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gango01\Downloads\"/>
    </mc:Choice>
  </mc:AlternateContent>
  <xr:revisionPtr revIDLastSave="0" documentId="13_ncr:1_{4B599CEF-FC75-4541-9A2A-8033439C4B4E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Hoja4" sheetId="4" state="hidden" r:id="rId1"/>
    <sheet name="Hoja7" sheetId="7" state="hidden" r:id="rId2"/>
    <sheet name="1-2-BBDD Formulas" sheetId="1" r:id="rId3"/>
    <sheet name="2-Calculos" sheetId="2" state="hidden" r:id="rId4"/>
    <sheet name="2- Tablas Dinámicas  Gráficos" sheetId="5" state="hidden" r:id="rId5"/>
    <sheet name="3-Tabla Dinámica" sheetId="3" r:id="rId6"/>
  </sheets>
  <definedNames>
    <definedName name="_xlnm._FilterDatabase" localSheetId="2" hidden="1">'1-2-BBDD Formulas'!$A$1:$N$1001</definedName>
  </definedNames>
  <calcPr calcId="191029"/>
  <pivotCaches>
    <pivotCache cacheId="6" r:id="rId7"/>
    <pivotCache cacheId="1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3" i="1"/>
  <c r="L4" i="1"/>
  <c r="L5" i="1"/>
  <c r="L6" i="1"/>
  <c r="L7" i="1"/>
  <c r="L8" i="1"/>
  <c r="L9" i="1"/>
  <c r="L10" i="1"/>
  <c r="L11" i="1"/>
  <c r="L12" i="1"/>
  <c r="E1013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1010" i="1"/>
  <c r="F1010" i="1"/>
  <c r="G1010" i="1"/>
  <c r="C1011" i="1"/>
  <c r="F1011" i="1"/>
  <c r="C1012" i="1"/>
  <c r="F1012" i="1"/>
  <c r="G1012" i="1"/>
  <c r="C1013" i="1"/>
  <c r="F1013" i="1"/>
  <c r="G1013" i="1"/>
  <c r="C1023" i="1"/>
  <c r="D1013" i="1" l="1"/>
  <c r="G1011" i="1"/>
  <c r="D1011" i="1"/>
  <c r="D1010" i="1"/>
  <c r="D1012" i="1"/>
  <c r="E1010" i="1"/>
  <c r="E1012" i="1"/>
  <c r="E1011" i="1"/>
</calcChain>
</file>

<file path=xl/sharedStrings.xml><?xml version="1.0" encoding="utf-8"?>
<sst xmlns="http://schemas.openxmlformats.org/spreadsheetml/2006/main" count="6326" uniqueCount="1188">
  <si>
    <t>ID Cliente</t>
  </si>
  <si>
    <t>Zona</t>
  </si>
  <si>
    <t>País</t>
  </si>
  <si>
    <t>Tipo de producto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</si>
  <si>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</si>
  <si>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</si>
  <si>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</si>
  <si>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</si>
  <si>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</si>
  <si>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</si>
  <si>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</si>
  <si>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</si>
  <si>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</si>
  <si>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</si>
  <si>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</si>
  <si>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</si>
  <si>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</si>
  <si>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</si>
  <si>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</si>
  <si>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</si>
  <si>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</si>
  <si>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</si>
  <si>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</si>
  <si>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</si>
  <si>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</si>
  <si>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</si>
  <si>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</si>
  <si>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</si>
  <si>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</si>
  <si>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</si>
  <si>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</si>
  <si>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</si>
  <si>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</si>
  <si>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</si>
  <si>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</si>
  <si>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</si>
  <si>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</si>
  <si>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</si>
  <si>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</si>
  <si>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</si>
  <si>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</si>
  <si>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</si>
  <si>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</si>
  <si>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</si>
  <si>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</si>
  <si>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</si>
  <si>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</si>
  <si>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</si>
  <si>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</si>
  <si>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</si>
  <si>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</si>
  <si>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</si>
  <si>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</si>
  <si>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</si>
  <si>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</si>
  <si>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</si>
  <si>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</si>
  <si>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</si>
  <si>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</si>
  <si>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</si>
  <si>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</si>
  <si>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</si>
  <si>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</si>
  <si>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</si>
  <si>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</si>
  <si>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</si>
  <si>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</si>
  <si>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</si>
  <si>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</si>
  <si>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</si>
  <si>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</si>
  <si>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</si>
  <si>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</si>
  <si>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</si>
  <si>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</si>
  <si>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</si>
  <si>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</si>
  <si>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</si>
  <si>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</si>
  <si>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</si>
  <si>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</si>
  <si>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</si>
  <si>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</si>
  <si>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</si>
  <si>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</si>
  <si>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</si>
  <si>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</si>
  <si>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</si>
  <si>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</si>
  <si>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</si>
  <si>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</si>
  <si>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</si>
  <si>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</si>
  <si>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</si>
  <si>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</si>
  <si>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</si>
  <si>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</si>
  <si>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</si>
  <si>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</si>
  <si>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</si>
  <si>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</si>
  <si>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</si>
  <si>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</si>
  <si>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</si>
  <si>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</si>
  <si>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</si>
  <si>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</si>
  <si>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</si>
  <si>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</si>
  <si>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</si>
  <si>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</si>
  <si>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</si>
  <si>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</si>
  <si>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</si>
  <si>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</si>
  <si>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</si>
  <si>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</si>
  <si>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</si>
  <si>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</si>
  <si>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</si>
  <si>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</si>
  <si>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</si>
  <si>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</si>
  <si>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</si>
  <si>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</si>
  <si>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</si>
  <si>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</si>
  <si>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</si>
  <si>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</si>
  <si>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</si>
  <si>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</si>
  <si>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</si>
  <si>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</si>
  <si>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</si>
  <si>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</si>
  <si>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</si>
  <si>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</si>
  <si>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</si>
  <si>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</si>
  <si>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</si>
  <si>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</si>
  <si>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</si>
  <si>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</si>
  <si>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</si>
  <si>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</si>
  <si>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</si>
  <si>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</si>
  <si>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</si>
  <si>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</si>
  <si>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</si>
  <si>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</si>
  <si>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</si>
  <si>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</si>
  <si>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</si>
  <si>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</si>
  <si>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</si>
  <si>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</si>
  <si>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</si>
  <si>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</si>
  <si>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</si>
  <si>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</si>
  <si>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</si>
  <si>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</si>
  <si>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</si>
  <si>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</si>
  <si>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</si>
  <si>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</si>
  <si>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</si>
  <si>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</si>
  <si>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</si>
  <si>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</si>
  <si>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</si>
  <si>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</si>
  <si>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</si>
  <si>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</si>
  <si>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</si>
  <si>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</si>
  <si>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</si>
  <si>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</si>
  <si>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</si>
  <si>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</si>
  <si>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</si>
  <si>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</si>
  <si>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</si>
  <si>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</si>
  <si>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</si>
  <si>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</si>
  <si>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</si>
  <si>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</si>
  <si>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</si>
  <si>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</si>
  <si>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</si>
  <si>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</si>
  <si>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</si>
  <si>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</si>
  <si>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</si>
  <si>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</si>
  <si>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</si>
  <si>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</si>
  <si>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</si>
  <si>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</si>
  <si>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</si>
  <si>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</si>
  <si>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</si>
  <si>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</si>
  <si>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</si>
  <si>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</si>
  <si>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</si>
  <si>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</si>
  <si>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</si>
  <si>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</si>
  <si>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</si>
  <si>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</si>
  <si>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</si>
  <si>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</si>
  <si>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</si>
  <si>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</si>
  <si>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</si>
  <si>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</si>
  <si>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</si>
  <si>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</si>
  <si>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</si>
  <si>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</si>
  <si>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</si>
  <si>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</si>
  <si>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</si>
  <si>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</si>
  <si>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</si>
  <si>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</si>
  <si>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</si>
  <si>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</si>
  <si>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</si>
  <si>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</si>
  <si>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</si>
  <si>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</si>
  <si>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</si>
  <si>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</si>
  <si>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</si>
  <si>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</si>
  <si>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</si>
  <si>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</si>
  <si>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</si>
  <si>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</si>
  <si>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</si>
  <si>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</si>
  <si>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</si>
  <si>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</si>
  <si>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</si>
  <si>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</si>
  <si>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</si>
  <si>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</si>
  <si>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</si>
  <si>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</si>
  <si>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</si>
  <si>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</si>
  <si>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</si>
  <si>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</si>
  <si>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</si>
  <si>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</si>
  <si>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</si>
  <si>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</si>
  <si>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</si>
  <si>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</si>
  <si>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</si>
  <si>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</si>
  <si>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</si>
  <si>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</si>
  <si>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</si>
  <si>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</si>
  <si>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</si>
  <si>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</si>
  <si>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</si>
  <si>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</si>
  <si>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</si>
  <si>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</si>
  <si>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</si>
  <si>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</si>
  <si>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</si>
  <si>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</si>
  <si>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</si>
  <si>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</si>
  <si>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</si>
  <si>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</si>
  <si>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</si>
  <si>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</si>
  <si>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</si>
  <si>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</si>
  <si>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</si>
  <si>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</si>
  <si>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</si>
  <si>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</si>
  <si>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</si>
  <si>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</si>
  <si>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</si>
  <si>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</si>
  <si>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</si>
  <si>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</si>
  <si>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</si>
  <si>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</si>
  <si>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</si>
  <si>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</si>
  <si>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</si>
  <si>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</si>
  <si>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</si>
  <si>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</si>
  <si>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</si>
  <si>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</si>
  <si>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</si>
  <si>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</si>
  <si>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</si>
  <si>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</si>
  <si>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</si>
  <si>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</si>
  <si>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</si>
  <si>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</si>
  <si>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</si>
  <si>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</si>
  <si>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</si>
  <si>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</si>
  <si>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</si>
  <si>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</si>
  <si>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</si>
  <si>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</si>
  <si>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</si>
  <si>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</si>
  <si>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</si>
  <si>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</si>
  <si>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</si>
  <si>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</si>
  <si>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</si>
  <si>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</si>
  <si>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</si>
  <si>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</si>
  <si>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</si>
  <si>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</si>
  <si>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</si>
  <si>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</si>
  <si>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</si>
  <si>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</si>
  <si>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</si>
  <si>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</si>
  <si>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</si>
  <si>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</si>
  <si>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</si>
  <si>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</si>
  <si>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</si>
  <si>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</si>
  <si>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</si>
  <si>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</si>
  <si>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</si>
  <si>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</si>
  <si>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</si>
  <si>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</si>
  <si>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</si>
  <si>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</si>
  <si>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</si>
  <si>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</si>
  <si>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</si>
  <si>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</si>
  <si>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</si>
  <si>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</si>
  <si>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</si>
  <si>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</si>
  <si>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</si>
  <si>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</si>
  <si>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</si>
  <si>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</si>
  <si>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</si>
  <si>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</si>
  <si>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</si>
  <si>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</si>
  <si>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</si>
  <si>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</si>
  <si>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</si>
  <si>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</si>
  <si>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</si>
  <si>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</si>
  <si>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</si>
  <si>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</si>
  <si>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</si>
  <si>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</si>
  <si>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</si>
  <si>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</si>
  <si>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</si>
  <si>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</si>
  <si>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</si>
  <si>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</si>
  <si>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</si>
  <si>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</si>
  <si>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</si>
  <si>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</si>
  <si>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</si>
  <si>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</si>
  <si>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</si>
  <si>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</si>
  <si>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</si>
  <si>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</si>
  <si>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</si>
  <si>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</si>
  <si>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</si>
  <si>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</si>
  <si>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</si>
  <si>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</si>
  <si>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</si>
  <si>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</si>
  <si>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</si>
  <si>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</si>
  <si>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</si>
  <si>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</si>
  <si>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</si>
  <si>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</si>
  <si>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</si>
  <si>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</si>
  <si>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</si>
  <si>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</si>
  <si>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</si>
  <si>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</si>
  <si>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</si>
  <si>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</si>
  <si>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</si>
  <si>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</si>
  <si>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</si>
  <si>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</si>
  <si>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</si>
  <si>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</si>
  <si>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</si>
  <si>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</si>
  <si>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</si>
  <si>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</si>
  <si>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</si>
  <si>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</si>
  <si>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</si>
  <si>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</si>
  <si>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</si>
  <si>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</si>
  <si>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</si>
  <si>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</si>
  <si>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</si>
  <si>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</si>
  <si>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</si>
  <si>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</si>
  <si>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</si>
  <si>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</si>
  <si>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</si>
  <si>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</si>
  <si>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</si>
  <si>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</si>
  <si>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</si>
  <si>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</si>
  <si>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</si>
  <si>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</si>
  <si>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</si>
  <si>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</si>
  <si>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</si>
  <si>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</si>
  <si>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</si>
  <si>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</si>
  <si>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</si>
  <si>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</si>
  <si>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</si>
  <si>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</si>
  <si>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</si>
  <si>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</si>
  <si>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</si>
  <si>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</si>
  <si>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</si>
  <si>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</si>
  <si>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</si>
  <si>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</si>
  <si>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</si>
  <si>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</si>
  <si>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</si>
  <si>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</si>
  <si>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</si>
  <si>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</si>
  <si>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</si>
  <si>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</si>
  <si>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</si>
  <si>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</si>
  <si>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</si>
  <si>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</si>
  <si>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</si>
  <si>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</si>
  <si>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</si>
  <si>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</si>
  <si>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</si>
  <si>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</si>
  <si>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</si>
  <si>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</si>
  <si>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</si>
  <si>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</si>
  <si>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</si>
  <si>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</si>
  <si>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</si>
  <si>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</si>
  <si>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</si>
  <si>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</si>
  <si>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</si>
  <si>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</si>
  <si>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</si>
  <si>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</si>
  <si>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</si>
  <si>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</si>
  <si>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</si>
  <si>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</si>
  <si>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</si>
  <si>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</si>
  <si>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</si>
  <si>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</si>
  <si>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</si>
  <si>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</si>
  <si>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</si>
  <si>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</si>
  <si>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</si>
  <si>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</si>
  <si>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</si>
  <si>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</si>
  <si>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</si>
  <si>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</si>
  <si>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</si>
  <si>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</si>
  <si>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</si>
  <si>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</si>
  <si>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</si>
  <si>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</si>
  <si>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</si>
  <si>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</si>
  <si>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</si>
  <si>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</si>
  <si>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</si>
  <si>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</si>
  <si>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</si>
  <si>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</si>
  <si>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</si>
  <si>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</si>
  <si>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</si>
  <si>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</si>
  <si>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</si>
  <si>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</si>
  <si>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</si>
  <si>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</si>
  <si>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</si>
  <si>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</si>
  <si>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</si>
  <si>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</si>
  <si>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</si>
  <si>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</si>
  <si>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</si>
  <si>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</si>
  <si>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</si>
  <si>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</si>
  <si>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</si>
  <si>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</si>
  <si>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</si>
  <si>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</si>
  <si>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</si>
  <si>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</si>
  <si>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</si>
  <si>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</si>
  <si>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</si>
  <si>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</si>
  <si>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</si>
  <si>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</si>
  <si>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</si>
  <si>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</si>
  <si>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</si>
  <si>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</si>
  <si>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</si>
  <si>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</si>
  <si>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</si>
  <si>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</si>
  <si>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</si>
  <si>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</si>
  <si>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</si>
  <si>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</si>
  <si>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</si>
  <si>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</si>
  <si>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</si>
  <si>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</si>
  <si>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</si>
  <si>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</si>
  <si>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</si>
  <si>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</si>
  <si>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</si>
  <si>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</si>
  <si>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</si>
  <si>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</si>
  <si>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</si>
  <si>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</si>
  <si>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</si>
  <si>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</si>
  <si>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</si>
  <si>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</si>
  <si>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</si>
  <si>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</si>
  <si>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</si>
  <si>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</si>
  <si>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</si>
  <si>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</si>
  <si>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</si>
  <si>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</si>
  <si>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</si>
  <si>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</si>
  <si>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</si>
  <si>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</si>
  <si>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</si>
  <si>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</si>
  <si>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</si>
  <si>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</si>
  <si>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</si>
  <si>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</si>
  <si>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</si>
  <si>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</si>
  <si>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</si>
  <si>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</si>
  <si>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</si>
  <si>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</si>
  <si>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</si>
  <si>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</si>
  <si>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</si>
  <si>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</si>
  <si>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</si>
  <si>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</si>
  <si>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</si>
  <si>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</si>
  <si>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</si>
  <si>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</si>
  <si>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</si>
  <si>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</si>
  <si>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</si>
  <si>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</si>
  <si>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</si>
  <si>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</si>
  <si>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</si>
  <si>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</si>
  <si>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</si>
  <si>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</si>
  <si>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</si>
  <si>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</si>
  <si>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</si>
  <si>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</si>
  <si>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</si>
  <si>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</si>
  <si>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</si>
  <si>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</si>
  <si>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</si>
  <si>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</si>
  <si>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</si>
  <si>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</si>
  <si>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</si>
  <si>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</si>
  <si>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</si>
  <si>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</si>
  <si>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</si>
  <si>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</si>
  <si>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</si>
  <si>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</si>
  <si>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</si>
  <si>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</si>
  <si>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</si>
  <si>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</si>
  <si>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</si>
  <si>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</si>
  <si>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</si>
  <si>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</si>
  <si>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</si>
  <si>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</si>
  <si>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</si>
  <si>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</si>
  <si>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</si>
  <si>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</si>
  <si>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</si>
  <si>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</si>
  <si>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</si>
  <si>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</si>
  <si>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</si>
  <si>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</si>
  <si>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</si>
  <si>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</si>
  <si>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</si>
  <si>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</si>
  <si>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</si>
  <si>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</si>
  <si>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</si>
  <si>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</si>
  <si>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</si>
  <si>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</si>
  <si>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</si>
  <si>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</si>
  <si>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</si>
  <si>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</si>
  <si>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</si>
  <si>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</si>
  <si>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</si>
  <si>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</si>
  <si>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</si>
  <si>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</si>
  <si>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</si>
  <si>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</si>
  <si>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</si>
  <si>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</si>
  <si>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</si>
  <si>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</si>
  <si>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</si>
  <si>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</si>
  <si>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</si>
  <si>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</si>
  <si>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</si>
  <si>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</si>
  <si>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</si>
  <si>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</si>
  <si>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</si>
  <si>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</si>
  <si>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</si>
  <si>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</si>
  <si>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</si>
  <si>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</si>
  <si>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</si>
  <si>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</si>
  <si>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</si>
  <si>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</si>
  <si>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</si>
  <si>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</si>
  <si>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</si>
  <si>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</si>
  <si>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</si>
  <si>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</si>
  <si>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</si>
  <si>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</si>
  <si>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</si>
  <si>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</si>
  <si>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</si>
  <si>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</si>
  <si>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</si>
  <si>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</si>
  <si>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</si>
  <si>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</si>
  <si>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</si>
  <si>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</si>
  <si>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</si>
  <si>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</si>
  <si>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</si>
  <si>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</si>
  <si>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</si>
  <si>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</si>
  <si>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</si>
  <si>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</si>
  <si>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</si>
  <si>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</si>
  <si>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</si>
  <si>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</si>
  <si>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</si>
  <si>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</si>
  <si>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</si>
  <si>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</si>
  <si>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</si>
  <si>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</si>
  <si>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</si>
  <si>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</si>
  <si>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</si>
  <si>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</si>
  <si>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</si>
  <si>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</si>
  <si>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</si>
  <si>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</si>
  <si>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</si>
  <si>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</si>
  <si>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</si>
  <si>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</si>
  <si>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</si>
  <si>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</si>
  <si>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</si>
  <si>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</si>
  <si>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</si>
  <si>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</si>
  <si>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</si>
  <si>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</si>
  <si>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</si>
  <si>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</si>
  <si>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</si>
  <si>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</si>
  <si>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</si>
  <si>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</si>
  <si>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</si>
  <si>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</si>
  <si>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</si>
  <si>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</si>
  <si>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</si>
  <si>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</si>
  <si>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</si>
  <si>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</si>
  <si>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</si>
  <si>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</si>
  <si>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</si>
  <si>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</si>
  <si>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</si>
  <si>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</si>
  <si>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</si>
  <si>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</si>
  <si>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</si>
  <si>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</si>
  <si>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</si>
  <si>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</si>
  <si>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</si>
  <si>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</si>
  <si>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</si>
  <si>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</si>
  <si>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</si>
  <si>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</si>
  <si>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</si>
  <si>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</si>
  <si>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</si>
  <si>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</si>
  <si>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</si>
  <si>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</si>
  <si>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</si>
  <si>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</si>
  <si>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</si>
  <si>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</si>
  <si>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</si>
  <si>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</si>
  <si>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</si>
  <si>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</si>
  <si>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</si>
  <si>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</si>
  <si>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</si>
  <si>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</si>
  <si>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</si>
  <si>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</si>
  <si>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</si>
  <si>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</si>
  <si>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</si>
  <si>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</si>
  <si>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</si>
  <si>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</si>
  <si>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</si>
  <si>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</si>
  <si>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</si>
  <si>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</si>
  <si>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</si>
  <si>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</si>
  <si>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</si>
  <si>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</si>
  <si>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</si>
  <si>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</si>
  <si>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</si>
  <si>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</si>
  <si>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</si>
  <si>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</si>
  <si>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</si>
  <si>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</si>
  <si>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</si>
  <si>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</si>
  <si>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</si>
  <si>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</si>
  <si>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</si>
  <si>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</si>
  <si>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</si>
  <si>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</si>
  <si>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</si>
  <si>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</si>
  <si>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</si>
  <si>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</si>
  <si>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</si>
  <si>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</si>
  <si>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</si>
  <si>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</si>
  <si>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</si>
  <si>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</si>
  <si>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</si>
  <si>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</si>
  <si>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</si>
  <si>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</si>
  <si>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</si>
  <si>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</si>
  <si>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</si>
  <si>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</si>
  <si>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</si>
  <si>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</si>
  <si>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</si>
  <si>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</si>
  <si>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</si>
  <si>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</si>
  <si>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</si>
  <si>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</si>
  <si>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</si>
  <si>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</si>
  <si>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</si>
  <si>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</si>
  <si>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</si>
  <si>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</si>
  <si>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</si>
  <si>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</si>
  <si>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</si>
  <si>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</si>
  <si>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</si>
  <si>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</si>
  <si>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</si>
  <si>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</si>
  <si>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</si>
  <si>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</si>
  <si>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</si>
  <si>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</si>
  <si>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</si>
  <si>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</si>
  <si>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</si>
  <si>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</si>
  <si>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</si>
  <si>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</si>
  <si>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</si>
  <si>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</si>
  <si>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</si>
  <si>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</si>
  <si>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</si>
  <si>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</si>
  <si>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</si>
  <si>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</si>
  <si>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</si>
  <si>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</si>
  <si>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</si>
  <si>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</si>
  <si>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</si>
  <si>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</si>
  <si>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</si>
  <si>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</si>
  <si>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</si>
  <si>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</si>
  <si>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</si>
  <si>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</si>
  <si>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</si>
  <si>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</si>
  <si>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</si>
  <si>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</si>
  <si>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</si>
  <si>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</si>
  <si>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</si>
  <si>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</si>
  <si>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</si>
  <si>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</si>
  <si>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</si>
  <si>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</si>
  <si>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</si>
  <si>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</si>
  <si>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</si>
  <si>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</si>
  <si>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</si>
  <si>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</si>
  <si>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</si>
  <si>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</si>
  <si>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</si>
  <si>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</si>
  <si>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</si>
  <si>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</si>
  <si>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</si>
  <si>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</si>
  <si>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</si>
  <si>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</si>
  <si>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</si>
  <si>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</si>
  <si>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</si>
  <si>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</si>
  <si>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</si>
  <si>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</si>
  <si>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</si>
  <si>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</si>
  <si>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</si>
  <si>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</si>
  <si>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</si>
  <si>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</si>
  <si>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</si>
  <si>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</si>
  <si>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</si>
  <si>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</si>
  <si>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</si>
  <si>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</si>
  <si>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</si>
  <si>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</si>
  <si>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</si>
  <si>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</si>
  <si>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</si>
  <si>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</si>
  <si>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</si>
  <si>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</si>
  <si>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</si>
  <si>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</si>
  <si>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</si>
  <si>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</si>
  <si>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</si>
  <si>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</si>
  <si>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</si>
  <si>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</si>
  <si>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</si>
  <si>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</si>
  <si>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</si>
  <si>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</si>
  <si>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</si>
  <si>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</si>
  <si>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</si>
  <si>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</si>
  <si>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</si>
  <si>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</si>
  <si>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</si>
  <si>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</si>
  <si>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</si>
  <si>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</si>
  <si>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</si>
  <si>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</si>
  <si>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</si>
  <si>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</si>
  <si>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</si>
  <si>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</si>
  <si>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</si>
  <si>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</si>
  <si>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</si>
  <si>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</si>
  <si>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</si>
  <si>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</si>
  <si>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</si>
  <si>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</si>
  <si>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</si>
  <si>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</si>
  <si>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</si>
  <si>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</si>
  <si>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</si>
  <si>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</si>
  <si>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</si>
  <si>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</si>
  <si>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</si>
  <si>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</si>
  <si>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</si>
  <si>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</si>
  <si>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</si>
  <si>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</si>
  <si>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</si>
  <si>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</si>
  <si>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</si>
  <si>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</si>
  <si>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</si>
  <si>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</si>
  <si>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</si>
  <si>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</si>
  <si>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</si>
  <si>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</si>
  <si>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</si>
  <si>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</si>
  <si>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</si>
  <si>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</si>
  <si>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</si>
  <si>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</si>
  <si>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</si>
  <si>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</si>
  <si>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</si>
  <si>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</si>
  <si>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</si>
  <si>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</si>
  <si>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</si>
  <si>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</si>
  <si>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</si>
  <si>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</si>
  <si>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</si>
  <si>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</si>
  <si>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</si>
  <si>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</si>
  <si>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</si>
  <si>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</si>
  <si>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</si>
  <si>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</si>
  <si>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</si>
  <si>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</si>
  <si>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</si>
  <si>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</si>
  <si>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</si>
  <si>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</si>
  <si>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</si>
  <si>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</si>
  <si>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</si>
  <si>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</si>
  <si>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</si>
  <si>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</si>
  <si>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</si>
  <si>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</si>
  <si>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</si>
  <si>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</si>
  <si>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</si>
  <si>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</si>
  <si>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</si>
  <si>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</si>
  <si>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</si>
  <si>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</si>
  <si>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</si>
  <si>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</si>
  <si>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</si>
  <si>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</si>
  <si>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</si>
  <si>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</si>
  <si>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</si>
  <si>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</si>
  <si>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</si>
  <si>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</si>
  <si>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</si>
  <si>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</si>
  <si>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</si>
  <si>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</si>
  <si>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</si>
  <si>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</si>
  <si>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</si>
  <si>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</si>
  <si>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</si>
  <si>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</si>
  <si>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</si>
  <si>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</si>
  <si>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</si>
  <si>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</si>
  <si>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</si>
  <si>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</si>
  <si>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</si>
  <si>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</si>
  <si>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</si>
  <si>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</si>
  <si>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</si>
  <si>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</si>
  <si>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</si>
  <si>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</si>
  <si>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</si>
  <si>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</si>
  <si>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</si>
  <si>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</si>
  <si>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</si>
  <si>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</si>
  <si>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</si>
  <si>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</si>
  <si>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</si>
  <si>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</si>
  <si>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</si>
  <si>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</si>
  <si>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</si>
  <si>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</si>
  <si>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</si>
  <si>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</si>
  <si>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</si>
  <si>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</si>
  <si>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</si>
  <si>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</si>
  <si>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</si>
  <si>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</si>
  <si>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</si>
  <si>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</si>
  <si>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</si>
  <si>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</si>
  <si>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</si>
  <si>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</si>
  <si>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</si>
  <si>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</si>
  <si>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</si>
  <si>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</si>
  <si>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</si>
  <si>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</si>
  <si>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</si>
  <si>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</si>
  <si>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</si>
  <si>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</si>
  <si>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</si>
  <si>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</si>
  <si>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</si>
  <si>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</si>
  <si>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</si>
  <si>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</si>
  <si>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</si>
  <si>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</si>
  <si>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</si>
  <si>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</si>
  <si>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</si>
  <si>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SUMA</t>
  </si>
  <si>
    <t>PROMEDIO</t>
  </si>
  <si>
    <t>MÁXIMO</t>
  </si>
  <si>
    <t>MÍNIMO</t>
  </si>
  <si>
    <t>Suma de Precio Unitario</t>
  </si>
  <si>
    <t>Suma de Importe venta total</t>
  </si>
  <si>
    <t>Suma de Importe Coste total</t>
  </si>
  <si>
    <t>Etiquetas de fila</t>
  </si>
  <si>
    <t>Total general</t>
  </si>
  <si>
    <t>Suma de Coste unitario</t>
  </si>
  <si>
    <t>Cuenta de Tipo de producto</t>
  </si>
  <si>
    <t>(Todas)</t>
  </si>
  <si>
    <t>Numero de clientes ( CONTAR )</t>
  </si>
  <si>
    <t>Prioridad ( FUNCION SÍ)</t>
  </si>
  <si>
    <t>Coste unitario Calculado</t>
  </si>
  <si>
    <t>GBDB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</si>
</sst>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8">
    <dxf>
      <numFmt numFmtId="164" formatCode="_-* #,##0.00\ [$€-C0A]_-;\-* #,##0.00\ [$€-C0A]_-;_-* &quot;-&quot;??\ [$€-C0A]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[Tema1-2-3_Sara Gangoso.xlsx]Hoja7!TablaDinámica77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Hoja7!$A$2:$A$14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Hoja7!$B$2:$B$14</c:f>
              <c:numCache>
                <c:formatCode>General</c:formatCode>
                <c:ptCount val="12"/>
                <c:pt idx="0">
                  <c:v>68827831.38000001</c:v>
                </c:pt>
                <c:pt idx="1">
                  <c:v>14516839.919999998</c:v>
                </c:pt>
                <c:pt idx="2">
                  <c:v>154318573.49999994</c:v>
                </c:pt>
                <c:pt idx="3">
                  <c:v>53175552.149999999</c:v>
                </c:pt>
                <c:pt idx="4">
                  <c:v>97703856.560000002</c:v>
                </c:pt>
                <c:pt idx="5">
                  <c:v>25795050.59999999</c:v>
                </c:pt>
                <c:pt idx="6">
                  <c:v>202134654.03999987</c:v>
                </c:pt>
                <c:pt idx="7">
                  <c:v>2833560.0799999996</c:v>
                </c:pt>
                <c:pt idx="8">
                  <c:v>191256051.99999997</c:v>
                </c:pt>
                <c:pt idx="9">
                  <c:v>13524008.959999999</c:v>
                </c:pt>
                <c:pt idx="10">
                  <c:v>45441631.200000018</c:v>
                </c:pt>
                <c:pt idx="11">
                  <c:v>37548906.989999995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B-4C05-B8D7-0FED718D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9343"/>
        <c:axId val="928362352"/>
      </c:areaChart>
      <c:catAx>
        <c:axId val="1195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362352"/>
        <c:crosses val="autoZero"/>
        <c:auto val="1"/>
        <c:lblAlgn val="ctr"/>
        <c:lblOffset val="100"/>
        <c:noMultiLvlLbl val="0"/>
      </c:catAx>
      <c:valAx>
        <c:axId val="9283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Total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6"/>
              <c:pt idx="0">
                <c:v>África</c:v>
              </c:pt>
              <c:pt idx="1">
                <c:v>Asia</c:v>
              </c:pt>
              <c:pt idx="2">
                <c:v>Australia y Oceanía</c:v>
              </c:pt>
              <c:pt idx="3">
                <c:v>Centroamérica y Caribe</c:v>
              </c:pt>
              <c:pt idx="4">
                <c:v>Europa</c:v>
              </c:pt>
              <c:pt idx="5">
                <c:v>Norteamérica</c:v>
              </c:pt>
            </c:strLit>
          </c:cat>
          <c:val>
            <c:numLit>
              <c:formatCode>General</c:formatCode>
              <c:ptCount val="6"/>
              <c:pt idx="0">
                <c:v>1951477</c:v>
              </c:pt>
              <c:pt idx="1">
                <c:v>813961</c:v>
              </c:pt>
              <c:pt idx="2">
                <c:v>467682</c:v>
              </c:pt>
              <c:pt idx="3">
                <c:v>537316</c:v>
              </c:pt>
              <c:pt idx="4">
                <c:v>1139265</c:v>
              </c:pt>
              <c:pt idx="5">
                <c:v>114780</c:v>
              </c:pt>
            </c:numLit>
          </c:val>
          <c:extLst>
            <c:ext xmlns:c16="http://schemas.microsoft.com/office/drawing/2014/chart" uri="{C3380CC4-5D6E-409C-BE32-E72D297353CC}">
              <c16:uniqueId val="{00000000-813D-4EF1-9772-603365D1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pattFill prst="pct5">
      <a:fgClr>
        <a:schemeClr val="accent1"/>
      </a:fgClr>
      <a:bgClr>
        <a:schemeClr val="bg1"/>
      </a:bgClr>
    </a:pattFill>
    <a:effectLst>
      <a:glow rad="177800">
        <a:schemeClr val="accent1">
          <a:alpha val="40000"/>
        </a:schemeClr>
      </a:glow>
      <a:outerShdw blurRad="50800" dir="4800000" sx="102000" sy="102000" algn="ctr" rotWithShape="0">
        <a:srgbClr val="000000">
          <a:alpha val="65000"/>
        </a:srgbClr>
      </a:outerShdw>
      <a:softEdge rad="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[Tema1-2-3_Sara Gangoso.xlsx]2- Tablas Dinámicas  Gráficos!TablaDinámica13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Tipo de producto</a:t>
            </a:r>
          </a:p>
        </c:rich>
      </c:tx>
      <c:layout>
        <c:manualLayout>
          <c:xMode val="edge"/>
          <c:yMode val="edge"/>
          <c:x val="0.54135252059009864"/>
          <c:y val="8.842124824028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4862441375156"/>
          <c:y val="0.22074534252612751"/>
          <c:w val="0.60707198485435221"/>
          <c:h val="0.68920802313561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'2- Tablas Dinámicas  Gráficos'!$B$3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 Tablas Dinámicas  Gráficos'!$A$4:$A$15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'2- Tablas Dinámicas  Gráficos'!$B$4:$B$15</c:f>
              <c:numCache>
                <c:formatCode>General</c:formatCode>
                <c:ptCount val="12"/>
                <c:pt idx="0">
                  <c:v>73</c:v>
                </c:pt>
                <c:pt idx="1">
                  <c:v>87</c:v>
                </c:pt>
                <c:pt idx="2">
                  <c:v>84</c:v>
                </c:pt>
                <c:pt idx="3">
                  <c:v>95</c:v>
                </c:pt>
                <c:pt idx="4">
                  <c:v>74</c:v>
                </c:pt>
                <c:pt idx="5">
                  <c:v>84</c:v>
                </c:pt>
                <c:pt idx="6">
                  <c:v>83</c:v>
                </c:pt>
                <c:pt idx="7">
                  <c:v>86</c:v>
                </c:pt>
                <c:pt idx="8">
                  <c:v>80</c:v>
                </c:pt>
                <c:pt idx="9">
                  <c:v>78</c:v>
                </c:pt>
                <c:pt idx="10">
                  <c:v>87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3-46CA-8948-1024377B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9196992"/>
        <c:axId val="930525856"/>
      </c:barChart>
      <c:catAx>
        <c:axId val="7591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0525856"/>
        <c:crosses val="autoZero"/>
        <c:auto val="0"/>
        <c:lblAlgn val="ctr"/>
        <c:lblOffset val="100"/>
        <c:noMultiLvlLbl val="0"/>
      </c:catAx>
      <c:valAx>
        <c:axId val="9305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1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[Tema1-2-3_Sara Gangoso.xlsx]Hoja7!TablaDinámica77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Hoja7!$A$2:$A$14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Hoja7!$B$2:$B$14</c:f>
              <c:numCache>
                <c:formatCode>General</c:formatCode>
                <c:ptCount val="12"/>
                <c:pt idx="0">
                  <c:v>68827831.38000001</c:v>
                </c:pt>
                <c:pt idx="1">
                  <c:v>14516839.919999998</c:v>
                </c:pt>
                <c:pt idx="2">
                  <c:v>154318573.49999994</c:v>
                </c:pt>
                <c:pt idx="3">
                  <c:v>53175552.149999999</c:v>
                </c:pt>
                <c:pt idx="4">
                  <c:v>97703856.560000002</c:v>
                </c:pt>
                <c:pt idx="5">
                  <c:v>25795050.59999999</c:v>
                </c:pt>
                <c:pt idx="6">
                  <c:v>202134654.03999987</c:v>
                </c:pt>
                <c:pt idx="7">
                  <c:v>2833560.0799999996</c:v>
                </c:pt>
                <c:pt idx="8">
                  <c:v>191256051.99999997</c:v>
                </c:pt>
                <c:pt idx="9">
                  <c:v>13524008.959999999</c:v>
                </c:pt>
                <c:pt idx="10">
                  <c:v>45441631.200000018</c:v>
                </c:pt>
                <c:pt idx="11">
                  <c:v>37548906.989999995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4BD-8349-FECE125C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9343"/>
        <c:axId val="928362352"/>
      </c:areaChart>
      <c:catAx>
        <c:axId val="1195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362352"/>
        <c:crosses val="autoZero"/>
        <c:auto val="1"/>
        <c:lblAlgn val="ctr"/>
        <c:lblOffset val="100"/>
        <c:noMultiLvlLbl val="0"/>
      </c:catAx>
      <c:valAx>
        <c:axId val="9283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5</xdr:row>
      <xdr:rowOff>47625</xdr:rowOff>
    </xdr:from>
    <xdr:to>
      <xdr:col>9</xdr:col>
      <xdr:colOff>704850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B959-7865-A383-9BE5-8585FF0E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1031</xdr:row>
      <xdr:rowOff>0</xdr:rowOff>
    </xdr:from>
    <xdr:to>
      <xdr:col>2</xdr:col>
      <xdr:colOff>1209675</xdr:colOff>
      <xdr:row>1045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60B313-F027-408E-9F43-1E83F0BA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1933575</xdr:colOff>
      <xdr:row>1029</xdr:row>
      <xdr:rowOff>133350</xdr:rowOff>
    </xdr:from>
    <xdr:to>
      <xdr:col>10</xdr:col>
      <xdr:colOff>9525</xdr:colOff>
      <xdr:row>1046</xdr:row>
      <xdr:rowOff>166688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F49CA7-93D6-4938-BA06-945E6015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1050</xdr:row>
      <xdr:rowOff>0</xdr:rowOff>
    </xdr:from>
    <xdr:to>
      <xdr:col>2</xdr:col>
      <xdr:colOff>1209675</xdr:colOff>
      <xdr:row>1064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7A179A9-09B6-4AA9-B7D9-C8B8F510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Gangoso" refreshedDate="45368.812019444442" createdVersion="8" refreshedVersion="8" minRefreshableVersion="3" recordCount="1000" xr:uid="{30E06543-C9E9-49D9-B3BA-F829D7ACCDD3}">
  <cacheSource type="worksheet">
    <worksheetSource name="Tabla1"/>
  </cacheSource>
  <cacheFields count="14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 count="184">
        <s v="United Kingdom"/>
        <s v="Malta"/>
        <s v="Marshall Islands"/>
        <s v="Iran"/>
        <s v="Guatemala"/>
        <s v="Grenada"/>
        <s v="Fiji"/>
        <s v="Tunisia "/>
        <s v="Australia"/>
        <s v="Greenland"/>
        <s v="Angola"/>
        <s v="Zambia"/>
        <s v="Kenya"/>
        <s v="Azerbaijan"/>
        <s v="Mozambique"/>
        <s v="Federated States of Micronesia"/>
        <s v="Dominican Republic"/>
        <s v="Libya"/>
        <s v="Uzbekistan"/>
        <s v="Sri Lanka"/>
        <s v="The Gambia"/>
        <s v="Myanmar"/>
        <s v="Bhutan"/>
        <s v="Mali"/>
        <s v="Burundi"/>
        <s v="Nigeria"/>
        <s v="Norway"/>
        <s v="Papua New Guinea"/>
        <s v="North Korea"/>
        <s v="Montenegro"/>
        <s v="Lesotho"/>
        <s v="Indonesia"/>
        <s v="Iraq"/>
        <s v="Singapore"/>
        <s v="South Korea"/>
        <s v="Lebanon"/>
        <s v="Vietnam"/>
        <s v="Jordan"/>
        <s v="Palau"/>
        <s v="Antigua and Barbuda "/>
        <s v="El Salvador"/>
        <s v="Republic of the Congo"/>
        <s v="Vanuatu"/>
        <s v="Bangladesh"/>
        <s v="South Sudan"/>
        <s v="Saint Kitts and Nevis "/>
        <s v="Rwanda"/>
        <s v="Moldova "/>
        <s v="Austria"/>
        <s v="Spain"/>
        <s v="China"/>
        <s v="Qatar"/>
        <s v="Georgia"/>
        <s v="Kazakhstan"/>
        <s v="Namibia"/>
        <s v="Jamaica"/>
        <s v="Syria"/>
        <s v="Tanzania"/>
        <s v="Hungary"/>
        <s v="Thailand"/>
        <s v="Taiwan"/>
        <s v="India"/>
        <s v="Romania"/>
        <s v="East Timor"/>
        <s v="Bosnia and Herzegovina"/>
        <s v="Ireland"/>
        <s v="Croatia"/>
        <s v="Madagascar"/>
        <s v="Sierra Leone"/>
        <s v="Netherlands"/>
        <s v="Trinidad and Tobago"/>
        <s v="Samoa "/>
        <s v="Albania"/>
        <s v="Cape Verde"/>
        <s v="Italy"/>
        <s v="Maldives"/>
        <s v="Yemen"/>
        <s v="Latvia"/>
        <s v="Lithuania"/>
        <s v="Senegal"/>
        <s v="Bulgaria"/>
        <s v="Seychelles "/>
        <s v="Saint Vincent and the Grenadines"/>
        <s v="Andorra"/>
        <s v="Togo"/>
        <s v="Japan"/>
        <s v="Central African Republic"/>
        <s v="Mauritania"/>
        <s v="Portugal"/>
        <s v="Liberia"/>
        <s v="Cameroon"/>
        <s v="Cuba"/>
        <s v="Malawi"/>
        <s v="Tuvalu"/>
        <s v="Turkmenistan"/>
        <s v="Uganda"/>
        <s v="Switzerland"/>
        <s v="Kuwait"/>
        <s v="Ghana"/>
        <s v="Poland"/>
        <s v="Mongolia"/>
        <s v="Ethiopia"/>
        <s v="Niger"/>
        <s v="United States of America"/>
        <s v="Sudan"/>
        <s v="Bahrain"/>
        <s v="Algeria"/>
        <s v="Botswana"/>
        <s v="Guinea-Bissau"/>
        <s v="Pakistan"/>
        <s v="Afghanistan"/>
        <s v="Oman"/>
        <s v="Burkina Faso"/>
        <s v="Serbia"/>
        <s v="Mauritius "/>
        <s v="New Zealand"/>
        <s v="Somalia"/>
        <s v="Cyprus"/>
        <s v="The Bahamas"/>
        <s v="Germany"/>
        <s v="Luxembourg"/>
        <s v="Solomon Islands"/>
        <s v="Cote d'Ivoire"/>
        <s v="Russia"/>
        <s v="Laos"/>
        <s v="Sweden"/>
        <s v="Kiribati"/>
        <s v="Philippines"/>
        <s v="Comoros"/>
        <s v="Liechtenstein"/>
        <s v="Chad"/>
        <s v="Macedonia"/>
        <s v="United Arab Emirates"/>
        <s v="Kosovo"/>
        <s v="Mexico"/>
        <s v="Egypt"/>
        <s v="Swaziland"/>
        <s v="Brunei"/>
        <s v="Democratic Republic of the Congo"/>
        <s v="Tonga"/>
        <s v="Malaysia"/>
        <s v="Costa Rica"/>
        <s v="Nepal"/>
        <s v="Tajikistan"/>
        <s v="Iceland"/>
        <s v="Czech Republic"/>
        <s v="Saudi Arabia"/>
        <s v="Turkey"/>
        <s v="Eritrea"/>
        <s v="Greece"/>
        <s v="Benin"/>
        <s v="Honduras"/>
        <s v="Morocco"/>
        <s v="Estonia"/>
        <s v="Canada"/>
        <s v="Belize"/>
        <s v="Nicaragua"/>
        <s v="Monaco"/>
        <s v="Barbados"/>
        <s v="Haiti"/>
        <s v="Armenia"/>
        <s v="Panama"/>
        <s v="Israel"/>
        <s v="France"/>
        <s v="Slovakia"/>
        <s v="Nauru"/>
        <s v="Ukraine"/>
        <s v="Sao Tome and Principe"/>
        <s v="Saint Lucia"/>
        <s v="Slovenia"/>
        <s v="Belarus"/>
        <s v="San Marino"/>
        <s v="Kyrgyzstan"/>
        <s v="South Africa"/>
        <s v="Dominica"/>
        <s v="Guinea"/>
        <s v="Gabon"/>
        <s v="Equatorial Guinea"/>
        <s v="Belgium"/>
        <s v="Finland"/>
        <s v="Zimbabwe"/>
        <s v="Cambodia"/>
        <s v="Vatican City"/>
        <s v="Djibouti"/>
      </sharedItems>
    </cacheField>
    <cacheField name="Tipo de producto" numFmtId="0">
      <sharedItems/>
    </cacheField>
    <cacheField name="Canal de venta" numFmtId="0">
      <sharedItems count="2">
        <s v="Offline"/>
        <s v="Online"/>
      </sharedItems>
    </cacheField>
    <cacheField name="Prioridad" numFmtId="0">
      <sharedItems count="4">
        <s v="Crítica"/>
        <s v="Alta"/>
        <s v="Baja"/>
        <s v="Media"/>
      </sharedItems>
    </cacheField>
    <cacheField name="Fecha pedido" numFmtId="14">
      <sharedItems containsSemiMixedTypes="0" containsNonDate="0" containsDate="1" containsString="0" minDate="2020-01-01T00:00:00" maxDate="2022-11-08T00:00:00" count="651">
        <d v="2020-10-12T00:00:00"/>
        <d v="2020-01-26T00:00:00"/>
        <d v="2020-11-09T00:00:00"/>
        <d v="2021-08-21T00:00:00"/>
        <d v="2022-09-30T00:00:00"/>
        <d v="2022-01-21T00:00:00"/>
        <d v="2022-02-17T00:00:00"/>
        <d v="2020-03-21T00:00:00"/>
        <d v="2021-02-13T00:00:00"/>
        <d v="2021-06-15T00:00:00"/>
        <d v="2022-07-15T00:00:00"/>
        <d v="2020-05-13T00:00:00"/>
        <d v="2021-05-06T00:00:00"/>
        <d v="2020-11-07T00:00:00"/>
        <d v="2021-10-20T00:00:00"/>
        <d v="2021-10-21T00:00:00"/>
        <d v="2020-04-19T00:00:00"/>
        <d v="2022-11-03T00:00:00"/>
        <d v="2022-07-10T00:00:00"/>
        <d v="2021-06-01T00:00:00"/>
        <d v="2020-07-28T00:00:00"/>
        <d v="2021-06-08T00:00:00"/>
        <d v="2021-07-26T00:00:00"/>
        <d v="2021-10-15T00:00:00"/>
        <d v="2021-11-23T00:00:00"/>
        <d v="2022-01-31T00:00:00"/>
        <d v="2021-07-11T00:00:00"/>
        <d v="2022-08-26T00:00:00"/>
        <d v="2021-02-21T00:00:00"/>
        <d v="2021-08-30T00:00:00"/>
        <d v="2022-02-19T00:00:00"/>
        <d v="2020-11-17T00:00:00"/>
        <d v="2020-11-25T00:00:00"/>
        <d v="2022-10-06T00:00:00"/>
        <d v="2020-04-07T00:00:00"/>
        <d v="2021-12-02T00:00:00"/>
        <d v="2020-11-28T00:00:00"/>
        <d v="2022-04-03T00:00:00"/>
        <d v="2021-05-15T00:00:00"/>
        <d v="2020-11-23T00:00:00"/>
        <d v="2022-09-23T00:00:00"/>
        <d v="2022-04-25T00:00:00"/>
        <d v="2022-10-20T00:00:00"/>
        <d v="2020-08-04T00:00:00"/>
        <d v="2021-01-21T00:00:00"/>
        <d v="2022-11-02T00:00:00"/>
        <d v="2022-02-08T00:00:00"/>
        <d v="2022-08-03T00:00:00"/>
        <d v="2022-09-11T00:00:00"/>
        <d v="2022-09-01T00:00:00"/>
        <d v="2020-04-17T00:00:00"/>
        <d v="2021-08-27T00:00:00"/>
        <d v="2021-07-16T00:00:00"/>
        <d v="2022-10-24T00:00:00"/>
        <d v="2020-12-23T00:00:00"/>
        <d v="2020-07-10T00:00:00"/>
        <d v="2022-01-16T00:00:00"/>
        <d v="2020-10-27T00:00:00"/>
        <d v="2022-07-21T00:00:00"/>
        <d v="2021-11-22T00:00:00"/>
        <d v="2021-01-18T00:00:00"/>
        <d v="2022-08-18T00:00:00"/>
        <d v="2022-07-01T00:00:00"/>
        <d v="2022-08-22T00:00:00"/>
        <d v="2021-02-24T00:00:00"/>
        <d v="2022-04-01T00:00:00"/>
        <d v="2020-07-18T00:00:00"/>
        <d v="2022-06-30T00:00:00"/>
        <d v="2022-01-29T00:00:00"/>
        <d v="2022-04-09T00:00:00"/>
        <d v="2022-02-22T00:00:00"/>
        <d v="2021-03-09T00:00:00"/>
        <d v="2020-09-16T00:00:00"/>
        <d v="2022-06-05T00:00:00"/>
        <d v="2021-04-24T00:00:00"/>
        <d v="2021-04-23T00:00:00"/>
        <d v="2022-06-28T00:00:00"/>
        <d v="2022-06-14T00:00:00"/>
        <d v="2020-08-19T00:00:00"/>
        <d v="2022-08-06T00:00:00"/>
        <d v="2021-06-07T00:00:00"/>
        <d v="2022-01-26T00:00:00"/>
        <d v="2022-09-14T00:00:00"/>
        <d v="2021-12-01T00:00:00"/>
        <d v="2020-02-17T00:00:00"/>
        <d v="2021-01-09T00:00:00"/>
        <d v="2021-07-15T00:00:00"/>
        <d v="2021-11-11T00:00:00"/>
        <d v="2021-03-05T00:00:00"/>
        <d v="2021-11-24T00:00:00"/>
        <d v="2022-07-31T00:00:00"/>
        <d v="2022-03-03T00:00:00"/>
        <d v="2021-06-09T00:00:00"/>
        <d v="2022-09-17T00:00:00"/>
        <d v="2022-07-25T00:00:00"/>
        <d v="2020-08-26T00:00:00"/>
        <d v="2022-08-15T00:00:00"/>
        <d v="2021-08-28T00:00:00"/>
        <d v="2022-10-12T00:00:00"/>
        <d v="2021-05-29T00:00:00"/>
        <d v="2021-12-07T00:00:00"/>
        <d v="2022-01-04T00:00:00"/>
        <d v="2022-07-20T00:00:00"/>
        <d v="2020-07-30T00:00:00"/>
        <d v="2022-02-04T00:00:00"/>
        <d v="2020-08-24T00:00:00"/>
        <d v="2021-08-10T00:00:00"/>
        <d v="2020-10-02T00:00:00"/>
        <d v="2020-02-26T00:00:00"/>
        <d v="2022-07-17T00:00:00"/>
        <d v="2021-09-01T00:00:00"/>
        <d v="2021-01-14T00:00:00"/>
        <d v="2020-04-06T00:00:00"/>
        <d v="2022-03-23T00:00:00"/>
        <d v="2020-03-11T00:00:00"/>
        <d v="2022-02-20T00:00:00"/>
        <d v="2020-05-22T00:00:00"/>
        <d v="2021-10-12T00:00:00"/>
        <d v="2020-02-28T00:00:00"/>
        <d v="2021-03-23T00:00:00"/>
        <d v="2022-06-27T00:00:00"/>
        <d v="2020-06-09T00:00:00"/>
        <d v="2020-07-19T00:00:00"/>
        <d v="2022-07-13T00:00:00"/>
        <d v="2021-08-16T00:00:00"/>
        <d v="2020-03-06T00:00:00"/>
        <d v="2021-05-20T00:00:00"/>
        <d v="2020-04-02T00:00:00"/>
        <d v="2022-03-17T00:00:00"/>
        <d v="2021-08-22T00:00:00"/>
        <d v="2020-06-28T00:00:00"/>
        <d v="2021-02-05T00:00:00"/>
        <d v="2021-10-22T00:00:00"/>
        <d v="2021-12-13T00:00:00"/>
        <d v="2020-06-29T00:00:00"/>
        <d v="2020-05-31T00:00:00"/>
        <d v="2021-02-22T00:00:00"/>
        <d v="2020-07-09T00:00:00"/>
        <d v="2020-01-18T00:00:00"/>
        <d v="2022-02-26T00:00:00"/>
        <d v="2022-07-30T00:00:00"/>
        <d v="2021-09-24T00:00:00"/>
        <d v="2020-06-10T00:00:00"/>
        <d v="2021-05-10T00:00:00"/>
        <d v="2021-10-27T00:00:00"/>
        <d v="2020-12-31T00:00:00"/>
        <d v="2021-04-29T00:00:00"/>
        <d v="2021-05-04T00:00:00"/>
        <d v="2022-11-07T00:00:00"/>
        <d v="2020-12-01T00:00:00"/>
        <d v="2022-06-08T00:00:00"/>
        <d v="2021-11-02T00:00:00"/>
        <d v="2021-03-19T00:00:00"/>
        <d v="2020-08-22T00:00:00"/>
        <d v="2022-08-01T00:00:00"/>
        <d v="2020-08-17T00:00:00"/>
        <d v="2021-05-24T00:00:00"/>
        <d v="2020-06-12T00:00:00"/>
        <d v="2021-11-17T00:00:00"/>
        <d v="2022-05-03T00:00:00"/>
        <d v="2021-09-16T00:00:00"/>
        <d v="2020-11-22T00:00:00"/>
        <d v="2020-10-03T00:00:00"/>
        <d v="2022-07-26T00:00:00"/>
        <d v="2020-11-05T00:00:00"/>
        <d v="2021-12-17T00:00:00"/>
        <d v="2022-08-31T00:00:00"/>
        <d v="2020-02-12T00:00:00"/>
        <d v="2021-11-19T00:00:00"/>
        <d v="2021-08-23T00:00:00"/>
        <d v="2020-08-14T00:00:00"/>
        <d v="2020-06-08T00:00:00"/>
        <d v="2021-09-11T00:00:00"/>
        <d v="2020-01-27T00:00:00"/>
        <d v="2020-05-26T00:00:00"/>
        <d v="2020-01-04T00:00:00"/>
        <d v="2021-07-04T00:00:00"/>
        <d v="2022-08-07T00:00:00"/>
        <d v="2022-04-11T00:00:00"/>
        <d v="2021-02-23T00:00:00"/>
        <d v="2022-05-26T00:00:00"/>
        <d v="2021-01-17T00:00:00"/>
        <d v="2022-07-07T00:00:00"/>
        <d v="2021-03-11T00:00:00"/>
        <d v="2021-11-16T00:00:00"/>
        <d v="2020-06-13T00:00:00"/>
        <d v="2021-10-11T00:00:00"/>
        <d v="2022-10-07T00:00:00"/>
        <d v="2022-08-24T00:00:00"/>
        <d v="2021-01-22T00:00:00"/>
        <d v="2021-10-14T00:00:00"/>
        <d v="2020-07-23T00:00:00"/>
        <d v="2020-01-13T00:00:00"/>
        <d v="2021-12-15T00:00:00"/>
        <d v="2021-01-02T00:00:00"/>
        <d v="2020-12-06T00:00:00"/>
        <d v="2020-04-12T00:00:00"/>
        <d v="2020-11-08T00:00:00"/>
        <d v="2020-07-29T00:00:00"/>
        <d v="2020-08-15T00:00:00"/>
        <d v="2022-09-13T00:00:00"/>
        <d v="2021-09-12T00:00:00"/>
        <d v="2020-10-29T00:00:00"/>
        <d v="2021-07-05T00:00:00"/>
        <d v="2022-01-07T00:00:00"/>
        <d v="2021-01-12T00:00:00"/>
        <d v="2022-09-25T00:00:00"/>
        <d v="2020-07-01T00:00:00"/>
        <d v="2021-03-20T00:00:00"/>
        <d v="2021-04-17T00:00:00"/>
        <d v="2020-05-20T00:00:00"/>
        <d v="2021-12-25T00:00:00"/>
        <d v="2022-10-08T00:00:00"/>
        <d v="2020-03-15T00:00:00"/>
        <d v="2022-05-20T00:00:00"/>
        <d v="2021-01-16T00:00:00"/>
        <d v="2021-04-30T00:00:00"/>
        <d v="2020-09-15T00:00:00"/>
        <d v="2020-08-30T00:00:00"/>
        <d v="2022-03-25T00:00:00"/>
        <d v="2021-12-16T00:00:00"/>
        <d v="2021-05-09T00:00:00"/>
        <d v="2022-08-13T00:00:00"/>
        <d v="2020-02-25T00:00:00"/>
        <d v="2022-11-05T00:00:00"/>
        <d v="2020-04-01T00:00:00"/>
        <d v="2022-04-17T00:00:00"/>
        <d v="2020-09-25T00:00:00"/>
        <d v="2020-02-21T00:00:00"/>
        <d v="2020-12-02T00:00:00"/>
        <d v="2021-06-17T00:00:00"/>
        <d v="2021-02-09T00:00:00"/>
        <d v="2022-04-12T00:00:00"/>
        <d v="2020-11-26T00:00:00"/>
        <d v="2022-10-04T00:00:00"/>
        <d v="2022-09-16T00:00:00"/>
        <d v="2020-01-29T00:00:00"/>
        <d v="2022-02-03T00:00:00"/>
        <d v="2022-04-02T00:00:00"/>
        <d v="2021-08-06T00:00:00"/>
        <d v="2021-07-29T00:00:00"/>
        <d v="2022-08-12T00:00:00"/>
        <d v="2021-07-14T00:00:00"/>
        <d v="2021-03-10T00:00:00"/>
        <d v="2020-09-18T00:00:00"/>
        <d v="2020-05-30T00:00:00"/>
        <d v="2021-11-05T00:00:00"/>
        <d v="2020-08-18T00:00:00"/>
        <d v="2020-01-07T00:00:00"/>
        <d v="2020-01-28T00:00:00"/>
        <d v="2022-02-10T00:00:00"/>
        <d v="2022-07-28T00:00:00"/>
        <d v="2022-08-05T00:00:00"/>
        <d v="2020-11-06T00:00:00"/>
        <d v="2020-09-17T00:00:00"/>
        <d v="2020-03-26T00:00:00"/>
        <d v="2021-11-18T00:00:00"/>
        <d v="2021-06-20T00:00:00"/>
        <d v="2020-05-24T00:00:00"/>
        <d v="2020-04-16T00:00:00"/>
        <d v="2021-06-26T00:00:00"/>
        <d v="2022-04-13T00:00:00"/>
        <d v="2022-02-25T00:00:00"/>
        <d v="2020-02-01T00:00:00"/>
        <d v="2020-12-22T00:00:00"/>
        <d v="2021-01-24T00:00:00"/>
        <d v="2022-01-23T00:00:00"/>
        <d v="2022-02-07T00:00:00"/>
        <d v="2021-03-01T00:00:00"/>
        <d v="2022-06-25T00:00:00"/>
        <d v="2021-02-04T00:00:00"/>
        <d v="2022-08-02T00:00:00"/>
        <d v="2021-04-05T00:00:00"/>
        <d v="2020-10-04T00:00:00"/>
        <d v="2020-04-24T00:00:00"/>
        <d v="2020-10-20T00:00:00"/>
        <d v="2022-04-27T00:00:00"/>
        <d v="2021-11-28T00:00:00"/>
        <d v="2020-11-27T00:00:00"/>
        <d v="2021-01-10T00:00:00"/>
        <d v="2020-02-07T00:00:00"/>
        <d v="2022-01-28T00:00:00"/>
        <d v="2021-04-20T00:00:00"/>
        <d v="2020-11-24T00:00:00"/>
        <d v="2021-09-19T00:00:00"/>
        <d v="2020-10-05T00:00:00"/>
        <d v="2021-08-01T00:00:00"/>
        <d v="2022-10-09T00:00:00"/>
        <d v="2021-11-21T00:00:00"/>
        <d v="2022-08-14T00:00:00"/>
        <d v="2021-07-20T00:00:00"/>
        <d v="2020-09-04T00:00:00"/>
        <d v="2020-04-03T00:00:00"/>
        <d v="2020-06-05T00:00:00"/>
        <d v="2020-09-10T00:00:00"/>
        <d v="2021-02-11T00:00:00"/>
        <d v="2021-06-28T00:00:00"/>
        <d v="2020-12-15T00:00:00"/>
        <d v="2020-06-27T00:00:00"/>
        <d v="2022-07-18T00:00:00"/>
        <d v="2020-10-08T00:00:00"/>
        <d v="2021-02-17T00:00:00"/>
        <d v="2021-01-19T00:00:00"/>
        <d v="2022-09-24T00:00:00"/>
        <d v="2022-10-13T00:00:00"/>
        <d v="2021-11-03T00:00:00"/>
        <d v="2020-10-10T00:00:00"/>
        <d v="2022-04-24T00:00:00"/>
        <d v="2022-05-11T00:00:00"/>
        <d v="2021-03-25T00:00:00"/>
        <d v="2021-06-03T00:00:00"/>
        <d v="2021-08-25T00:00:00"/>
        <d v="2022-07-06T00:00:00"/>
        <d v="2020-07-20T00:00:00"/>
        <d v="2022-05-04T00:00:00"/>
        <d v="2021-01-07T00:00:00"/>
        <d v="2022-06-13T00:00:00"/>
        <d v="2022-04-06T00:00:00"/>
        <d v="2020-10-18T00:00:00"/>
        <d v="2021-08-24T00:00:00"/>
        <d v="2020-11-29T00:00:00"/>
        <d v="2021-05-19T00:00:00"/>
        <d v="2022-10-31T00:00:00"/>
        <d v="2021-02-14T00:00:00"/>
        <d v="2020-12-16T00:00:00"/>
        <d v="2020-01-09T00:00:00"/>
        <d v="2022-08-19T00:00:00"/>
        <d v="2022-02-15T00:00:00"/>
        <d v="2021-03-13T00:00:00"/>
        <d v="2021-07-10T00:00:00"/>
        <d v="2022-04-23T00:00:00"/>
        <d v="2021-10-01T00:00:00"/>
        <d v="2021-04-16T00:00:00"/>
        <d v="2021-05-07T00:00:00"/>
        <d v="2022-02-02T00:00:00"/>
        <d v="2020-10-26T00:00:00"/>
        <d v="2021-08-26T00:00:00"/>
        <d v="2021-12-21T00:00:00"/>
        <d v="2020-02-20T00:00:00"/>
        <d v="2021-05-22T00:00:00"/>
        <d v="2022-05-24T00:00:00"/>
        <d v="2020-03-23T00:00:00"/>
        <d v="2022-05-10T00:00:00"/>
        <d v="2022-05-17T00:00:00"/>
        <d v="2021-06-02T00:00:00"/>
        <d v="2021-01-08T00:00:00"/>
        <d v="2021-09-10T00:00:00"/>
        <d v="2021-06-27T00:00:00"/>
        <d v="2020-04-15T00:00:00"/>
        <d v="2021-03-28T00:00:00"/>
        <d v="2020-09-28T00:00:00"/>
        <d v="2021-04-25T00:00:00"/>
        <d v="2021-08-04T00:00:00"/>
        <d v="2020-08-10T00:00:00"/>
        <d v="2021-08-03T00:00:00"/>
        <d v="2022-03-16T00:00:00"/>
        <d v="2021-09-21T00:00:00"/>
        <d v="2021-11-09T00:00:00"/>
        <d v="2021-06-14T00:00:00"/>
        <d v="2022-01-17T00:00:00"/>
        <d v="2022-05-30T00:00:00"/>
        <d v="2020-04-13T00:00:00"/>
        <d v="2022-05-21T00:00:00"/>
        <d v="2020-02-11T00:00:00"/>
        <d v="2022-06-02T00:00:00"/>
        <d v="2021-05-27T00:00:00"/>
        <d v="2021-02-01T00:00:00"/>
        <d v="2022-07-12T00:00:00"/>
        <d v="2020-06-25T00:00:00"/>
        <d v="2021-05-26T00:00:00"/>
        <d v="2021-12-30T00:00:00"/>
        <d v="2020-09-02T00:00:00"/>
        <d v="2022-01-10T00:00:00"/>
        <d v="2021-07-03T00:00:00"/>
        <d v="2021-03-06T00:00:00"/>
        <d v="2022-11-04T00:00:00"/>
        <d v="2020-12-25T00:00:00"/>
        <d v="2020-03-13T00:00:00"/>
        <d v="2021-06-05T00:00:00"/>
        <d v="2022-10-23T00:00:00"/>
        <d v="2021-02-20T00:00:00"/>
        <d v="2020-05-15T00:00:00"/>
        <d v="2020-12-29T00:00:00"/>
        <d v="2020-11-15T00:00:00"/>
        <d v="2020-12-28T00:00:00"/>
        <d v="2021-05-17T00:00:00"/>
        <d v="2021-08-09T00:00:00"/>
        <d v="2021-11-13T00:00:00"/>
        <d v="2020-07-31T00:00:00"/>
        <d v="2022-06-01T00:00:00"/>
        <d v="2020-09-23T00:00:00"/>
        <d v="2022-07-05T00:00:00"/>
        <d v="2020-09-05T00:00:00"/>
        <d v="2021-11-06T00:00:00"/>
        <d v="2022-11-06T00:00:00"/>
        <d v="2021-02-03T00:00:00"/>
        <d v="2022-10-18T00:00:00"/>
        <d v="2022-09-18T00:00:00"/>
        <d v="2020-07-14T00:00:00"/>
        <d v="2020-05-23T00:00:00"/>
        <d v="2022-05-19T00:00:00"/>
        <d v="2022-07-02T00:00:00"/>
        <d v="2020-02-03T00:00:00"/>
        <d v="2021-07-30T00:00:00"/>
        <d v="2021-01-03T00:00:00"/>
        <d v="2021-08-14T00:00:00"/>
        <d v="2020-01-15T00:00:00"/>
        <d v="2021-07-02T00:00:00"/>
        <d v="2021-11-08T00:00:00"/>
        <d v="2020-05-10T00:00:00"/>
        <d v="2020-07-11T00:00:00"/>
        <d v="2022-04-04T00:00:00"/>
        <d v="2020-03-05T00:00:00"/>
        <d v="2021-08-31T00:00:00"/>
        <d v="2020-09-07T00:00:00"/>
        <d v="2021-03-04T00:00:00"/>
        <d v="2022-06-16T00:00:00"/>
        <d v="2020-07-05T00:00:00"/>
        <d v="2021-07-19T00:00:00"/>
        <d v="2020-05-11T00:00:00"/>
        <d v="2020-06-15T00:00:00"/>
        <d v="2022-08-17T00:00:00"/>
        <d v="2021-11-27T00:00:00"/>
        <d v="2020-07-12T00:00:00"/>
        <d v="2020-08-06T00:00:00"/>
        <d v="2021-12-29T00:00:00"/>
        <d v="2022-02-23T00:00:00"/>
        <d v="2020-04-25T00:00:00"/>
        <d v="2022-08-10T00:00:00"/>
        <d v="2022-05-27T00:00:00"/>
        <d v="2020-09-29T00:00:00"/>
        <d v="2022-09-04T00:00:00"/>
        <d v="2020-12-20T00:00:00"/>
        <d v="2022-08-20T00:00:00"/>
        <d v="2020-03-18T00:00:00"/>
        <d v="2022-06-03T00:00:00"/>
        <d v="2022-09-02T00:00:00"/>
        <d v="2021-05-14T00:00:00"/>
        <d v="2022-02-16T00:00:00"/>
        <d v="2020-10-21T00:00:00"/>
        <d v="2020-12-27T00:00:00"/>
        <d v="2022-03-29T00:00:00"/>
        <d v="2021-02-07T00:00:00"/>
        <d v="2021-02-28T00:00:00"/>
        <d v="2021-05-11T00:00:00"/>
        <d v="2022-01-02T00:00:00"/>
        <d v="2020-06-18T00:00:00"/>
        <d v="2020-10-16T00:00:00"/>
        <d v="2021-05-08T00:00:00"/>
        <d v="2022-03-30T00:00:00"/>
        <d v="2021-12-04T00:00:00"/>
        <d v="2020-07-08T00:00:00"/>
        <d v="2021-03-14T00:00:00"/>
        <d v="2022-01-27T00:00:00"/>
        <d v="2020-09-26T00:00:00"/>
        <d v="2021-09-07T00:00:00"/>
        <d v="2021-07-31T00:00:00"/>
        <d v="2021-12-28T00:00:00"/>
        <d v="2020-03-20T00:00:00"/>
        <d v="2021-11-07T00:00:00"/>
        <d v="2021-09-08T00:00:00"/>
        <d v="2020-01-05T00:00:00"/>
        <d v="2021-10-19T00:00:00"/>
        <d v="2020-12-30T00:00:00"/>
        <d v="2021-12-14T00:00:00"/>
        <d v="2020-11-04T00:00:00"/>
        <d v="2021-05-25T00:00:00"/>
        <d v="2020-02-05T00:00:00"/>
        <d v="2021-12-27T00:00:00"/>
        <d v="2021-10-16T00:00:00"/>
        <d v="2021-07-27T00:00:00"/>
        <d v="2020-04-28T00:00:00"/>
        <d v="2020-05-21T00:00:00"/>
        <d v="2022-09-26T00:00:00"/>
        <d v="2022-03-27T00:00:00"/>
        <d v="2021-10-08T00:00:00"/>
        <d v="2022-05-14T00:00:00"/>
        <d v="2020-03-19T00:00:00"/>
        <d v="2021-01-30T00:00:00"/>
        <d v="2020-03-07T00:00:00"/>
        <d v="2020-11-19T00:00:00"/>
        <d v="2020-06-19T00:00:00"/>
        <d v="2022-01-20T00:00:00"/>
        <d v="2022-05-29T00:00:00"/>
        <d v="2020-03-30T00:00:00"/>
        <d v="2022-09-22T00:00:00"/>
        <d v="2021-09-18T00:00:00"/>
        <d v="2020-01-01T00:00:00"/>
        <d v="2020-12-18T00:00:00"/>
        <d v="2022-03-13T00:00:00"/>
        <d v="2020-08-20T00:00:00"/>
        <d v="2022-03-12T00:00:00"/>
        <d v="2020-04-27T00:00:00"/>
        <d v="2020-04-30T00:00:00"/>
        <d v="2021-07-06T00:00:00"/>
        <d v="2021-04-18T00:00:00"/>
        <d v="2021-04-07T00:00:00"/>
        <d v="2020-08-25T00:00:00"/>
        <d v="2020-01-31T00:00:00"/>
        <d v="2020-06-03T00:00:00"/>
        <d v="2021-07-23T00:00:00"/>
        <d v="2020-08-08T00:00:00"/>
        <d v="2020-04-18T00:00:00"/>
        <d v="2021-06-23T00:00:00"/>
        <d v="2020-04-29T00:00:00"/>
        <d v="2020-07-27T00:00:00"/>
        <d v="2020-08-12T00:00:00"/>
        <d v="2020-09-14T00:00:00"/>
        <d v="2021-02-10T00:00:00"/>
        <d v="2021-10-31T00:00:00"/>
        <d v="2021-04-04T00:00:00"/>
        <d v="2020-08-11T00:00:00"/>
        <d v="2022-03-28T00:00:00"/>
        <d v="2020-02-19T00:00:00"/>
        <d v="2020-12-04T00:00:00"/>
        <d v="2022-06-29T00:00:00"/>
        <d v="2022-08-29T00:00:00"/>
        <d v="2022-10-26T00:00:00"/>
        <d v="2021-06-06T00:00:00"/>
        <d v="2022-03-21T00:00:00"/>
        <d v="2021-06-10T00:00:00"/>
        <d v="2022-01-08T00:00:00"/>
        <d v="2021-07-25T00:00:00"/>
        <d v="2020-05-12T00:00:00"/>
        <d v="2021-04-19T00:00:00"/>
        <d v="2022-05-28T00:00:00"/>
        <d v="2021-10-03T00:00:00"/>
        <d v="2021-01-27T00:00:00"/>
        <d v="2022-09-29T00:00:00"/>
        <d v="2021-02-16T00:00:00"/>
        <d v="2022-01-12T00:00:00"/>
        <d v="2020-01-11T00:00:00"/>
        <d v="2020-09-20T00:00:00"/>
        <d v="2020-02-16T00:00:00"/>
        <d v="2022-06-12T00:00:00"/>
        <d v="2021-03-07T00:00:00"/>
        <d v="2022-03-31T00:00:00"/>
        <d v="2021-02-26T00:00:00"/>
        <d v="2022-04-10T00:00:00"/>
        <d v="2022-05-15T00:00:00"/>
        <d v="2020-04-26T00:00:00"/>
        <d v="2020-07-02T00:00:00"/>
        <d v="2021-01-01T00:00:00"/>
        <d v="2022-09-07T00:00:00"/>
        <d v="2022-06-04T00:00:00"/>
        <d v="2021-12-11T00:00:00"/>
        <d v="2021-11-15T00:00:00"/>
        <d v="2021-10-24T00:00:00"/>
        <d v="2020-04-09T00:00:00"/>
        <d v="2021-03-27T00:00:00"/>
        <d v="2020-10-13T00:00:00"/>
        <d v="2021-11-10T00:00:00"/>
        <d v="2021-11-04T00:00:00"/>
        <d v="2020-10-23T00:00:00"/>
        <d v="2022-08-23T00:00:00"/>
        <d v="2022-07-24T00:00:00"/>
        <d v="2021-08-15T00:00:00"/>
        <d v="2020-12-03T00:00:00"/>
        <d v="2020-02-02T00:00:00"/>
        <d v="2022-05-18T00:00:00"/>
        <d v="2022-02-06T00:00:00"/>
        <d v="2020-05-09T00:00:00"/>
        <d v="2022-03-08T00:00:00"/>
        <d v="2020-02-08T00:00:00"/>
        <d v="2020-05-07T00:00:00"/>
        <d v="2020-12-17T00:00:00"/>
        <d v="2021-11-01T00:00:00"/>
        <d v="2022-04-15T00:00:00"/>
        <d v="2021-01-23T00:00:00"/>
        <d v="2022-09-08T00:00:00"/>
        <d v="2022-03-09T00:00:00"/>
        <d v="2020-12-19T00:00:00"/>
        <d v="2022-02-05T00:00:00"/>
        <d v="2021-03-31T00:00:00"/>
        <d v="2020-10-19T00:00:00"/>
        <d v="2020-11-20T00:00:00"/>
        <d v="2022-10-03T00:00:00"/>
        <d v="2021-09-05T00:00:00"/>
        <d v="2021-06-22T00:00:00"/>
        <d v="2020-07-16T00:00:00"/>
        <d v="2020-10-01T00:00:00"/>
        <d v="2021-10-13T00:00:00"/>
        <d v="2021-03-30T00:00:00"/>
        <d v="2022-03-04T00:00:00"/>
        <d v="2022-04-16T00:00:00"/>
        <d v="2022-03-15T00:00:00"/>
        <d v="2021-08-17T00:00:00"/>
        <d v="2021-09-15T00:00:00"/>
        <d v="2022-04-20T00:00:00"/>
        <d v="2022-05-07T00:00:00"/>
        <d v="2021-04-08T00:00:00"/>
        <d v="2022-09-03T00:00:00"/>
        <d v="2021-09-09T00:00:00"/>
        <d v="2020-03-02T00:00:00"/>
        <d v="2021-07-13T00:00:00"/>
        <d v="2020-09-30T00:00:00"/>
        <d v="2021-10-29T00:00:00"/>
        <d v="2020-12-12T00:00:00"/>
        <d v="2022-02-13T00:00:00"/>
        <d v="2022-09-15T00:00:00"/>
        <d v="2020-09-27T00:00:00"/>
        <d v="2021-01-13T00:00:00"/>
        <d v="2020-10-31T00:00:00"/>
        <d v="2020-02-24T00:00:00"/>
        <d v="2020-10-30T00:00:00"/>
        <d v="2021-04-22T00:00:00"/>
        <d v="2020-12-13T00:00:00"/>
        <d v="2021-01-29T00:00:00"/>
        <d v="2021-03-26T00:00:00"/>
        <d v="2020-04-20T00:00:00"/>
        <d v="2021-10-18T00:00:00"/>
        <d v="2022-10-30T00:00:00"/>
        <d v="2021-05-23T00:00:00"/>
        <d v="2020-08-31T00:00:00"/>
        <d v="2021-02-12T00:00:00"/>
        <d v="2020-12-09T00:00:00"/>
        <d v="2021-07-28T00:00:00"/>
        <d v="2021-09-14T00:00:00"/>
        <d v="2021-05-31T00:00:00"/>
        <d v="2022-02-11T00:00:00"/>
        <d v="2021-12-09T00:00:00"/>
        <d v="2021-11-25T00:00:00"/>
        <d v="2020-02-27T00:00:00"/>
        <d v="2020-04-11T00:00:00"/>
        <d v="2022-03-20T00:00:00"/>
        <d v="2022-10-29T00:00:00"/>
        <d v="2020-08-01T00:00:00"/>
        <d v="2022-02-18T00:00:00"/>
        <d v="2021-05-12T00:00:00"/>
        <d v="2020-01-17T00:00:00"/>
        <d v="2022-07-08T00:00:00"/>
        <d v="2022-01-14T00:00:00"/>
        <d v="2020-08-21T00:00:00"/>
        <d v="2022-02-01T00:00:00"/>
        <d v="2020-03-12T00:00:00"/>
        <d v="2022-06-10T00:00:00"/>
        <d v="2020-03-17T00:00:00"/>
        <d v="2022-10-15T00:00:00"/>
        <d v="2021-12-05T00:00:00"/>
        <d v="2022-06-21T00:00:00"/>
        <d v="2022-06-09T00:00:00"/>
        <d v="2020-10-11T00:00:00"/>
        <d v="2020-10-15T00:00:00"/>
        <d v="2020-12-26T00:00:00"/>
        <d v="2020-09-13T00:00:00"/>
        <d v="2021-07-22T00:00:00"/>
        <d v="2022-04-05T00:00:00"/>
        <d v="2021-12-03T00:00:00"/>
        <d v="2022-08-04T00:00:00"/>
        <d v="2020-09-09T00:00:00"/>
        <d v="2022-01-22T00:00:00"/>
      </sharedItems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03T00:00:00" maxDate="2022-12-15T00:00:00"/>
    </cacheField>
    <cacheField name="Unidades" numFmtId="0">
      <sharedItems containsSemiMixedTypes="0" containsString="0" containsNumber="1" containsInteger="1" minValue="1" maxValue="9989"/>
    </cacheField>
    <cacheField name="Precio Unitario" numFmtId="164">
      <sharedItems containsSemiMixedTypes="0" containsString="0" containsNumber="1" minValue="9.33" maxValue="668.27"/>
    </cacheField>
    <cacheField name="Coste unitario" numFmtId="164">
      <sharedItems containsSemiMixedTypes="0" containsString="0" containsNumber="1" minValue="6.92" maxValue="524.96"/>
    </cacheField>
    <cacheField name="Importe venta total" numFmtId="164">
      <sharedItems containsSemiMixedTypes="0" containsString="0" containsNumber="1" minValue="47.45" maxValue="6618546.0800000001"/>
    </cacheField>
    <cacheField name="Importe Coste total" numFmtId="164">
      <sharedItems containsSemiMixedTypes="0" containsString="0" containsNumber="1" minValue="31.79" maxValue="5068488.8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Gangoso" refreshedDate="45368.828146874999" createdVersion="8" refreshedVersion="8" minRefreshableVersion="3" recordCount="1000" xr:uid="{827A2285-4430-4BED-961A-BEF2CBA1D97F}">
  <cacheSource type="worksheet">
    <worksheetSource name="Tabla1"/>
  </cacheSource>
  <cacheFields count="17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 count="184">
        <s v="United Kingdom"/>
        <s v="Malta"/>
        <s v="Marshall Islands"/>
        <s v="Iran"/>
        <s v="Guatemala"/>
        <s v="Grenada"/>
        <s v="Fiji"/>
        <s v="Tunisia "/>
        <s v="Australia"/>
        <s v="Greenland"/>
        <s v="Angola"/>
        <s v="Zambia"/>
        <s v="Kenya"/>
        <s v="Azerbaijan"/>
        <s v="Mozambique"/>
        <s v="Federated States of Micronesia"/>
        <s v="Dominican Republic"/>
        <s v="Libya"/>
        <s v="Uzbekistan"/>
        <s v="Sri Lanka"/>
        <s v="The Gambia"/>
        <s v="Myanmar"/>
        <s v="Bhutan"/>
        <s v="Mali"/>
        <s v="Burundi"/>
        <s v="Nigeria"/>
        <s v="Norway"/>
        <s v="Papua New Guinea"/>
        <s v="North Korea"/>
        <s v="Montenegro"/>
        <s v="Lesotho"/>
        <s v="Indonesia"/>
        <s v="Iraq"/>
        <s v="Singapore"/>
        <s v="South Korea"/>
        <s v="Lebanon"/>
        <s v="Vietnam"/>
        <s v="Jordan"/>
        <s v="Palau"/>
        <s v="Antigua and Barbuda "/>
        <s v="El Salvador"/>
        <s v="Republic of the Congo"/>
        <s v="Vanuatu"/>
        <s v="Bangladesh"/>
        <s v="South Sudan"/>
        <s v="Saint Kitts and Nevis "/>
        <s v="Rwanda"/>
        <s v="Moldova "/>
        <s v="Austria"/>
        <s v="Spain"/>
        <s v="China"/>
        <s v="Qatar"/>
        <s v="Georgia"/>
        <s v="Kazakhstan"/>
        <s v="Namibia"/>
        <s v="Jamaica"/>
        <s v="Syria"/>
        <s v="Tanzania"/>
        <s v="Hungary"/>
        <s v="Thailand"/>
        <s v="Taiwan"/>
        <s v="India"/>
        <s v="Romania"/>
        <s v="East Timor"/>
        <s v="Bosnia and Herzegovina"/>
        <s v="Ireland"/>
        <s v="Croatia"/>
        <s v="Madagascar"/>
        <s v="Sierra Leone"/>
        <s v="Netherlands"/>
        <s v="Trinidad and Tobago"/>
        <s v="Samoa "/>
        <s v="Albania"/>
        <s v="Cape Verde"/>
        <s v="Italy"/>
        <s v="Maldives"/>
        <s v="Yemen"/>
        <s v="Latvia"/>
        <s v="Lithuania"/>
        <s v="Senegal"/>
        <s v="Bulgaria"/>
        <s v="Seychelles "/>
        <s v="Saint Vincent and the Grenadines"/>
        <s v="Andorra"/>
        <s v="Togo"/>
        <s v="Japan"/>
        <s v="Central African Republic"/>
        <s v="Mauritania"/>
        <s v="Portugal"/>
        <s v="Liberia"/>
        <s v="Cameroon"/>
        <s v="Cuba"/>
        <s v="Malawi"/>
        <s v="Tuvalu"/>
        <s v="Turkmenistan"/>
        <s v="Uganda"/>
        <s v="Switzerland"/>
        <s v="Kuwait"/>
        <s v="Ghana"/>
        <s v="Poland"/>
        <s v="Mongolia"/>
        <s v="Ethiopia"/>
        <s v="Niger"/>
        <s v="United States of America"/>
        <s v="Sudan"/>
        <s v="Bahrain"/>
        <s v="Algeria"/>
        <s v="Botswana"/>
        <s v="Guinea-Bissau"/>
        <s v="Pakistan"/>
        <s v="Afghanistan"/>
        <s v="Oman"/>
        <s v="Burkina Faso"/>
        <s v="Serbia"/>
        <s v="Mauritius "/>
        <s v="New Zealand"/>
        <s v="Somalia"/>
        <s v="Cyprus"/>
        <s v="The Bahamas"/>
        <s v="Germany"/>
        <s v="Luxembourg"/>
        <s v="Solomon Islands"/>
        <s v="Cote d'Ivoire"/>
        <s v="Russia"/>
        <s v="Laos"/>
        <s v="Sweden"/>
        <s v="Kiribati"/>
        <s v="Philippines"/>
        <s v="Comoros"/>
        <s v="Liechtenstein"/>
        <s v="Chad"/>
        <s v="Macedonia"/>
        <s v="United Arab Emirates"/>
        <s v="Kosovo"/>
        <s v="Mexico"/>
        <s v="Egypt"/>
        <s v="Swaziland"/>
        <s v="Brunei"/>
        <s v="Democratic Republic of the Congo"/>
        <s v="Tonga"/>
        <s v="Malaysia"/>
        <s v="Costa Rica"/>
        <s v="Nepal"/>
        <s v="Tajikistan"/>
        <s v="Iceland"/>
        <s v="Czech Republic"/>
        <s v="Saudi Arabia"/>
        <s v="Turkey"/>
        <s v="Eritrea"/>
        <s v="Greece"/>
        <s v="Benin"/>
        <s v="Honduras"/>
        <s v="Morocco"/>
        <s v="Estonia"/>
        <s v="Canada"/>
        <s v="Belize"/>
        <s v="Nicaragua"/>
        <s v="Monaco"/>
        <s v="Barbados"/>
        <s v="Haiti"/>
        <s v="Armenia"/>
        <s v="Panama"/>
        <s v="Israel"/>
        <s v="France"/>
        <s v="Slovakia"/>
        <s v="Nauru"/>
        <s v="Ukraine"/>
        <s v="Sao Tome and Principe"/>
        <s v="Saint Lucia"/>
        <s v="Slovenia"/>
        <s v="Belarus"/>
        <s v="San Marino"/>
        <s v="Kyrgyzstan"/>
        <s v="South Africa"/>
        <s v="Dominica"/>
        <s v="Guinea"/>
        <s v="Gabon"/>
        <s v="Equatorial Guinea"/>
        <s v="Belgium"/>
        <s v="Finland"/>
        <s v="Zimbabwe"/>
        <s v="Cambodia"/>
        <s v="Vatican City"/>
        <s v="Djibouti"/>
      </sharedItems>
    </cacheField>
    <cacheField name="Tipo de producto" numFmtId="0">
      <sharedItems count="12">
        <s v="Snacks"/>
        <s v="Cárnicos"/>
        <s v="Cereales"/>
        <s v="Frutas"/>
        <s v="Alimento infantil"/>
        <s v="Bebida"/>
        <s v="Cosméticos"/>
        <s v="Cuidado personal"/>
        <s v="Material de oficina"/>
        <s v="Verduras"/>
        <s v="Ropa"/>
        <s v="Doméstico"/>
      </sharedItems>
    </cacheField>
    <cacheField name="Canal de venta" numFmtId="0">
      <sharedItems/>
    </cacheField>
    <cacheField name="Prioridad ( FUNCION SÍ)" numFmtId="0">
      <sharedItems count="2">
        <s v=" Alto"/>
        <s v="Bajo"/>
      </sharedItems>
    </cacheField>
    <cacheField name="Fecha pedido" numFmtId="14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03T00:00:00" maxDate="2022-12-15T00:00:00" count="639">
        <d v="2020-11-30T00:00:00"/>
        <d v="2020-01-28T00:00:00"/>
        <d v="2020-11-21T00:00:00"/>
        <d v="2021-10-02T00:00:00"/>
        <d v="2022-11-12T00:00:00"/>
        <d v="2022-02-21T00:00:00"/>
        <d v="2022-02-27T00:00:00"/>
        <d v="2020-05-07T00:00:00"/>
        <d v="2021-04-01T00:00:00"/>
        <d v="2021-07-12T00:00:00"/>
        <d v="2022-08-30T00:00:00"/>
        <d v="2020-06-05T00:00:00"/>
        <d v="2021-05-22T00:00:00"/>
        <d v="2020-12-25T00:00:00"/>
        <d v="2021-11-17T00:00:00"/>
        <d v="2021-11-18T00:00:00"/>
        <d v="2020-04-30T00:00:00"/>
        <d v="2022-11-04T00:00:00"/>
        <d v="2022-07-22T00:00:00"/>
        <d v="2021-06-21T00:00:00"/>
        <d v="2020-09-05T00:00:00"/>
        <d v="2021-07-25T00:00:00"/>
        <d v="2021-08-04T00:00:00"/>
        <d v="2021-10-21T00:00:00"/>
        <d v="2021-11-29T00:00:00"/>
        <d v="2022-03-12T00:00:00"/>
        <d v="2021-08-05T00:00:00"/>
        <d v="2022-10-11T00:00:00"/>
        <d v="2021-03-16T00:00:00"/>
        <d v="2021-10-08T00:00:00"/>
        <d v="2022-03-09T00:00:00"/>
        <d v="2021-01-02T00:00:00"/>
        <d v="2021-01-09T00:00:00"/>
        <d v="2022-10-08T00:00:00"/>
        <d v="2020-05-24T00:00:00"/>
        <d v="2021-12-15T00:00:00"/>
        <d v="2020-12-28T00:00:00"/>
        <d v="2022-05-12T00:00:00"/>
        <d v="2021-05-31T00:00:00"/>
        <d v="2022-09-01T00:00:00"/>
        <d v="2020-12-31T00:00:00"/>
        <d v="2022-09-27T00:00:00"/>
        <d v="2022-06-02T00:00:00"/>
        <d v="2022-11-22T00:00:00"/>
        <d v="2020-08-28T00:00:00"/>
        <d v="2021-01-28T00:00:00"/>
        <d v="2022-11-19T00:00:00"/>
        <d v="2022-02-09T00:00:00"/>
        <d v="2022-09-21T00:00:00"/>
        <d v="2022-09-16T00:00:00"/>
        <d v="2022-09-13T00:00:00"/>
        <d v="2020-12-12T00:00:00"/>
        <d v="2021-09-03T00:00:00"/>
        <d v="2021-08-17T00:00:00"/>
        <d v="2022-12-08T00:00:00"/>
        <d v="2021-01-31T00:00:00"/>
        <d v="2020-07-30T00:00:00"/>
        <d v="2022-02-18T00:00:00"/>
        <d v="2020-12-01T00:00:00"/>
        <d v="2022-08-11T00:00:00"/>
        <d v="2021-11-23T00:00:00"/>
        <d v="2021-02-11T00:00:00"/>
        <d v="2022-10-05T00:00:00"/>
        <d v="2022-07-23T00:00:00"/>
        <d v="2021-03-08T00:00:00"/>
        <d v="2020-09-06T00:00:00"/>
        <d v="2022-07-03T00:00:00"/>
        <d v="2022-02-03T00:00:00"/>
        <d v="2022-05-02T00:00:00"/>
        <d v="2022-03-05T00:00:00"/>
        <d v="2021-04-17T00:00:00"/>
        <d v="2020-09-27T00:00:00"/>
        <d v="2022-06-05T00:00:00"/>
        <d v="2021-05-08T00:00:00"/>
        <d v="2021-05-16T00:00:00"/>
        <d v="2022-08-06T00:00:00"/>
        <d v="2022-07-17T00:00:00"/>
        <d v="2022-08-22T00:00:00"/>
        <d v="2021-07-22T00:00:00"/>
        <d v="2022-10-12T00:00:00"/>
        <d v="2021-12-27T00:00:00"/>
        <d v="2020-03-25T00:00:00"/>
        <d v="2021-02-18T00:00:00"/>
        <d v="2021-07-18T00:00:00"/>
        <d v="2021-11-19T00:00:00"/>
        <d v="2021-03-28T00:00:00"/>
        <d v="2021-12-25T00:00:00"/>
        <d v="2022-08-02T00:00:00"/>
        <d v="2022-03-25T00:00:00"/>
        <d v="2021-06-20T00:00:00"/>
        <d v="2021-08-02T00:00:00"/>
        <d v="2022-10-19T00:00:00"/>
        <d v="2022-08-19T00:00:00"/>
        <d v="2020-09-04T00:00:00"/>
        <d v="2022-09-10T00:00:00"/>
        <d v="2021-08-28T00:00:00"/>
        <d v="2022-11-06T00:00:00"/>
        <d v="2021-06-24T00:00:00"/>
        <d v="2022-01-23T00:00:00"/>
        <d v="2022-01-20T00:00:00"/>
        <d v="2022-08-18T00:00:00"/>
        <d v="2020-08-16T00:00:00"/>
        <d v="2022-03-01T00:00:00"/>
        <d v="2020-09-29T00:00:00"/>
        <d v="2021-09-26T00:00:00"/>
        <d v="2020-11-14T00:00:00"/>
        <d v="2022-11-23T00:00:00"/>
        <d v="2020-03-15T00:00:00"/>
        <d v="2022-08-21T00:00:00"/>
        <d v="2021-09-09T00:00:00"/>
        <d v="2021-02-23T00:00:00"/>
        <d v="2020-04-26T00:00:00"/>
        <d v="2022-03-23T00:00:00"/>
        <d v="2020-04-03T00:00:00"/>
        <d v="2022-04-03T00:00:00"/>
        <d v="2020-11-05T00:00:00"/>
        <d v="2021-11-26T00:00:00"/>
        <d v="2020-04-02T00:00:00"/>
        <d v="2021-04-07T00:00:00"/>
        <d v="2022-08-15T00:00:00"/>
        <d v="2020-07-10T00:00:00"/>
        <d v="2020-08-11T00:00:00"/>
        <d v="2021-08-08T00:00:00"/>
        <d v="2022-08-29T00:00:00"/>
        <d v="2021-09-25T00:00:00"/>
        <d v="2020-03-24T00:00:00"/>
        <d v="2020-04-05T00:00:00"/>
        <d v="2022-04-14T00:00:00"/>
        <d v="2021-09-18T00:00:00"/>
        <d v="2020-07-01T00:00:00"/>
        <d v="2021-03-05T00:00:00"/>
        <d v="2021-12-07T00:00:00"/>
        <d v="2021-10-28T00:00:00"/>
        <d v="2022-01-09T00:00:00"/>
        <d v="2020-07-27T00:00:00"/>
        <d v="2020-06-15T00:00:00"/>
        <d v="2021-02-22T00:00:00"/>
        <d v="2020-07-13T00:00:00"/>
        <d v="2020-01-29T00:00:00"/>
        <d v="2022-04-12T00:00:00"/>
        <d v="2021-11-05T00:00:00"/>
        <d v="2020-06-10T00:00:00"/>
        <d v="2021-06-07T00:00:00"/>
        <d v="2021-10-31T00:00:00"/>
        <d v="2021-06-12T00:00:00"/>
        <d v="2021-05-14T00:00:00"/>
        <d v="2022-12-10T00:00:00"/>
        <d v="2021-01-03T00:00:00"/>
        <d v="2022-07-25T00:00:00"/>
        <d v="2021-12-21T00:00:00"/>
        <d v="2021-03-20T00:00:00"/>
        <d v="2020-09-08T00:00:00"/>
        <d v="2022-09-20T00:00:00"/>
        <d v="2020-09-25T00:00:00"/>
        <d v="2021-08-29T00:00:00"/>
        <d v="2020-07-05T00:00:00"/>
        <d v="2022-08-23T00:00:00"/>
        <d v="2021-12-12T00:00:00"/>
        <d v="2020-12-13T00:00:00"/>
        <d v="2022-05-17T00:00:00"/>
        <d v="2021-11-01T00:00:00"/>
        <d v="2020-12-09T00:00:00"/>
        <d v="2020-10-19T00:00:00"/>
        <d v="2022-09-06T00:00:00"/>
        <d v="2020-12-07T00:00:00"/>
        <d v="2022-01-25T00:00:00"/>
        <d v="2022-08-31T00:00:00"/>
        <d v="2020-03-05T00:00:00"/>
        <d v="2022-01-01T00:00:00"/>
        <d v="2020-09-22T00:00:00"/>
        <d v="2020-06-21T00:00:00"/>
        <d v="2021-10-16T00:00:00"/>
        <d v="2020-03-04T00:00:00"/>
        <d v="2020-06-18T00:00:00"/>
        <d v="2020-01-20T00:00:00"/>
        <d v="2021-07-31T00:00:00"/>
        <d v="2020-10-06T00:00:00"/>
        <d v="2022-08-17T00:00:00"/>
        <d v="2022-05-27T00:00:00"/>
        <d v="2021-03-19T00:00:00"/>
        <d v="2022-07-13T00:00:00"/>
        <d v="2021-12-11T00:00:00"/>
        <d v="2021-04-25T00:00:00"/>
        <d v="2021-06-25T00:00:00"/>
        <d v="2021-11-24T00:00:00"/>
        <d v="2022-10-15T00:00:00"/>
        <d v="2021-08-30T00:00:00"/>
        <d v="2021-06-27T00:00:00"/>
        <d v="2021-11-15T00:00:00"/>
        <d v="2022-09-24T00:00:00"/>
        <d v="2021-02-14T00:00:00"/>
        <d v="2020-08-10T00:00:00"/>
        <d v="2020-09-20T00:00:00"/>
        <d v="2020-02-23T00:00:00"/>
        <d v="2021-06-10T00:00:00"/>
        <d v="2022-01-13T00:00:00"/>
        <d v="2021-01-04T00:00:00"/>
        <d v="2021-01-10T00:00:00"/>
        <d v="2020-05-29T00:00:00"/>
        <d v="2020-11-29T00:00:00"/>
        <d v="2020-08-30T00:00:00"/>
        <d v="2020-08-29T00:00:00"/>
        <d v="2021-04-05T00:00:00"/>
        <d v="2022-09-15T00:00:00"/>
        <d v="2022-01-05T00:00:00"/>
        <d v="2021-10-19T00:00:00"/>
        <d v="2020-11-25T00:00:00"/>
        <d v="2022-02-04T00:00:00"/>
        <d v="2021-01-22T00:00:00"/>
        <d v="2021-12-10T00:00:00"/>
        <d v="2022-10-09T00:00:00"/>
        <d v="2020-07-12T00:00:00"/>
        <d v="2021-05-02T00:00:00"/>
        <d v="2020-05-30T00:00:00"/>
        <d v="2022-11-30T00:00:00"/>
        <d v="2022-02-05T00:00:00"/>
        <d v="2021-08-26T00:00:00"/>
        <d v="2020-04-18T00:00:00"/>
        <d v="2020-03-30T00:00:00"/>
        <d v="2022-05-30T00:00:00"/>
        <d v="2021-02-06T00:00:00"/>
        <d v="2021-05-20T00:00:00"/>
        <d v="2020-08-31T00:00:00"/>
        <d v="2021-10-17T00:00:00"/>
        <d v="2022-04-10T00:00:00"/>
        <d v="2022-01-22T00:00:00"/>
        <d v="2021-06-04T00:00:00"/>
        <d v="2022-09-12T00:00:00"/>
        <d v="2020-03-08T00:00:00"/>
        <d v="2022-11-07T00:00:00"/>
        <d v="2022-04-24T00:00:00"/>
        <d v="2020-11-03T00:00:00"/>
        <d v="2022-02-14T00:00:00"/>
        <d v="2020-03-01T00:00:00"/>
        <d v="2020-12-21T00:00:00"/>
        <d v="2020-08-23T00:00:00"/>
        <d v="2021-07-28T00:00:00"/>
        <d v="2022-05-08T00:00:00"/>
        <d v="2020-12-15T00:00:00"/>
        <d v="2022-11-14T00:00:00"/>
        <d v="2022-09-18T00:00:00"/>
        <d v="2020-02-28T00:00:00"/>
        <d v="2022-02-10T00:00:00"/>
        <d v="2022-04-16T00:00:00"/>
        <d v="2021-08-18T00:00:00"/>
        <d v="2022-09-07T00:00:00"/>
        <d v="2021-07-26T00:00:00"/>
        <d v="2022-05-11T00:00:00"/>
        <d v="2021-04-14T00:00:00"/>
        <d v="2020-09-21T00:00:00"/>
        <d v="2022-04-13T00:00:00"/>
        <d v="2021-12-31T00:00:00"/>
        <d v="2020-06-08T00:00:00"/>
        <d v="2020-09-01T00:00:00"/>
        <d v="2020-03-14T00:00:00"/>
        <d v="2020-01-26T00:00:00"/>
        <d v="2020-03-03T00:00:00"/>
        <d v="2022-03-14T00:00:00"/>
        <d v="2022-07-29T00:00:00"/>
        <d v="2022-08-27T00:00:00"/>
        <d v="2020-12-11T00:00:00"/>
        <d v="2020-10-08T00:00:00"/>
        <d v="2020-04-19T00:00:00"/>
        <d v="2021-02-05T00:00:00"/>
        <d v="2021-12-28T00:00:00"/>
        <d v="2021-07-24T00:00:00"/>
        <d v="2021-05-24T00:00:00"/>
        <d v="2020-07-08T00:00:00"/>
        <d v="2020-05-26T00:00:00"/>
        <d v="2021-07-16T00:00:00"/>
        <d v="2022-04-15T00:00:00"/>
        <d v="2020-02-16T00:00:00"/>
        <d v="2021-03-11T00:00:00"/>
        <d v="2020-12-22T00:00:00"/>
        <d v="2022-03-13T00:00:00"/>
        <d v="2022-03-28T00:00:00"/>
        <d v="2022-07-02T00:00:00"/>
        <d v="2022-08-07T00:00:00"/>
        <d v="2020-06-22T00:00:00"/>
        <d v="2021-05-17T00:00:00"/>
        <d v="2020-10-23T00:00:00"/>
        <d v="2022-02-15T00:00:00"/>
        <d v="2020-05-16T00:00:00"/>
        <d v="2020-11-06T00:00:00"/>
        <d v="2022-04-27T00:00:00"/>
        <d v="2020-12-02T00:00:00"/>
        <d v="2021-05-04T00:00:00"/>
        <d v="2020-07-25T00:00:00"/>
        <d v="2021-09-20T00:00:00"/>
        <d v="2020-11-07T00:00:00"/>
        <d v="2021-08-14T00:00:00"/>
        <d v="2022-11-01T00:00:00"/>
        <d v="2021-12-17T00:00:00"/>
        <d v="2022-10-18T00:00:00"/>
        <d v="2020-05-06T00:00:00"/>
        <d v="2020-06-20T00:00:00"/>
        <d v="2020-06-25T00:00:00"/>
        <d v="2020-05-01T00:00:00"/>
        <d v="2021-03-29T00:00:00"/>
        <d v="2021-07-08T00:00:00"/>
        <d v="2020-10-03T00:00:00"/>
        <d v="2022-07-30T00:00:00"/>
        <d v="2020-10-20T00:00:00"/>
        <d v="2021-03-06T00:00:00"/>
        <d v="2022-09-09T00:00:00"/>
        <d v="2022-10-30T00:00:00"/>
        <d v="2020-12-08T00:00:00"/>
        <d v="2022-05-16T00:00:00"/>
        <d v="2020-02-03T00:00:00"/>
        <d v="2022-05-23T00:00:00"/>
        <d v="2020-08-03T00:00:00"/>
        <d v="2022-05-13T00:00:00"/>
        <d v="2021-09-07T00:00:00"/>
        <d v="2022-03-08T00:00:00"/>
        <d v="2022-10-04T00:00:00"/>
        <d v="2022-08-09T00:00:00"/>
        <d v="2022-07-15T00:00:00"/>
        <d v="2020-10-22T00:00:00"/>
        <d v="2021-09-27T00:00:00"/>
        <d v="2020-12-23T00:00:00"/>
        <d v="2021-05-25T00:00:00"/>
        <d v="2022-07-31T00:00:00"/>
        <d v="2022-11-11T00:00:00"/>
        <d v="2021-02-25T00:00:00"/>
        <d v="2020-08-20T00:00:00"/>
        <d v="2020-01-25T00:00:00"/>
        <d v="2022-03-04T00:00:00"/>
        <d v="2021-03-25T00:00:00"/>
        <d v="2021-08-03T00:00:00"/>
        <d v="2021-11-13T00:00:00"/>
        <d v="2021-05-29T00:00:00"/>
        <d v="2022-10-27T00:00:00"/>
        <d v="2022-06-14T00:00:00"/>
        <d v="2022-03-07T00:00:00"/>
        <d v="2021-02-01T00:00:00"/>
        <d v="2021-09-01T00:00:00"/>
        <d v="2022-01-27T00:00:00"/>
        <d v="2021-05-27T00:00:00"/>
        <d v="2020-04-06T00:00:00"/>
        <d v="2022-06-06T00:00:00"/>
        <d v="2022-06-13T00:00:00"/>
        <d v="2021-01-26T00:00:00"/>
        <d v="2021-10-12T00:00:00"/>
        <d v="2020-05-23T00:00:00"/>
        <d v="2021-04-03T00:00:00"/>
        <d v="2020-10-15T00:00:00"/>
        <d v="2021-05-11T00:00:00"/>
        <d v="2021-09-13T00:00:00"/>
        <d v="2020-09-14T00:00:00"/>
        <d v="2022-03-24T00:00:00"/>
        <d v="2021-10-04T00:00:00"/>
        <d v="2022-02-23T00:00:00"/>
        <d v="2021-11-09T00:00:00"/>
        <d v="2022-02-12T00:00:00"/>
        <d v="2022-07-05T00:00:00"/>
        <d v="2020-05-08T00:00:00"/>
        <d v="2022-07-10T00:00:00"/>
        <d v="2020-02-17T00:00:00"/>
        <d v="2020-03-06T00:00:00"/>
        <d v="2021-06-19T00:00:00"/>
        <d v="2021-02-03T00:00:00"/>
        <d v="2021-02-28T00:00:00"/>
        <d v="2020-05-13T00:00:00"/>
        <d v="2021-03-24T00:00:00"/>
        <d v="2020-09-24T00:00:00"/>
        <d v="2022-03-15T00:00:00"/>
        <d v="2021-06-02T00:00:00"/>
        <d v="2022-02-24T00:00:00"/>
        <d v="2021-06-28T00:00:00"/>
        <d v="2020-10-14T00:00:00"/>
        <d v="2022-02-25T00:00:00"/>
        <d v="2021-07-27T00:00:00"/>
        <d v="2021-03-10T00:00:00"/>
        <d v="2022-12-14T00:00:00"/>
        <d v="2020-04-11T00:00:00"/>
        <d v="2021-06-13T00:00:00"/>
        <d v="2022-12-12T00:00:00"/>
        <d v="2021-03-22T00:00:00"/>
        <d v="2020-05-22T00:00:00"/>
        <d v="2021-01-08T00:00:00"/>
        <d v="2022-05-22T00:00:00"/>
        <d v="2021-01-29T00:00:00"/>
        <d v="2021-03-15T00:00:00"/>
        <d v="2021-02-07T00:00:00"/>
        <d v="2022-06-11T00:00:00"/>
        <d v="2021-08-25T00:00:00"/>
        <d v="2020-09-03T00:00:00"/>
        <d v="2022-06-23T00:00:00"/>
        <d v="2022-05-04T00:00:00"/>
        <d v="2020-09-07T00:00:00"/>
        <d v="2020-04-07T00:00:00"/>
        <d v="2020-12-18T00:00:00"/>
        <d v="2021-08-11T00:00:00"/>
        <d v="2021-11-21T00:00:00"/>
        <d v="2020-08-04T00:00:00"/>
        <d v="2021-02-08T00:00:00"/>
        <d v="2022-10-06T00:00:00"/>
        <d v="2021-04-10T00:00:00"/>
        <d v="2020-07-28T00:00:00"/>
        <d v="2020-06-09T00:00:00"/>
        <d v="2022-10-07T00:00:00"/>
        <d v="2020-02-26T00:00:00"/>
        <d v="2021-09-02T00:00:00"/>
        <d v="2022-02-08T00:00:00"/>
        <d v="2021-01-11T00:00:00"/>
        <d v="2020-01-16T00:00:00"/>
        <d v="2021-07-10T00:00:00"/>
        <d v="2021-01-24T00:00:00"/>
        <d v="2020-11-12T00:00:00"/>
        <d v="2022-05-19T00:00:00"/>
        <d v="2020-03-12T00:00:00"/>
        <d v="2022-09-19T00:00:00"/>
        <d v="2021-10-05T00:00:00"/>
        <d v="2020-10-31T00:00:00"/>
        <d v="2020-09-15T00:00:00"/>
        <d v="2022-07-09T00:00:00"/>
        <d v="2020-12-20T00:00:00"/>
        <d v="2020-08-22T00:00:00"/>
        <d v="2021-07-19T00:00:00"/>
        <d v="2022-11-18T00:00:00"/>
        <d v="2020-06-14T00:00:00"/>
        <d v="2020-06-29T00:00:00"/>
        <d v="2022-09-29T00:00:00"/>
        <d v="2020-07-19T00:00:00"/>
        <d v="2020-01-27T00:00:00"/>
        <d v="2021-01-12T00:00:00"/>
        <d v="2020-07-17T00:00:00"/>
        <d v="2020-09-19T00:00:00"/>
        <d v="2022-01-10T00:00:00"/>
        <d v="2022-02-28T00:00:00"/>
        <d v="2021-11-27T00:00:00"/>
        <d v="2021-08-23T00:00:00"/>
        <d v="2022-07-27T00:00:00"/>
        <d v="2020-11-16T00:00:00"/>
        <d v="2021-08-15T00:00:00"/>
        <d v="2020-07-23T00:00:00"/>
        <d v="2022-09-26T00:00:00"/>
        <d v="2021-02-21T00:00:00"/>
        <d v="2022-04-05T00:00:00"/>
        <d v="2022-06-18T00:00:00"/>
        <d v="2022-08-10T00:00:00"/>
        <d v="2022-08-01T00:00:00"/>
        <d v="2021-10-09T00:00:00"/>
        <d v="2020-03-22T00:00:00"/>
        <d v="2022-01-11T00:00:00"/>
        <d v="2022-06-01T00:00:00"/>
        <d v="2020-08-07T00:00:00"/>
        <d v="2020-10-28T00:00:00"/>
        <d v="2020-11-01T00:00:00"/>
        <d v="2022-05-09T00:00:00"/>
        <d v="2021-12-20T00:00:00"/>
        <d v="2021-04-28T00:00:00"/>
        <d v="2022-05-01T00:00:00"/>
        <d v="2022-02-07T00:00:00"/>
        <d v="2021-08-31T00:00:00"/>
        <d v="2020-06-24T00:00:00"/>
        <d v="2022-06-16T00:00:00"/>
        <d v="2020-03-29T00:00:00"/>
        <d v="2021-12-22T00:00:00"/>
        <d v="2021-12-01T00:00:00"/>
        <d v="2021-01-25T00:00:00"/>
        <d v="2021-12-19T00:00:00"/>
        <d v="2020-12-05T00:00:00"/>
        <d v="2021-07-03T00:00:00"/>
        <d v="2021-08-10T00:00:00"/>
        <d v="2021-10-23T00:00:00"/>
        <d v="2022-04-07T00:00:00"/>
        <d v="2020-02-11T00:00:00"/>
        <d v="2020-05-21T00:00:00"/>
        <d v="2021-05-23T00:00:00"/>
        <d v="2022-10-24T00:00:00"/>
        <d v="2022-04-30T00:00:00"/>
        <d v="2021-12-30T00:00:00"/>
        <d v="2020-04-13T00:00:00"/>
        <d v="2022-06-29T00:00:00"/>
        <d v="2020-03-21T00:00:00"/>
        <d v="2022-04-17T00:00:00"/>
        <d v="2021-02-15T00:00:00"/>
        <d v="2020-12-06T00:00:00"/>
        <d v="2020-06-28T00:00:00"/>
        <d v="2020-05-03T00:00:00"/>
        <d v="2022-08-24T00:00:00"/>
        <d v="2021-11-06T00:00:00"/>
        <d v="2021-06-17T00:00:00"/>
        <d v="2020-01-03T00:00:00"/>
        <d v="2021-02-02T00:00:00"/>
        <d v="2022-04-19T00:00:00"/>
        <d v="2020-05-14T00:00:00"/>
        <d v="2020-10-21T00:00:00"/>
        <d v="2020-07-15T00:00:00"/>
        <d v="2020-05-15T00:00:00"/>
        <d v="2021-08-01T00:00:00"/>
        <d v="2021-05-26T00:00:00"/>
        <d v="2020-05-02T00:00:00"/>
        <d v="2022-09-11T00:00:00"/>
        <d v="2022-02-19T00:00:00"/>
        <d v="2021-04-21T00:00:00"/>
        <d v="2021-04-11T00:00:00"/>
        <d v="2020-09-16T00:00:00"/>
        <d v="2020-06-26T00:00:00"/>
        <d v="2021-09-11T00:00:00"/>
        <d v="2020-12-16T00:00:00"/>
        <d v="2020-08-15T00:00:00"/>
        <d v="2020-08-21T00:00:00"/>
        <d v="2022-08-05T00:00:00"/>
        <d v="2021-02-13T00:00:00"/>
        <d v="2021-05-05T00:00:00"/>
        <d v="2022-05-06T00:00:00"/>
        <d v="2021-05-07T00:00:00"/>
        <d v="2020-12-10T00:00:00"/>
        <d v="2021-02-09T00:00:00"/>
        <d v="2022-10-28T00:00:00"/>
        <d v="2022-03-27T00:00:00"/>
        <d v="2020-11-18T00:00:00"/>
        <d v="2021-07-01T00:00:00"/>
        <d v="2022-04-28T00:00:00"/>
        <d v="2021-07-05T00:00:00"/>
        <d v="2022-06-04T00:00:00"/>
        <d v="2021-06-09T00:00:00"/>
        <d v="2020-05-19T00:00:00"/>
        <d v="2022-06-08T00:00:00"/>
        <d v="2022-04-21T00:00:00"/>
        <d v="2021-04-29T00:00:00"/>
        <d v="2021-01-01T00:00:00"/>
        <d v="2021-06-01T00:00:00"/>
        <d v="2021-07-11T00:00:00"/>
        <d v="2021-03-07T00:00:00"/>
        <d v="2022-01-18T00:00:00"/>
        <d v="2021-12-06T00:00:00"/>
        <d v="2022-04-22T00:00:00"/>
        <d v="2021-10-26T00:00:00"/>
        <d v="2021-11-02T00:00:00"/>
        <d v="2021-08-20T00:00:00"/>
        <d v="2022-02-06T00:00:00"/>
        <d v="2022-06-12T00:00:00"/>
        <d v="2021-07-09T00:00:00"/>
        <d v="2020-12-24T00:00:00"/>
        <d v="2020-09-09T00:00:00"/>
        <d v="2022-05-24T00:00:00"/>
        <d v="2020-06-01T00:00:00"/>
        <d v="2020-07-21T00:00:00"/>
        <d v="2021-02-16T00:00:00"/>
        <d v="2021-01-27T00:00:00"/>
        <d v="2022-09-08T00:00:00"/>
        <d v="2021-11-22T00:00:00"/>
        <d v="2022-06-09T00:00:00"/>
        <d v="2021-01-13T00:00:00"/>
        <d v="2021-11-10T00:00:00"/>
        <d v="2021-06-03T00:00:00"/>
        <d v="2021-01-23T00:00:00"/>
        <d v="2020-07-07T00:00:00"/>
        <d v="2022-08-12T00:00:00"/>
        <d v="2022-06-15T00:00:00"/>
        <d v="2020-02-05T00:00:00"/>
        <d v="2020-10-13T00:00:00"/>
        <d v="2022-06-03T00:00:00"/>
        <d v="2022-03-06T00:00:00"/>
        <d v="2021-10-03T00:00:00"/>
        <d v="2020-07-02T00:00:00"/>
        <d v="2021-02-17T00:00:00"/>
        <d v="2021-03-21T00:00:00"/>
        <d v="2020-05-17T00:00:00"/>
        <d v="2020-02-14T00:00:00"/>
        <d v="2022-03-11T00:00:00"/>
        <d v="2022-09-17T00:00:00"/>
        <d v="2022-10-03T00:00:00"/>
        <d v="2021-10-22T00:00:00"/>
        <d v="2021-06-22T00:00:00"/>
        <d v="2022-06-07T00:00:00"/>
        <d v="2020-11-15T00:00:00"/>
        <d v="2020-07-16T00:00:00"/>
        <d v="2020-10-24T00:00:00"/>
        <d v="2021-07-04T00:00:00"/>
        <d v="2022-04-11T00:00:00"/>
        <d v="2022-05-03T00:00:00"/>
        <d v="2022-04-20T00:00:00"/>
        <d v="2022-07-26T00:00:00"/>
        <d v="2020-03-02T00:00:00"/>
        <d v="2022-08-13T00:00:00"/>
        <d v="2021-10-06T00:00:00"/>
        <d v="2022-05-28T00:00:00"/>
        <d v="2021-03-17T00:00:00"/>
        <d v="2021-04-30T00:00:00"/>
        <d v="2020-10-05T00:00:00"/>
        <d v="2022-10-22T00:00:00"/>
        <d v="2021-02-10T00:00:00"/>
        <d v="2020-12-17T00:00:00"/>
        <d v="2020-11-09T00:00:00"/>
        <d v="2022-11-27T00:00:00"/>
        <d v="2021-03-14T00:00:00"/>
        <d v="2021-01-06T00:00:00"/>
        <d v="2020-11-28T00:00:00"/>
        <d v="2021-09-14T00:00:00"/>
        <d v="2020-07-09T00:00:00"/>
        <d v="2022-05-14T00:00:00"/>
        <d v="2022-09-02T00:00:00"/>
        <d v="2022-12-13T00:00:00"/>
        <d v="2020-09-18T00:00:00"/>
        <d v="2021-03-23T00:00:00"/>
        <d v="2021-03-01T00:00:00"/>
        <d v="2021-01-19T00:00:00"/>
        <d v="2021-08-09T00:00:00"/>
        <d v="2021-09-21T00:00:00"/>
        <d v="2020-07-11T00:00:00"/>
        <d v="2020-02-13T00:00:00"/>
        <d v="2022-07-16T00:00:00"/>
        <d v="2021-12-26T00:00:00"/>
        <d v="2022-04-09T00:00:00"/>
        <d v="2020-02-29T00:00:00"/>
        <d v="2022-04-06T00:00:00"/>
        <d v="2022-11-10T00:00:00"/>
        <d v="2022-03-10T00:00:00"/>
        <d v="2020-02-07T00:00:00"/>
        <d v="2022-07-19T00:00:00"/>
        <d v="2021-04-13T00:00:00"/>
        <d v="2020-03-27T00:00:00"/>
        <d v="2021-11-07T00:00:00"/>
        <d v="2020-04-25T00:00:00"/>
        <d v="2020-04-16T00:00:00"/>
        <d v="2021-03-26T00:00:00"/>
        <d v="2022-06-17T00:00:00"/>
        <d v="2021-03-12T00:00:00"/>
        <d v="2021-01-21T00:00:00"/>
        <d v="2022-12-01T00:00:00"/>
        <d v="2021-09-08T00:00:00"/>
        <d v="2022-07-24T00:00:00"/>
        <d v="2021-07-29T00:00:00"/>
        <d v="2022-07-14T00:00:00"/>
        <d v="2020-11-10T00:00:00"/>
        <d v="2021-06-18T00:00:00"/>
        <d v="2021-09-12T00:00:00"/>
        <d v="2021-01-05T00:00:00"/>
        <d v="2020-05-31T00:00:00"/>
        <d v="2020-10-26T00:00:00"/>
        <d v="2021-07-14T00:00:00"/>
        <d v="2022-05-05T00:00:00"/>
        <d v="2021-11-20T00:00:00"/>
        <d v="2021-01-30T00:00:00"/>
        <d v="2022-02-01T00:00:00"/>
      </sharedItems>
      <fieldGroup par="16"/>
    </cacheField>
    <cacheField name="Unidades" numFmtId="0">
      <sharedItems containsSemiMixedTypes="0" containsString="0" containsNumber="1" containsInteger="1" minValue="1" maxValue="9989"/>
    </cacheField>
    <cacheField name="Precio Unitario" numFmtId="164">
      <sharedItems containsMixedTypes="1" containsNumber="1" minValue="9.3299999999999983" maxValue="668.2700000000001" count="37">
        <s v=" EJEMPLO SI .Error en el cálculo"/>
        <n v="421.89"/>
        <n v="205.7"/>
        <n v="9.33"/>
        <n v="255.28"/>
        <n v="47.45"/>
        <n v="152.58000000000001"/>
        <n v="437.2"/>
        <n v="81.73"/>
        <n v="651.21"/>
        <n v="154.06"/>
        <n v="109.27999999999999"/>
        <n v="109.28"/>
        <n v="109.28000000000002"/>
        <n v="668.27"/>
        <n v="437.19999999999993"/>
        <n v="154.06000000000003"/>
        <n v="651.21000000000015"/>
        <n v="9.3300000000000018"/>
        <n v="255.28000000000003"/>
        <n v="205.70000000000002"/>
        <n v="9.3299999999999983"/>
        <n v="651.20999999999992"/>
        <n v="668.2700000000001"/>
        <n v="421.89000000000004"/>
        <n v="47.449999999999996"/>
        <n v="205.69999999999996"/>
        <n v="421.88999999999993"/>
        <n v="255.27999999999997"/>
        <n v="668.26999999999987"/>
        <n v="152.58000000000004"/>
        <n v="47.45000000000001"/>
        <n v="437.20000000000005"/>
        <n v="152.57999999999998"/>
        <n v="81.72999999999999"/>
        <n v="81.730000000000018"/>
        <n v="154.05999999999997"/>
      </sharedItems>
    </cacheField>
    <cacheField name="Coste unitario Calculado" numFmtId="164">
      <sharedItems containsSemiMixedTypes="0" containsString="0" containsNumber="1" minValue="6.919999999999999" maxValue="524.96"/>
    </cacheField>
    <cacheField name="Importe venta total" numFmtId="164">
      <sharedItems containsMixedTypes="1" containsNumber="1" minValue="47.45" maxValue="6618546.0800000001" count="991">
        <s v="GBDB"/>
        <n v="419358.66"/>
        <n v="1408016.5"/>
        <n v="91489.98"/>
        <n v="927432.24"/>
        <n v="195019.5"/>
        <n v="618864.4800000001"/>
        <n v="3637066.8"/>
        <n v="717507.67"/>
        <n v="6086859.8700000001"/>
        <n v="422335.2"/>
        <n v="1008401.2200000001"/>
        <n v="298033.45"/>
        <n v="310893.08"/>
        <n v="26945.040000000001"/>
        <n v="816400.97000000009"/>
        <n v="634377.19999999995"/>
        <n v="1134584.8800000001"/>
        <n v="3343963.35"/>
        <n v="2456364.12"/>
        <n v="784771.46000000008"/>
        <n v="398726.39999999997"/>
        <n v="460639.02"/>
        <n v="357345.6"/>
        <n v="931600.82000000007"/>
        <n v="634306.53"/>
        <n v="202386.56"/>
        <n v="414936.16000000003"/>
        <n v="4075110.46"/>
        <n v="1439699.5999999999"/>
        <n v="1070408.8800000001"/>
        <n v="54186.990000000005"/>
        <n v="553721.76"/>
        <n v="26329.26"/>
        <n v="395484.32"/>
        <n v="3874215.8699999996"/>
        <n v="392316.60000000003"/>
        <n v="341462"/>
        <n v="1105688.6200000001"/>
        <n v="3119484.36"/>
        <n v="9432.6299999999992"/>
        <n v="559513.59999999998"/>
        <n v="27383.55"/>
        <n v="1582440.3"/>
        <n v="1771282.7"/>
        <n v="695767.49"/>
        <n v="678082.4"/>
        <n v="369303.35000000003"/>
        <n v="2691236.31"/>
        <n v="781789.12"/>
        <n v="472904.3"/>
        <n v="930368.34"/>
        <n v="456848.60000000003"/>
        <n v="2680267.17"/>
        <n v="1006165.86"/>
        <n v="119099.5"/>
        <n v="565554.26"/>
        <n v="292916.8"/>
        <n v="460287.36"/>
        <n v="640497.52"/>
        <n v="1669666.8"/>
        <n v="627604.67000000004"/>
        <n v="438385.12"/>
        <n v="110172.04000000001"/>
        <n v="2272299.54"/>
        <n v="66399.86"/>
        <n v="10953.42"/>
        <n v="1107915.2"/>
        <n v="301093.32"/>
        <n v="407914.43"/>
        <n v="721731.6"/>
        <n v="2868008.2199999997"/>
        <n v="2689786.75"/>
        <n v="4346175.54"/>
        <n v="53041.05"/>
        <n v="621323.98"/>
        <n v="81756.350000000006"/>
        <n v="345388"/>
        <n v="62327.1"/>
        <n v="111071.07"/>
        <n v="1396016.03"/>
        <n v="677257.84"/>
        <n v="159546.45000000001"/>
        <n v="1724264.43"/>
        <n v="111046.8"/>
        <n v="3311790"/>
        <n v="67345.52"/>
        <n v="4904262.5100000007"/>
        <n v="907190"/>
        <n v="132592.02000000002"/>
        <n v="4913789.3099999996"/>
        <n v="2954495.67"/>
        <n v="1512109.62"/>
        <n v="73203.180000000008"/>
        <n v="244130.25000000003"/>
        <n v="370821.75"/>
        <n v="1655746.08"/>
        <n v="2553459.67"/>
        <n v="777334.03"/>
        <n v="805469.82000000007"/>
        <n v="2032727.4"/>
        <n v="632262.24"/>
        <n v="879471.12000000011"/>
        <n v="3146883.4299999997"/>
        <n v="371106.45"/>
        <n v="617626.54"/>
        <n v="2352915.7600000002"/>
        <n v="597818.13"/>
        <n v="3753004.32"/>
        <n v="2258717.44"/>
        <n v="2265570.4"/>
        <n v="302073.24"/>
        <n v="701161.67"/>
        <n v="1659715.26"/>
        <n v="5995718.4399999995"/>
        <n v="2021051.76"/>
        <n v="96038.8"/>
        <n v="941694.6"/>
        <n v="482125.27"/>
        <n v="77746.89"/>
        <n v="192403.38"/>
        <n v="289207.75"/>
        <n v="11905.08"/>
        <n v="67894.41"/>
        <n v="677133.45"/>
        <n v="35407.35"/>
        <n v="19691.75"/>
        <n v="26157.18"/>
        <n v="1289020.02"/>
        <n v="460947.52"/>
        <n v="5765833.5599999996"/>
        <n v="510304.72000000003"/>
        <n v="4467951.8100000005"/>
        <n v="1386231.8800000001"/>
        <n v="134305.12"/>
        <n v="1728291.4"/>
        <n v="113737.65000000001"/>
        <n v="582407.98"/>
        <n v="1489271.7"/>
        <n v="217463.35"/>
        <n v="126788"/>
        <n v="552715.9"/>
        <n v="173199.4"/>
        <n v="639725.12"/>
        <n v="54589.83"/>
        <n v="9292.68"/>
        <n v="693070.4"/>
        <n v="1148469.6600000001"/>
        <n v="359039.89"/>
        <n v="68696.789999999994"/>
        <n v="1142873.55"/>
        <n v="45875.61"/>
        <n v="11466.57"/>
        <n v="66261.66"/>
        <n v="3995586.33"/>
        <n v="2170482.9300000002"/>
        <n v="1087520.7"/>
        <n v="451558.25"/>
        <n v="4321033.82"/>
        <n v="5268940.1100000003"/>
        <n v="670746.30000000005"/>
        <n v="1224006.7"/>
        <n v="3597456.03"/>
        <n v="2931096.21"/>
        <n v="1949553.69"/>
        <n v="1057065.44"/>
        <n v="3154049.64"/>
        <n v="1201720.08"/>
        <n v="847466.4"/>
        <n v="1239136.8"/>
        <n v="1315849.9200000002"/>
        <n v="2358324.83"/>
        <n v="3741201.45"/>
        <n v="188632.84"/>
        <n v="795995.52"/>
        <n v="1043448.38"/>
        <n v="595672.32000000007"/>
        <n v="2499995.19"/>
        <n v="5710460.4900000002"/>
        <n v="138506.55000000002"/>
        <n v="1551800.7999999998"/>
        <n v="647921.12"/>
        <n v="1726234.4"/>
        <n v="4865673.87"/>
        <n v="1287442.1700000002"/>
        <n v="184580.5"/>
        <n v="69466.8"/>
        <n v="788991.18"/>
        <n v="517541.19999999995"/>
        <n v="1327339.2"/>
        <n v="30770.34"/>
        <n v="155368.73000000001"/>
        <n v="689264.44000000006"/>
        <n v="3661161.42"/>
        <n v="85901.31"/>
        <n v="1216727.5999999999"/>
        <n v="487137.72000000003"/>
        <n v="3991917.3000000003"/>
        <n v="926267.1"/>
        <n v="477727.98000000004"/>
        <n v="599909.64"/>
        <n v="33357.35"/>
        <n v="1148504.72"/>
        <n v="902324.96"/>
        <n v="836185.98"/>
        <n v="71934.3"/>
        <n v="42050.31"/>
        <n v="1518832.8"/>
        <n v="563412.29999999993"/>
        <n v="269156.64"/>
        <n v="2511955.2000000002"/>
        <n v="38187.69"/>
        <n v="227392.56"/>
        <n v="22557.48"/>
        <n v="2451180.9"/>
        <n v="836083.62"/>
        <n v="2283793.4700000002"/>
        <n v="306527"/>
        <n v="1973314.4"/>
        <n v="1176651.21"/>
        <n v="338689.12"/>
        <n v="1615667.12"/>
        <n v="609462.24"/>
        <n v="306904.39999999997"/>
        <n v="1789384.2999999998"/>
        <n v="1068200.0999999999"/>
        <n v="446404.36"/>
        <n v="2993508.4"/>
        <n v="511164.5"/>
        <n v="1505597.52"/>
        <n v="1822249.5999999999"/>
        <n v="89063.2"/>
        <n v="296890.64"/>
        <n v="54852.200000000004"/>
        <n v="1803371.9"/>
        <n v="5860890"/>
        <n v="1370055.58"/>
        <n v="1059787.68"/>
        <n v="917427.3"/>
        <n v="21962.82"/>
        <n v="2897962.4099999997"/>
        <n v="260669.52"/>
        <n v="49680.15"/>
        <n v="4030338.6900000004"/>
        <n v="269981.08"/>
        <n v="438212.8"/>
        <n v="87272.82"/>
        <n v="54281.94"/>
        <n v="2103369.1999999997"/>
        <n v="728874.66"/>
        <n v="2611077.21"/>
        <n v="310892.40000000002"/>
        <n v="2361754.4"/>
        <n v="1420062.06"/>
        <n v="1047309.1200000001"/>
        <n v="302809.65000000002"/>
        <n v="355400.5"/>
        <n v="743120.08"/>
        <n v="2823287.88"/>
        <n v="1092273.21"/>
        <n v="521927.78"/>
        <n v="380966.67"/>
        <n v="107750.08"/>
        <n v="404084.2"/>
        <n v="4822210.05"/>
        <n v="5743112.3799999999"/>
        <n v="552628.96"/>
        <n v="1398554.2999999998"/>
        <n v="3914057.3899999997"/>
        <n v="106003.81000000001"/>
        <n v="461052.32"/>
        <n v="1202737.2"/>
        <n v="4594937.7600000007"/>
        <n v="1824674.25"/>
        <n v="179503.35"/>
        <n v="259437.04"/>
        <n v="1298789.7999999998"/>
        <n v="326856.48"/>
        <n v="740718.99"/>
        <n v="1359487.8"/>
        <n v="977291.04"/>
        <n v="1697053.26"/>
        <n v="819354.60000000009"/>
        <n v="2486937.7600000002"/>
        <n v="171745.38999999998"/>
        <n v="927022.24"/>
        <n v="380454.10000000003"/>
        <n v="450442.85000000003"/>
        <n v="1145131.8999999999"/>
        <n v="1220829.5"/>
        <n v="1013866.7999999999"/>
        <n v="530062.92000000004"/>
        <n v="81756.399999999994"/>
        <n v="178431.54"/>
        <n v="2395747.9499999997"/>
        <n v="1786704.72"/>
        <n v="4121921.6"/>
        <n v="2978643.6"/>
        <n v="4764096.83"/>
        <n v="439707.4"/>
        <n v="80256.66"/>
        <n v="562645.44000000006"/>
        <n v="3486077.07"/>
        <n v="599486.82000000007"/>
        <n v="330462.72000000003"/>
        <n v="3265428.6"/>
        <n v="1005560"/>
        <n v="2032028.8"/>
        <n v="874786.4"/>
        <n v="225002.69"/>
        <n v="936346.39999999991"/>
        <n v="25965.39"/>
        <n v="723882.61"/>
        <n v="185384.7"/>
        <n v="216852.93000000002"/>
        <n v="566529.54"/>
        <n v="581530.53"/>
        <n v="689801.20000000007"/>
        <n v="763059.18"/>
        <n v="1547252.08"/>
        <n v="3976735.1399999997"/>
        <n v="462163"/>
        <n v="766438.2"/>
        <n v="243893.00000000003"/>
        <n v="2493575.04"/>
        <n v="186684.4"/>
        <n v="299819.7"/>
        <n v="684420.64"/>
        <n v="3161830.4"/>
        <n v="2452446.5699999998"/>
        <n v="236395.90000000002"/>
        <n v="723534.3600000001"/>
        <n v="3116798.8"/>
        <n v="249308.4"/>
        <n v="3412246.32"/>
        <n v="907259.34"/>
        <n v="735328.38"/>
        <n v="18053.55"/>
        <n v="721029.44000000006"/>
        <n v="2116622.13"/>
        <n v="598526.56000000006"/>
        <n v="1441011.2"/>
        <n v="1486495.44"/>
        <n v="3138017.82"/>
        <n v="497442.56"/>
        <n v="124654.2"/>
        <n v="165768.56"/>
        <n v="3571298.85"/>
        <n v="3084437.79"/>
        <n v="4013058.8"/>
        <n v="1957742.32"/>
        <n v="161851.95000000001"/>
        <n v="84585.78"/>
        <n v="353563.98000000004"/>
        <n v="8536.9500000000007"/>
        <n v="829216.64"/>
        <n v="1055446.7"/>
        <n v="909515.47"/>
        <n v="943925.62"/>
        <n v="971810.48"/>
        <n v="532038.57000000007"/>
        <n v="457279.35000000003"/>
        <n v="3635004.2399999998"/>
        <n v="231793.25"/>
        <n v="935788.77"/>
        <n v="191329.93000000002"/>
        <n v="563783.10000000009"/>
        <n v="5766501.8300000001"/>
        <n v="1007308.7999999999"/>
        <n v="1054632.9600000002"/>
        <n v="4462707.0599999996"/>
        <n v="311994.40000000002"/>
        <n v="1795761"/>
        <n v="377674.33"/>
        <n v="591387.5"/>
        <n v="1212511.8599999999"/>
        <n v="2635441.6"/>
        <n v="160240.29999999999"/>
        <n v="3206785.8899999997"/>
        <n v="1020864.72"/>
        <n v="1450883.2200000002"/>
        <n v="294901.11"/>
        <n v="1574311.76"/>
        <n v="126109.39"/>
        <n v="41863.71"/>
        <n v="1994055.7999999998"/>
        <n v="592773.30000000005"/>
        <n v="512855.75"/>
        <n v="785241.28"/>
        <n v="2653366.7999999998"/>
        <n v="779712.8"/>
        <n v="37848.799999999996"/>
        <n v="2597998.62"/>
        <n v="1237255.8600000001"/>
        <n v="634807.52"/>
        <n v="72456.150000000009"/>
        <n v="648770.16"/>
        <n v="3310100.43"/>
        <n v="235061.28"/>
        <n v="865200.96"/>
        <n v="24920.43"/>
        <n v="387248.04000000004"/>
        <n v="224902.92"/>
        <n v="5189116.55"/>
        <n v="1026405.66"/>
        <n v="466596.57"/>
        <n v="84819.03"/>
        <n v="155873.25"/>
        <n v="82183.400000000009"/>
        <n v="2529058.96"/>
        <n v="2929.62"/>
        <n v="3159534.21"/>
        <n v="2004810"/>
        <n v="4151.8500000000004"/>
        <n v="93593.5"/>
        <n v="465043.7"/>
        <n v="900172.58"/>
        <n v="215522.01"/>
        <n v="229041.15000000002"/>
        <n v="492992"/>
        <n v="1146160.3999999999"/>
        <n v="16728.689999999999"/>
        <n v="414855.35000000003"/>
        <n v="252955.95"/>
        <n v="69993.66"/>
        <n v="2102105.88"/>
        <n v="4893191.9400000004"/>
        <n v="808344.16"/>
        <n v="329492.80000000005"/>
        <n v="347097.18"/>
        <n v="527485.42000000004"/>
        <n v="718499.22000000009"/>
        <n v="1418892.6"/>
        <n v="38999.4"/>
        <n v="584736.25"/>
        <n v="1088476.2"/>
        <n v="1466904.12"/>
        <n v="666001.38"/>
        <n v="929212.20000000007"/>
        <n v="1614135.44"/>
        <n v="1462692.63"/>
        <n v="873584.32000000007"/>
        <n v="1141584.6000000001"/>
        <n v="527362.5"/>
        <n v="497163.59"/>
        <n v="77052.900000000009"/>
        <n v="22954.94"/>
        <n v="1169072.8"/>
        <n v="427208.38"/>
        <n v="783428.32000000007"/>
        <n v="4205426.8"/>
        <n v="909878.36"/>
        <n v="2259228"/>
        <n v="2204622.73"/>
        <n v="53713.4"/>
        <n v="2737309.1999999997"/>
        <n v="1052038.56"/>
        <n v="199574.7"/>
        <n v="47.45"/>
        <n v="1380696.4200000002"/>
        <n v="45569.760000000002"/>
        <n v="425241.19"/>
        <n v="237098.34"/>
        <n v="783300.32000000007"/>
        <n v="409469.12"/>
        <n v="162841.42000000001"/>
        <n v="2123762.06"/>
        <n v="2193262.14"/>
        <n v="1343249.1400000001"/>
        <n v="36097.769999999997"/>
        <n v="792330.58"/>
        <n v="283893.35000000003"/>
        <n v="284256.54000000004"/>
        <n v="2311476.4"/>
        <n v="86659.040000000008"/>
        <n v="1532280.76"/>
        <n v="4241509.6899999995"/>
        <n v="406355.04000000004"/>
        <n v="1118802.3"/>
        <n v="4515.72"/>
        <n v="1539253.0999999999"/>
        <n v="48432.03"/>
        <n v="2936378.38"/>
        <n v="317895.52"/>
        <n v="90125.1"/>
        <n v="470122.56"/>
        <n v="242819.83000000002"/>
        <n v="646879.52"/>
        <n v="78869.45"/>
        <n v="1429206.8"/>
        <n v="60477.06"/>
        <n v="3041801.91"/>
        <n v="809429.5"/>
        <n v="1129702.32"/>
        <n v="159716.53"/>
        <n v="953008.1"/>
        <n v="989005.6"/>
        <n v="308364.18000000005"/>
        <n v="4177883.1999999997"/>
        <n v="72139.56"/>
        <n v="5944929.9199999999"/>
        <n v="2487448.3199999998"/>
        <n v="1908896"/>
        <n v="14116.29"/>
        <n v="602080.68000000005"/>
        <n v="57062.28"/>
        <n v="217842.95"/>
        <n v="1215910.02"/>
        <n v="289632.8"/>
        <n v="613929.1"/>
        <n v="425958.65"/>
        <n v="545931.24"/>
        <n v="317806.5"/>
        <n v="80825.789999999994"/>
        <n v="72298.17"/>
        <n v="562781.18000000005"/>
        <n v="1271611.24"/>
        <n v="3557560.23"/>
        <n v="2720258.4"/>
        <n v="2342954.62"/>
        <n v="68276.94"/>
        <n v="460075.2"/>
        <n v="1481094.06"/>
        <n v="400857.60000000003"/>
        <n v="833290.7"/>
        <n v="1704249.28"/>
        <n v="2349637.3199999998"/>
        <n v="2470690.7400000002"/>
        <n v="774460.5"/>
        <n v="81376.75"/>
        <n v="1980084.01"/>
        <n v="747961.3"/>
        <n v="1153944.1200000001"/>
        <n v="5978.7000000000007"/>
        <n v="690946.29999999993"/>
        <n v="521647.16000000003"/>
        <n v="3157021.1999999997"/>
        <n v="158.61000000000001"/>
        <n v="827764.38"/>
        <n v="1000187.04"/>
        <n v="1268397.54"/>
        <n v="1271149.06"/>
        <n v="832323.9"/>
        <n v="948550.4"/>
        <n v="3809323.6"/>
        <n v="1422191.19"/>
        <n v="1672011.54"/>
        <n v="1995454.22"/>
        <n v="1575759.15"/>
        <n v="176398.48"/>
        <n v="86691.150000000009"/>
        <n v="442049.3"/>
        <n v="412435.4"/>
        <n v="1136081.0999999999"/>
        <n v="2231913.04"/>
        <n v="646618.79999999993"/>
        <n v="5943593.3799999999"/>
        <n v="811790.4"/>
        <n v="1760997.7"/>
        <n v="1294058.7"/>
        <n v="2464983.6800000002"/>
        <n v="1369405.5"/>
        <n v="61531.35"/>
        <n v="828931.2"/>
        <n v="2749988"/>
        <n v="389991.55000000005"/>
        <n v="1244442.4800000002"/>
        <n v="294800.11"/>
        <n v="38318.31"/>
        <n v="4053782.25"/>
        <n v="1760380.5999999999"/>
        <n v="2841851.04"/>
        <n v="5627501.6699999999"/>
        <n v="678849.38"/>
        <n v="640138.39999999991"/>
        <n v="2884208.4"/>
        <n v="2959749.45"/>
        <n v="798829.02"/>
        <n v="3118110.4"/>
        <n v="1297082.58"/>
        <n v="369588.05000000005"/>
        <n v="649232.48"/>
        <n v="484658.9"/>
        <n v="848012.80000000005"/>
        <n v="32356.44"/>
        <n v="927301.2"/>
        <n v="3137529.7800000003"/>
        <n v="2473407.92"/>
        <n v="4607053.38"/>
        <n v="745868.2"/>
        <n v="2325345.52"/>
        <n v="2450177.44"/>
        <n v="2199787.3800000004"/>
        <n v="880081.44000000006"/>
        <n v="1736077.3499999999"/>
        <n v="306093.28000000003"/>
        <n v="5502535.1799999997"/>
        <n v="1628495.4"/>
        <n v="1059355"/>
        <n v="376693.57"/>
        <n v="740372"/>
        <n v="494994.78"/>
        <n v="1547686.7999999998"/>
        <n v="36718.080000000002"/>
        <n v="471106.08"/>
        <n v="747175.66"/>
        <n v="4377836.7699999996"/>
        <n v="3447505.74"/>
        <n v="292149.65000000002"/>
        <n v="2935510.62"/>
        <n v="731773.68"/>
        <n v="623191.25"/>
        <n v="18408.09"/>
        <n v="2452868.46"/>
        <n v="1815691.5999999999"/>
        <n v="614287.08000000007"/>
        <n v="2425415.2799999998"/>
        <n v="2918310"/>
        <n v="5799915.3300000001"/>
        <n v="31981.300000000003"/>
        <n v="998262.1"/>
        <n v="50745.87"/>
        <n v="301256.78000000003"/>
        <n v="592827.4"/>
        <n v="273223.39"/>
        <n v="1893667.04"/>
        <n v="922975.89999999991"/>
        <n v="2514464.4"/>
        <n v="13380.900000000001"/>
        <n v="5295371.4799999995"/>
        <n v="4163185.5300000003"/>
        <n v="3401269.83"/>
        <n v="202203.09999999998"/>
        <n v="958112.19"/>
        <n v="719872.44000000006"/>
        <n v="2615767.6"/>
        <n v="494919.60000000003"/>
        <n v="471663.83"/>
        <n v="2013680.97"/>
        <n v="388053.28"/>
        <n v="2152335.6"/>
        <n v="34866.21"/>
        <n v="152998.56"/>
        <n v="1367345.49"/>
        <n v="3706725.54"/>
        <n v="989039.6"/>
        <n v="864806.88"/>
        <n v="244586.82"/>
        <n v="5119616.47"/>
        <n v="1885643.5999999999"/>
        <n v="3694777.1999999997"/>
        <n v="153685.56"/>
        <n v="1046851.3800000001"/>
        <n v="824954.72"/>
        <n v="1759969.2"/>
        <n v="2084616.48"/>
        <n v="742365.6"/>
        <n v="991922.58000000007"/>
        <n v="64880.82"/>
        <n v="6327180.3599999994"/>
        <n v="1539664.5"/>
        <n v="529610.4"/>
        <n v="1842660.5999999999"/>
        <n v="3988126.17"/>
        <n v="6371954.4500000002"/>
        <n v="575960"/>
        <n v="6602507.5999999996"/>
        <n v="524112.30000000005"/>
        <n v="649600.6"/>
        <n v="84473.44"/>
        <n v="775383.98"/>
        <n v="2451882.63"/>
        <n v="624098.07999999996"/>
        <n v="4253956"/>
        <n v="707818.62000000011"/>
        <n v="521437.4"/>
        <n v="27299.58"/>
        <n v="3916404.8699999996"/>
        <n v="379313.88"/>
        <n v="1358237.0999999999"/>
        <n v="5035806.9300000006"/>
        <n v="5863494.8400000008"/>
        <n v="52061.4"/>
        <n v="1486833.06"/>
        <n v="444692.93"/>
        <n v="647976.36"/>
        <n v="86134.56"/>
        <n v="68326.28"/>
        <n v="64816.700000000004"/>
        <n v="1884.66"/>
        <n v="1801109.2"/>
        <n v="1125179"/>
        <n v="546644.86"/>
        <n v="972034.55999999994"/>
        <n v="1444017.12"/>
        <n v="2263567.7600000002"/>
        <n v="1873927"/>
        <n v="897245.44000000006"/>
        <n v="1017556.0200000001"/>
        <n v="2673938.8199999998"/>
        <n v="14508.15"/>
        <n v="1550826"/>
        <n v="53022.39"/>
        <n v="151697.65000000002"/>
        <n v="1462270.74"/>
        <n v="3530797.4099999997"/>
        <n v="280081.08"/>
        <n v="2006508.8399999999"/>
        <n v="39313.120000000003"/>
        <n v="1235561.2"/>
        <n v="59775.28"/>
        <n v="974583.56"/>
        <n v="1769856.24"/>
        <n v="143020.71"/>
        <n v="4365711.84"/>
        <n v="2152497.67"/>
        <n v="996087.2"/>
        <n v="98444.34"/>
        <n v="927533.82000000007"/>
        <n v="82397.119999999995"/>
        <n v="309968.72000000003"/>
        <n v="1080344.96"/>
        <n v="418105.28"/>
        <n v="646328.88"/>
        <n v="409219.2"/>
        <n v="702779.68"/>
        <n v="3423410.97"/>
        <n v="1847391.7"/>
        <n v="185026.06"/>
        <n v="388926.42000000004"/>
        <n v="1169198.8"/>
        <n v="32784"/>
        <n v="2072618.32"/>
        <n v="5143256.58"/>
        <n v="107472.88"/>
        <n v="895011.68"/>
        <n v="572273.46000000008"/>
        <n v="5205823.3"/>
        <n v="44588.07"/>
        <n v="1710326.4"/>
        <n v="650834.79999999993"/>
        <n v="357678.10000000003"/>
        <n v="1779841.2"/>
        <n v="1052229.8"/>
        <n v="90866.75"/>
        <n v="378063.24"/>
        <n v="550813.80000000005"/>
        <n v="1155488.3400000001"/>
        <n v="3746366.8"/>
        <n v="3432894.4"/>
        <n v="5818626.8899999997"/>
        <n v="158893.12"/>
        <n v="1735902.2999999998"/>
        <n v="739084.39"/>
        <n v="511102.56"/>
        <n v="2463527.4300000002"/>
        <n v="324368.2"/>
        <n v="204457.2"/>
        <n v="4447764.3"/>
        <n v="2521145.2799999998"/>
        <n v="1384510.9200000002"/>
        <n v="11313.5"/>
        <n v="320769.59999999998"/>
        <n v="550989.76"/>
        <n v="95444.799999999988"/>
        <n v="334803.27"/>
        <n v="239963.2"/>
        <n v="218080.2"/>
        <n v="299884"/>
        <n v="5340145.57"/>
        <n v="2292259.2000000002"/>
        <n v="2572839.5"/>
        <n v="824373.05999999994"/>
        <n v="5103532.7700000005"/>
        <n v="1545502"/>
        <n v="3548315.1999999997"/>
        <n v="550864.6"/>
        <n v="1366003.28"/>
        <n v="514653.81"/>
        <n v="295820.96000000002"/>
        <n v="180547.25"/>
        <n v="891982.68"/>
        <n v="1085911.8600000001"/>
        <n v="1237825.26"/>
        <n v="133087.9"/>
        <n v="219930.75"/>
        <n v="269261.3"/>
        <n v="627408.96000000008"/>
        <n v="404131.65"/>
        <n v="4697938.0999999996"/>
        <n v="342040.05"/>
        <n v="169602.56"/>
        <n v="1823040.56"/>
        <n v="3647559.6"/>
        <n v="86470.340000000011"/>
        <n v="46259.18"/>
        <n v="3624456.9899999998"/>
        <n v="2597565.4899999998"/>
        <n v="67549.2"/>
        <n v="528629.64"/>
        <n v="115974.87000000001"/>
        <n v="5843958.54"/>
        <n v="1227200.9400000002"/>
        <n v="216799.05000000002"/>
        <n v="60887.58"/>
        <n v="728786.41"/>
        <n v="717671.13"/>
        <n v="19998.240000000002"/>
        <n v="753714.06"/>
        <n v="3809244.81"/>
        <n v="3184306.55"/>
        <n v="5614081.4100000001"/>
        <n v="228803.90000000002"/>
        <n v="43123.26"/>
        <n v="12203.64"/>
        <n v="1069022.8999999999"/>
        <n v="5624500.7700000005"/>
        <n v="207345.59999999998"/>
        <n v="2487969.21"/>
        <n v="1333072.1599999999"/>
        <n v="921124.74"/>
        <n v="32664.33"/>
        <n v="1505929.7"/>
        <n v="37403.97"/>
        <n v="330030.54000000004"/>
        <n v="1891880.08"/>
        <n v="810529.76"/>
        <n v="64106.43"/>
        <n v="1092125.5999999999"/>
        <n v="3397480.17"/>
        <n v="1422198.1800000002"/>
        <n v="1876189.7"/>
        <n v="187979"/>
        <n v="188396.64"/>
        <n v="682200.31"/>
        <n v="1549549.6"/>
        <n v="64181.07"/>
        <n v="520582.32999999996"/>
        <n v="91499.31"/>
        <n v="1325153.2"/>
        <n v="238484.88"/>
        <n v="381277.92"/>
        <n v="2301093.92"/>
        <n v="1357323.76"/>
        <n v="15114.6"/>
        <n v="2721406.5900000003"/>
        <n v="326758.40000000002"/>
        <n v="3476373.6"/>
        <n v="614714.24"/>
        <n v="2083850.64"/>
        <n v="156676.41"/>
        <n v="337511.85000000003"/>
        <n v="437631.35000000003"/>
        <n v="503207.31"/>
        <n v="296040.55000000005"/>
        <n v="592379.04"/>
        <n v="68846.070000000007"/>
        <n v="4852308.47"/>
        <n v="89166.81"/>
        <n v="2645012.66"/>
        <n v="449865.89999999997"/>
        <n v="617305.69999999995"/>
        <n v="785067.52000000002"/>
        <n v="393623.3"/>
        <n v="1367269.3800000001"/>
        <n v="505778.98"/>
        <n v="2962440.91"/>
        <n v="1274195.58"/>
        <n v="1271154.57"/>
        <n v="2228440.62"/>
        <n v="2892078"/>
        <n v="4337058.6000000006"/>
        <n v="6287432.5500000007"/>
        <n v="953905.12"/>
        <n v="739247.85000000009"/>
        <n v="26068.02"/>
        <n v="640836"/>
        <n v="1905677.13"/>
        <n v="1446688.0999999999"/>
        <n v="1379977.55"/>
        <n v="93002"/>
        <n v="666498.72"/>
        <n v="899153.94000000006"/>
        <n v="6539021.9500000002"/>
        <n v="391367.60000000003"/>
        <n v="416943.15"/>
        <n v="192740.9"/>
        <n v="847366.36"/>
        <n v="2138225.2799999998"/>
        <n v="1623590.0999999999"/>
        <n v="1908983.84"/>
        <n v="278458.5"/>
        <n v="4986314.9700000007"/>
        <n v="3683099.6999999997"/>
        <n v="39288.600000000006"/>
        <n v="4408691.7"/>
        <n v="216300.24"/>
        <n v="4304498.1000000006"/>
        <n v="1608008.72"/>
        <n v="596552.46"/>
        <n v="1013689.6"/>
        <n v="1408222.2"/>
        <n v="3883497.4499999997"/>
        <n v="697445.91"/>
        <n v="540590.94000000006"/>
        <n v="388299.23000000004"/>
        <n v="2049119.73"/>
        <n v="685072.92"/>
        <n v="279756.79999999999"/>
        <n v="868436.22"/>
        <n v="5579567.2800000003"/>
        <n v="545139.1"/>
        <n v="1500170.0999999999"/>
        <n v="741952.96"/>
        <n v="870593.06"/>
        <n v="30219.87"/>
        <n v="628207.79999999993"/>
        <n v="360667.45"/>
        <n v="496019.37"/>
        <n v="1315968.3999999999"/>
        <n v="1433528.3"/>
        <n v="242931.69999999998"/>
        <n v="72322.920000000013"/>
        <n v="422732.05000000005"/>
        <n v="572627.19999999995"/>
        <n v="164756.13"/>
        <n v="16476.78"/>
        <n v="4209361.5999999996"/>
        <n v="467568.78"/>
        <n v="2637661.69"/>
        <n v="1342262.24"/>
        <n v="670110"/>
        <n v="443828.27999999997"/>
        <n v="1933746"/>
        <n v="58433.79"/>
        <n v="1355110.68"/>
        <n v="14498.82"/>
        <n v="704856"/>
        <n v="14019.460000000001"/>
        <n v="318009.90000000002"/>
        <n v="1502067.52"/>
        <n v="317055.48"/>
        <n v="687185.84000000008"/>
        <n v="2883585.05"/>
        <n v="244577.3"/>
        <n v="610768.29"/>
        <n v="2433171.0699999998"/>
        <n v="786597.44000000006"/>
        <n v="3356821.6"/>
        <n v="254353.06"/>
        <n v="1188572.8999999999"/>
        <n v="976163.79"/>
        <n v="280134.95999999996"/>
        <n v="6618546.0800000001"/>
        <n v="906477.78"/>
        <n v="276587.68"/>
        <n v="2387112"/>
        <n v="357962.80000000005"/>
        <n v="559699.98"/>
        <n v="2451380.4"/>
        <n v="602840.48"/>
        <n v="92217.72"/>
        <n v="2668231.6"/>
        <n v="4035682.53"/>
        <n v="81946.150000000009"/>
        <n v="341168.88"/>
        <n v="5641432.2300000004"/>
        <n v="6107319.5300000003"/>
        <n v="35677.919999999998"/>
        <n v="2530335.36"/>
        <n v="2795443.14"/>
        <n v="33893.199999999997"/>
        <n v="426148.45"/>
        <n v="390323.7"/>
        <n v="3454017.8400000003"/>
        <n v="700952.52"/>
        <n v="1096934.8"/>
        <n v="271997.92"/>
        <n v="4218.8999999999996"/>
        <n v="1167004.5"/>
        <n v="4250021.2"/>
        <n v="1222928.7000000002"/>
        <n v="287357.2"/>
        <n v="41742.42"/>
        <n v="2592596"/>
        <n v="1072.95"/>
        <n v="415424.75"/>
        <n v="49364.920000000006"/>
        <n v="60150.51"/>
        <n v="632108.18000000005"/>
        <n v="373737.6"/>
      </sharedItems>
    </cacheField>
    <cacheField name="Importe Coste total" numFmtId="164">
      <sharedItems containsSemiMixedTypes="0" containsString="0" containsNumber="1" minValue="31.79" maxValue="5068488.8000000007"/>
    </cacheField>
    <cacheField name="Meses (Fecha envío)" numFmtId="0" databaseField="0">
      <fieldGroup base="8">
        <rangePr groupBy="months" startDate="2020-01-03T00:00:00" endDate="2022-12-15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12/2022"/>
        </groupItems>
      </fieldGroup>
    </cacheField>
    <cacheField name="Trimestres (Fecha envío)" numFmtId="0" databaseField="0">
      <fieldGroup base="8">
        <rangePr groupBy="quarters" startDate="2020-01-03T00:00:00" endDate="2022-12-15T00:00:00"/>
        <groupItems count="6">
          <s v="&lt;03/01/2020"/>
          <s v="Trim.1"/>
          <s v="Trim.2"/>
          <s v="Trim.3"/>
          <s v="Trim.4"/>
          <s v="&gt;15/12/2022"/>
        </groupItems>
      </fieldGroup>
    </cacheField>
    <cacheField name="Años (Fecha envío)" numFmtId="0" databaseField="0">
      <fieldGroup base="8">
        <rangePr groupBy="years" startDate="2020-01-03T00:00:00" endDate="2022-12-15T00:00:00"/>
        <groupItems count="5">
          <s v="&lt;03/01/2020"/>
          <s v="2020"/>
          <s v="2021"/>
          <s v="2022"/>
          <s v="&gt;15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x v="0"/>
    <x v="0"/>
    <s v="Snacks"/>
    <x v="0"/>
    <x v="0"/>
    <x v="0"/>
    <n v="242113196"/>
    <d v="2020-11-30T00:00:00"/>
    <n v="5530"/>
    <n v="152.58000000000001"/>
    <n v="97.44"/>
    <n v="843767.4"/>
    <n v="538843.19999999995"/>
  </r>
  <r>
    <s v="C1908"/>
    <x v="0"/>
    <x v="1"/>
    <s v="Cárnicos"/>
    <x v="1"/>
    <x v="1"/>
    <x v="1"/>
    <n v="190800607"/>
    <d v="2020-01-28T00:00:00"/>
    <n v="994"/>
    <n v="421.89"/>
    <n v="364.69"/>
    <n v="419358.66"/>
    <n v="362501.86"/>
  </r>
  <r>
    <s v="C7652"/>
    <x v="1"/>
    <x v="2"/>
    <s v="Cereales"/>
    <x v="1"/>
    <x v="0"/>
    <x v="2"/>
    <n v="765228068"/>
    <d v="2020-11-21T00:00:00"/>
    <n v="6845"/>
    <n v="205.7"/>
    <n v="117.11"/>
    <n v="1408016.5"/>
    <n v="801617.95"/>
  </r>
  <r>
    <s v="C2326"/>
    <x v="2"/>
    <x v="3"/>
    <s v="Frutas"/>
    <x v="0"/>
    <x v="2"/>
    <x v="3"/>
    <n v="232631909"/>
    <d v="2021-10-02T00:00:00"/>
    <n v="9806"/>
    <n v="9.33"/>
    <n v="6.92"/>
    <n v="91489.98"/>
    <n v="67857.52"/>
  </r>
  <r>
    <s v="C5305"/>
    <x v="3"/>
    <x v="4"/>
    <s v="Alimento infantil"/>
    <x v="0"/>
    <x v="3"/>
    <x v="4"/>
    <n v="530560958"/>
    <d v="2022-11-12T00:00:00"/>
    <n v="3633"/>
    <n v="255.28"/>
    <n v="159.41999999999999"/>
    <n v="927432.24"/>
    <n v="579172.86"/>
  </r>
  <r>
    <s v="C5168"/>
    <x v="3"/>
    <x v="5"/>
    <s v="Bebida"/>
    <x v="0"/>
    <x v="2"/>
    <x v="5"/>
    <n v="516876542"/>
    <d v="2022-02-21T00:00:00"/>
    <n v="4110"/>
    <n v="47.45"/>
    <n v="31.79"/>
    <n v="195019.5"/>
    <n v="130656.9"/>
  </r>
  <r>
    <s v="C9197"/>
    <x v="1"/>
    <x v="6"/>
    <s v="Snacks"/>
    <x v="0"/>
    <x v="3"/>
    <x v="6"/>
    <n v="919752490"/>
    <d v="2022-02-27T00:00:00"/>
    <n v="4056"/>
    <n v="152.58000000000001"/>
    <n v="97.44"/>
    <n v="618864.4800000001"/>
    <n v="395216.64000000001"/>
  </r>
  <r>
    <s v="C2876"/>
    <x v="2"/>
    <x v="7"/>
    <s v="Cosméticos"/>
    <x v="0"/>
    <x v="3"/>
    <x v="7"/>
    <n v="287675130"/>
    <d v="2020-05-07T00:00:00"/>
    <n v="8319"/>
    <n v="437.2"/>
    <n v="263.33"/>
    <n v="3637066.8"/>
    <n v="2190642.27"/>
  </r>
  <r>
    <s v="C8394"/>
    <x v="3"/>
    <x v="5"/>
    <s v="Cuidado personal"/>
    <x v="0"/>
    <x v="0"/>
    <x v="8"/>
    <n v="839443290"/>
    <d v="2021-04-01T00:00:00"/>
    <n v="8779"/>
    <n v="81.73"/>
    <n v="56.67"/>
    <n v="717507.67"/>
    <n v="497505.93"/>
  </r>
  <r>
    <s v="C8141"/>
    <x v="1"/>
    <x v="8"/>
    <s v="Material de oficina"/>
    <x v="1"/>
    <x v="3"/>
    <x v="9"/>
    <n v="814168298"/>
    <d v="2021-07-12T00:00:00"/>
    <n v="9347"/>
    <n v="651.21"/>
    <n v="524.96"/>
    <n v="6086859.8700000001"/>
    <n v="4906801.12"/>
  </r>
  <r>
    <s v="C3212"/>
    <x v="4"/>
    <x v="9"/>
    <s v="Cosméticos"/>
    <x v="1"/>
    <x v="1"/>
    <x v="10"/>
    <n v="321273982"/>
    <d v="2022-08-30T00:00:00"/>
    <n v="966"/>
    <n v="437.2"/>
    <n v="263.33"/>
    <n v="422335.2"/>
    <n v="254376.78"/>
  </r>
  <r>
    <s v="C8904"/>
    <x v="2"/>
    <x v="10"/>
    <s v="Snacks"/>
    <x v="1"/>
    <x v="0"/>
    <x v="11"/>
    <n v="890496671"/>
    <d v="2020-06-05T00:00:00"/>
    <n v="6609"/>
    <n v="152.58000000000001"/>
    <n v="97.44"/>
    <n v="1008401.2200000001"/>
    <n v="643980.96"/>
  </r>
  <r>
    <s v="C5218"/>
    <x v="2"/>
    <x v="11"/>
    <s v="Bebida"/>
    <x v="0"/>
    <x v="0"/>
    <x v="12"/>
    <n v="521885192"/>
    <d v="2021-05-22T00:00:00"/>
    <n v="6281"/>
    <n v="47.45"/>
    <n v="31.79"/>
    <n v="298033.45"/>
    <n v="199672.99"/>
  </r>
  <r>
    <s v="C4358"/>
    <x v="2"/>
    <x v="12"/>
    <s v="Verduras"/>
    <x v="0"/>
    <x v="1"/>
    <x v="13"/>
    <n v="435800874"/>
    <d v="2020-12-25T00:00:00"/>
    <n v="2018"/>
    <n v="154.06"/>
    <n v="90.93"/>
    <n v="310893.08"/>
    <n v="183496.74000000002"/>
  </r>
  <r>
    <s v="C1229"/>
    <x v="2"/>
    <x v="13"/>
    <s v="Frutas"/>
    <x v="0"/>
    <x v="0"/>
    <x v="14"/>
    <n v="122917544"/>
    <d v="2021-11-17T00:00:00"/>
    <n v="2888"/>
    <n v="9.33"/>
    <n v="6.92"/>
    <n v="26945.040000000001"/>
    <n v="19984.96"/>
  </r>
  <r>
    <s v="C4942"/>
    <x v="2"/>
    <x v="14"/>
    <s v="Cuidado personal"/>
    <x v="0"/>
    <x v="0"/>
    <x v="15"/>
    <n v="494221532"/>
    <d v="2021-11-18T00:00:00"/>
    <n v="9989"/>
    <n v="81.73"/>
    <n v="56.67"/>
    <n v="816400.97000000009"/>
    <n v="566076.63"/>
  </r>
  <r>
    <s v="C7310"/>
    <x v="1"/>
    <x v="15"/>
    <s v="Cosméticos"/>
    <x v="0"/>
    <x v="0"/>
    <x v="16"/>
    <n v="731011664"/>
    <d v="2020-04-30T00:00:00"/>
    <n v="1451"/>
    <n v="437.2"/>
    <n v="263.33"/>
    <n v="634377.19999999995"/>
    <n v="382091.82999999996"/>
  </r>
  <r>
    <s v="C5348"/>
    <x v="3"/>
    <x v="16"/>
    <s v="Snacks"/>
    <x v="0"/>
    <x v="0"/>
    <x v="17"/>
    <n v="534899270"/>
    <d v="2022-11-04T00:00:00"/>
    <n v="7436"/>
    <n v="152.58000000000001"/>
    <n v="97.44"/>
    <n v="1134584.8800000001"/>
    <n v="724563.84"/>
  </r>
  <r>
    <s v="C5778"/>
    <x v="2"/>
    <x v="17"/>
    <s v="Material de oficina"/>
    <x v="1"/>
    <x v="1"/>
    <x v="18"/>
    <n v="577808177"/>
    <d v="2022-07-22T00:00:00"/>
    <n v="5135"/>
    <n v="651.21"/>
    <n v="524.96"/>
    <n v="3343963.35"/>
    <n v="2695669.6"/>
  </r>
  <r>
    <s v="C2519"/>
    <x v="5"/>
    <x v="18"/>
    <s v="Material de oficina"/>
    <x v="1"/>
    <x v="2"/>
    <x v="19"/>
    <n v="251974713"/>
    <d v="2021-06-21T00:00:00"/>
    <n v="3772"/>
    <n v="651.21"/>
    <n v="524.96"/>
    <n v="2456364.12"/>
    <n v="1980149.12"/>
  </r>
  <r>
    <s v="C8199"/>
    <x v="5"/>
    <x v="19"/>
    <s v="Cuidado personal"/>
    <x v="0"/>
    <x v="3"/>
    <x v="20"/>
    <n v="819947707"/>
    <d v="2020-09-05T00:00:00"/>
    <n v="9602"/>
    <n v="81.73"/>
    <n v="56.67"/>
    <n v="784771.46000000008"/>
    <n v="544145.34"/>
  </r>
  <r>
    <s v="C4645"/>
    <x v="2"/>
    <x v="20"/>
    <s v="Cosméticos"/>
    <x v="1"/>
    <x v="0"/>
    <x v="21"/>
    <n v="464588487"/>
    <d v="2021-07-25T00:00:00"/>
    <n v="912"/>
    <n v="437.2"/>
    <n v="263.33"/>
    <n v="398726.39999999997"/>
    <n v="240156.96"/>
  </r>
  <r>
    <s v="C1390"/>
    <x v="5"/>
    <x v="21"/>
    <s v="Snacks"/>
    <x v="0"/>
    <x v="3"/>
    <x v="22"/>
    <n v="139070880"/>
    <d v="2021-08-04T00:00:00"/>
    <n v="3019"/>
    <n v="152.58000000000001"/>
    <n v="97.44"/>
    <n v="460639.02"/>
    <n v="294171.36"/>
  </r>
  <r>
    <s v="C4168"/>
    <x v="5"/>
    <x v="22"/>
    <s v="Ropa"/>
    <x v="1"/>
    <x v="0"/>
    <x v="23"/>
    <n v="416881215"/>
    <d v="2021-10-21T00:00:00"/>
    <n v="3270"/>
    <n v="109.28"/>
    <n v="35.840000000000003"/>
    <n v="357345.6"/>
    <n v="117196.80000000002"/>
  </r>
  <r>
    <s v="C1418"/>
    <x v="2"/>
    <x v="23"/>
    <s v="Verduras"/>
    <x v="1"/>
    <x v="0"/>
    <x v="24"/>
    <n v="141818320"/>
    <d v="2021-11-29T00:00:00"/>
    <n v="6047"/>
    <n v="154.06"/>
    <n v="90.93"/>
    <n v="931600.82000000007"/>
    <n v="549853.71000000008"/>
  </r>
  <r>
    <s v="C4779"/>
    <x v="2"/>
    <x v="24"/>
    <s v="Cuidado personal"/>
    <x v="1"/>
    <x v="1"/>
    <x v="25"/>
    <n v="477993524"/>
    <d v="2022-03-12T00:00:00"/>
    <n v="7761"/>
    <n v="81.73"/>
    <n v="56.67"/>
    <n v="634306.53"/>
    <n v="439815.87"/>
  </r>
  <r>
    <s v="C8598"/>
    <x v="2"/>
    <x v="17"/>
    <s v="Ropa"/>
    <x v="0"/>
    <x v="1"/>
    <x v="26"/>
    <n v="859830653"/>
    <d v="2021-08-05T00:00:00"/>
    <n v="1852"/>
    <n v="109.28"/>
    <n v="35.840000000000003"/>
    <n v="202386.56"/>
    <n v="66375.680000000008"/>
  </r>
  <r>
    <s v="C3420"/>
    <x v="2"/>
    <x v="25"/>
    <s v="Ropa"/>
    <x v="0"/>
    <x v="0"/>
    <x v="27"/>
    <n v="342066037"/>
    <d v="2022-10-11T00:00:00"/>
    <n v="3797"/>
    <n v="109.28"/>
    <n v="35.840000000000003"/>
    <n v="414936.16000000003"/>
    <n v="136084.48000000001"/>
  </r>
  <r>
    <s v="C7497"/>
    <x v="0"/>
    <x v="26"/>
    <s v="Doméstico"/>
    <x v="1"/>
    <x v="0"/>
    <x v="28"/>
    <n v="749748504"/>
    <d v="2021-03-16T00:00:00"/>
    <n v="6098"/>
    <n v="668.27"/>
    <n v="502.54"/>
    <n v="4075110.46"/>
    <n v="3064488.92"/>
  </r>
  <r>
    <s v="C8282"/>
    <x v="2"/>
    <x v="12"/>
    <s v="Cosméticos"/>
    <x v="0"/>
    <x v="3"/>
    <x v="29"/>
    <n v="828239381"/>
    <d v="2021-10-08T00:00:00"/>
    <n v="3293"/>
    <n v="437.2"/>
    <n v="263.33"/>
    <n v="1439699.5999999999"/>
    <n v="867145.69"/>
  </r>
  <r>
    <s v="C2932"/>
    <x v="1"/>
    <x v="27"/>
    <s v="Verduras"/>
    <x v="1"/>
    <x v="1"/>
    <x v="30"/>
    <n v="293212497"/>
    <d v="2022-03-09T00:00:00"/>
    <n v="6948"/>
    <n v="154.06"/>
    <n v="90.93"/>
    <n v="1070408.8800000001"/>
    <n v="631781.64"/>
  </r>
  <r>
    <s v="C2806"/>
    <x v="5"/>
    <x v="28"/>
    <s v="Cuidado personal"/>
    <x v="0"/>
    <x v="2"/>
    <x v="31"/>
    <n v="280654180"/>
    <d v="2021-01-02T00:00:00"/>
    <n v="663"/>
    <n v="81.73"/>
    <n v="56.67"/>
    <n v="54186.990000000005"/>
    <n v="37572.21"/>
  </r>
  <r>
    <s v="C1968"/>
    <x v="0"/>
    <x v="29"/>
    <s v="Ropa"/>
    <x v="0"/>
    <x v="3"/>
    <x v="32"/>
    <n v="196863257"/>
    <d v="2021-01-09T00:00:00"/>
    <n v="5067"/>
    <n v="109.28"/>
    <n v="35.840000000000003"/>
    <n v="553721.76"/>
    <n v="181601.28000000003"/>
  </r>
  <r>
    <s v="C8684"/>
    <x v="0"/>
    <x v="26"/>
    <s v="Frutas"/>
    <x v="0"/>
    <x v="1"/>
    <x v="33"/>
    <n v="868451058"/>
    <d v="2022-10-08T00:00:00"/>
    <n v="2822"/>
    <n v="9.33"/>
    <n v="6.92"/>
    <n v="26329.26"/>
    <n v="19528.240000000002"/>
  </r>
  <r>
    <s v="C4923"/>
    <x v="2"/>
    <x v="30"/>
    <s v="Ropa"/>
    <x v="0"/>
    <x v="2"/>
    <x v="34"/>
    <n v="492341411"/>
    <d v="2020-05-24T00:00:00"/>
    <n v="3619"/>
    <n v="109.28"/>
    <n v="35.840000000000003"/>
    <n v="395484.32"/>
    <n v="129704.96000000001"/>
  </r>
  <r>
    <s v="C4857"/>
    <x v="5"/>
    <x v="31"/>
    <s v="Cárnicos"/>
    <x v="1"/>
    <x v="1"/>
    <x v="35"/>
    <n v="485770642"/>
    <d v="2021-12-15T00:00:00"/>
    <n v="9183"/>
    <n v="421.89"/>
    <n v="364.69"/>
    <n v="3874215.8699999996"/>
    <n v="3348948.27"/>
  </r>
  <r>
    <s v="C5362"/>
    <x v="2"/>
    <x v="32"/>
    <s v="Bebida"/>
    <x v="1"/>
    <x v="1"/>
    <x v="36"/>
    <n v="536287581"/>
    <d v="2020-12-28T00:00:00"/>
    <n v="8268"/>
    <n v="47.45"/>
    <n v="31.79"/>
    <n v="392316.60000000003"/>
    <n v="262839.71999999997"/>
  </r>
  <r>
    <s v="C8517"/>
    <x v="5"/>
    <x v="33"/>
    <s v="Cereales"/>
    <x v="1"/>
    <x v="0"/>
    <x v="37"/>
    <n v="851753556"/>
    <d v="2022-05-12T00:00:00"/>
    <n v="1660"/>
    <n v="205.7"/>
    <n v="117.11"/>
    <n v="341462"/>
    <n v="194402.6"/>
  </r>
  <r>
    <s v="C8103"/>
    <x v="5"/>
    <x v="34"/>
    <s v="Verduras"/>
    <x v="1"/>
    <x v="3"/>
    <x v="38"/>
    <n v="810342395"/>
    <d v="2021-05-31T00:00:00"/>
    <n v="7177"/>
    <n v="154.06"/>
    <n v="90.93"/>
    <n v="1105688.6200000001"/>
    <n v="652604.6100000001"/>
  </r>
  <r>
    <s v="C3105"/>
    <x v="2"/>
    <x v="35"/>
    <s v="Doméstico"/>
    <x v="1"/>
    <x v="2"/>
    <x v="27"/>
    <n v="310540425"/>
    <d v="2022-09-01T00:00:00"/>
    <n v="4668"/>
    <n v="668.27"/>
    <n v="502.54"/>
    <n v="3119484.36"/>
    <n v="2345856.7200000002"/>
  </r>
  <r>
    <s v="C2211"/>
    <x v="5"/>
    <x v="21"/>
    <s v="Frutas"/>
    <x v="1"/>
    <x v="1"/>
    <x v="39"/>
    <n v="221146476"/>
    <d v="2020-12-31T00:00:00"/>
    <n v="1011"/>
    <n v="9.33"/>
    <n v="6.92"/>
    <n v="9432.6299999999992"/>
    <n v="6996.12"/>
  </r>
  <r>
    <s v="C1312"/>
    <x v="5"/>
    <x v="36"/>
    <s v="Ropa"/>
    <x v="1"/>
    <x v="1"/>
    <x v="40"/>
    <n v="131271874"/>
    <d v="2022-09-27T00:00:00"/>
    <n v="5120"/>
    <n v="109.28"/>
    <n v="35.840000000000003"/>
    <n v="559513.59999999998"/>
    <n v="183500.80000000002"/>
  </r>
  <r>
    <s v="C6003"/>
    <x v="2"/>
    <x v="37"/>
    <s v="Frutas"/>
    <x v="1"/>
    <x v="2"/>
    <x v="41"/>
    <n v="600340449"/>
    <d v="2022-06-02T00:00:00"/>
    <n v="2935"/>
    <n v="9.33"/>
    <n v="6.92"/>
    <n v="27383.55"/>
    <n v="20310.2"/>
  </r>
  <r>
    <s v="C9080"/>
    <x v="1"/>
    <x v="38"/>
    <s v="Material de oficina"/>
    <x v="0"/>
    <x v="2"/>
    <x v="42"/>
    <n v="908088529"/>
    <d v="2022-11-22T00:00:00"/>
    <n v="2430"/>
    <n v="651.21"/>
    <n v="524.96"/>
    <n v="1582440.3"/>
    <n v="1275652.8"/>
  </r>
  <r>
    <s v="C4045"/>
    <x v="3"/>
    <x v="39"/>
    <s v="Cereales"/>
    <x v="0"/>
    <x v="0"/>
    <x v="43"/>
    <n v="404564940"/>
    <d v="2020-08-28T00:00:00"/>
    <n v="8611"/>
    <n v="205.7"/>
    <n v="117.11"/>
    <n v="1771282.7"/>
    <n v="1008434.21"/>
  </r>
  <r>
    <s v="C7601"/>
    <x v="1"/>
    <x v="27"/>
    <s v="Cuidado personal"/>
    <x v="0"/>
    <x v="2"/>
    <x v="44"/>
    <n v="760131013"/>
    <d v="2021-01-28T00:00:00"/>
    <n v="8513"/>
    <n v="81.73"/>
    <n v="56.67"/>
    <n v="695767.49"/>
    <n v="482431.71"/>
  </r>
  <r>
    <s v="C1154"/>
    <x v="3"/>
    <x v="40"/>
    <s v="Ropa"/>
    <x v="0"/>
    <x v="3"/>
    <x v="45"/>
    <n v="115460574"/>
    <d v="2022-11-19T00:00:00"/>
    <n v="6205"/>
    <n v="109.28"/>
    <n v="35.840000000000003"/>
    <n v="678082.4"/>
    <n v="222387.20000000001"/>
  </r>
  <r>
    <s v="C7315"/>
    <x v="2"/>
    <x v="41"/>
    <s v="Bebida"/>
    <x v="0"/>
    <x v="2"/>
    <x v="46"/>
    <n v="731539952"/>
    <d v="2022-02-09T00:00:00"/>
    <n v="7783"/>
    <n v="47.45"/>
    <n v="31.79"/>
    <n v="369303.35000000003"/>
    <n v="247421.57"/>
  </r>
  <r>
    <s v="C4396"/>
    <x v="1"/>
    <x v="42"/>
    <s v="Cárnicos"/>
    <x v="1"/>
    <x v="0"/>
    <x v="47"/>
    <n v="439667975"/>
    <d v="2022-09-21T00:00:00"/>
    <n v="6379"/>
    <n v="421.89"/>
    <n v="364.69"/>
    <n v="2691236.31"/>
    <n v="2326357.5099999998"/>
  </r>
  <r>
    <s v="C2914"/>
    <x v="5"/>
    <x v="43"/>
    <s v="Ropa"/>
    <x v="0"/>
    <x v="2"/>
    <x v="48"/>
    <n v="291455972"/>
    <d v="2022-09-16T00:00:00"/>
    <n v="7154"/>
    <n v="109.28"/>
    <n v="35.840000000000003"/>
    <n v="781789.12"/>
    <n v="256399.36000000002"/>
  </r>
  <r>
    <s v="C5088"/>
    <x v="2"/>
    <x v="24"/>
    <s v="Cereales"/>
    <x v="0"/>
    <x v="2"/>
    <x v="49"/>
    <n v="508827769"/>
    <d v="2022-09-13T00:00:00"/>
    <n v="2299"/>
    <n v="205.7"/>
    <n v="117.11"/>
    <n v="472904.3"/>
    <n v="269235.89"/>
  </r>
  <r>
    <s v="C9340"/>
    <x v="2"/>
    <x v="44"/>
    <s v="Verduras"/>
    <x v="1"/>
    <x v="3"/>
    <x v="50"/>
    <n v="934019696"/>
    <d v="2020-05-07T00:00:00"/>
    <n v="6039"/>
    <n v="154.06"/>
    <n v="90.93"/>
    <n v="930368.34"/>
    <n v="549126.27"/>
  </r>
  <r>
    <s v="C5795"/>
    <x v="2"/>
    <x v="14"/>
    <s v="Bebida"/>
    <x v="1"/>
    <x v="2"/>
    <x v="32"/>
    <n v="579580581"/>
    <d v="2020-12-12T00:00:00"/>
    <n v="9628"/>
    <n v="47.45"/>
    <n v="31.79"/>
    <n v="456848.60000000003"/>
    <n v="306074.12"/>
  </r>
  <r>
    <s v="C7783"/>
    <x v="3"/>
    <x v="45"/>
    <s v="Cárnicos"/>
    <x v="1"/>
    <x v="0"/>
    <x v="51"/>
    <n v="778371751"/>
    <d v="2021-09-03T00:00:00"/>
    <n v="6353"/>
    <n v="421.89"/>
    <n v="364.69"/>
    <n v="2680267.17"/>
    <n v="2316875.5699999998"/>
  </r>
  <r>
    <s v="C2335"/>
    <x v="2"/>
    <x v="46"/>
    <s v="Verduras"/>
    <x v="0"/>
    <x v="3"/>
    <x v="52"/>
    <n v="233567035"/>
    <d v="2021-08-17T00:00:00"/>
    <n v="6531"/>
    <n v="154.06"/>
    <n v="90.93"/>
    <n v="1006165.86"/>
    <n v="593863.83000000007"/>
  </r>
  <r>
    <s v="C8686"/>
    <x v="2"/>
    <x v="46"/>
    <s v="Bebida"/>
    <x v="1"/>
    <x v="1"/>
    <x v="53"/>
    <n v="868652760"/>
    <d v="2022-12-08T00:00:00"/>
    <n v="2510"/>
    <n v="47.45"/>
    <n v="31.79"/>
    <n v="119099.5"/>
    <n v="79792.899999999994"/>
  </r>
  <r>
    <s v="C1774"/>
    <x v="0"/>
    <x v="47"/>
    <s v="Verduras"/>
    <x v="0"/>
    <x v="2"/>
    <x v="54"/>
    <n v="177427756"/>
    <d v="2021-01-31T00:00:00"/>
    <n v="3671"/>
    <n v="154.06"/>
    <n v="90.93"/>
    <n v="565554.26"/>
    <n v="333804.03000000003"/>
  </r>
  <r>
    <s v="C6740"/>
    <x v="0"/>
    <x v="48"/>
    <s v="Cereales"/>
    <x v="0"/>
    <x v="2"/>
    <x v="55"/>
    <n v="674003350"/>
    <d v="2020-07-30T00:00:00"/>
    <n v="1424"/>
    <n v="205.7"/>
    <n v="117.11"/>
    <n v="292916.8"/>
    <n v="166764.63999999998"/>
  </r>
  <r>
    <s v="C4428"/>
    <x v="0"/>
    <x v="49"/>
    <s v="Ropa"/>
    <x v="0"/>
    <x v="2"/>
    <x v="56"/>
    <n v="442803370"/>
    <d v="2022-02-18T00:00:00"/>
    <n v="4212"/>
    <n v="109.28"/>
    <n v="35.840000000000003"/>
    <n v="460287.36"/>
    <n v="150958.08000000002"/>
  </r>
  <r>
    <s v="C7885"/>
    <x v="5"/>
    <x v="50"/>
    <s v="Alimento infantil"/>
    <x v="1"/>
    <x v="0"/>
    <x v="57"/>
    <n v="788564145"/>
    <d v="2020-12-01T00:00:00"/>
    <n v="2509"/>
    <n v="255.28"/>
    <n v="159.41999999999999"/>
    <n v="640497.52"/>
    <n v="399984.77999999997"/>
  </r>
  <r>
    <s v="C3863"/>
    <x v="2"/>
    <x v="51"/>
    <s v="Cosméticos"/>
    <x v="1"/>
    <x v="3"/>
    <x v="58"/>
    <n v="386334502"/>
    <d v="2022-08-11T00:00:00"/>
    <n v="3819"/>
    <n v="437.2"/>
    <n v="263.33"/>
    <n v="1669666.8"/>
    <n v="1005657.2699999999"/>
  </r>
  <r>
    <s v="C2314"/>
    <x v="0"/>
    <x v="52"/>
    <s v="Cuidado personal"/>
    <x v="1"/>
    <x v="0"/>
    <x v="59"/>
    <n v="231475770"/>
    <d v="2021-11-23T00:00:00"/>
    <n v="7679"/>
    <n v="81.73"/>
    <n v="56.67"/>
    <n v="627604.67000000004"/>
    <n v="435168.93"/>
  </r>
  <r>
    <s v="C4896"/>
    <x v="5"/>
    <x v="53"/>
    <s v="Doméstico"/>
    <x v="1"/>
    <x v="3"/>
    <x v="60"/>
    <n v="489661777"/>
    <d v="2021-02-11T00:00:00"/>
    <n v="656"/>
    <n v="668.27"/>
    <n v="502.54"/>
    <n v="438385.12"/>
    <n v="329666.24"/>
  </r>
  <r>
    <s v="C9468"/>
    <x v="2"/>
    <x v="54"/>
    <s v="Cuidado personal"/>
    <x v="0"/>
    <x v="2"/>
    <x v="61"/>
    <n v="946878850"/>
    <d v="2022-10-05T00:00:00"/>
    <n v="1348"/>
    <n v="81.73"/>
    <n v="56.67"/>
    <n v="110172.04000000001"/>
    <n v="76391.16"/>
  </r>
  <r>
    <s v="C5594"/>
    <x v="3"/>
    <x v="55"/>
    <s v="Cárnicos"/>
    <x v="0"/>
    <x v="2"/>
    <x v="62"/>
    <n v="559425818"/>
    <d v="2022-07-23T00:00:00"/>
    <n v="5386"/>
    <n v="421.89"/>
    <n v="364.69"/>
    <n v="2272299.54"/>
    <n v="1964220.34"/>
  </r>
  <r>
    <s v="C6039"/>
    <x v="2"/>
    <x v="56"/>
    <s v="Verduras"/>
    <x v="0"/>
    <x v="3"/>
    <x v="63"/>
    <n v="603914010"/>
    <d v="2022-09-01T00:00:00"/>
    <n v="431"/>
    <n v="154.06"/>
    <n v="90.93"/>
    <n v="66399.86"/>
    <n v="39190.83"/>
  </r>
  <r>
    <s v="C6272"/>
    <x v="2"/>
    <x v="57"/>
    <s v="Frutas"/>
    <x v="0"/>
    <x v="0"/>
    <x v="64"/>
    <n v="627267253"/>
    <d v="2021-03-08T00:00:00"/>
    <n v="1174"/>
    <n v="9.33"/>
    <n v="6.92"/>
    <n v="10953.42"/>
    <n v="8124.08"/>
  </r>
  <r>
    <s v="C6967"/>
    <x v="2"/>
    <x v="10"/>
    <s v="Alimento infantil"/>
    <x v="1"/>
    <x v="1"/>
    <x v="65"/>
    <n v="696721875"/>
    <d v="2022-05-12T00:00:00"/>
    <n v="4340"/>
    <n v="255.28"/>
    <n v="159.41999999999999"/>
    <n v="1107915.2"/>
    <n v="691882.79999999993"/>
  </r>
  <r>
    <s v="C9498"/>
    <x v="5"/>
    <x v="50"/>
    <s v="Cuidado personal"/>
    <x v="0"/>
    <x v="2"/>
    <x v="66"/>
    <n v="949826705"/>
    <d v="2020-09-06T00:00:00"/>
    <n v="3684"/>
    <n v="81.73"/>
    <n v="56.67"/>
    <n v="301093.32"/>
    <n v="208772.28"/>
  </r>
  <r>
    <s v="C2444"/>
    <x v="0"/>
    <x v="58"/>
    <s v="Cuidado personal"/>
    <x v="0"/>
    <x v="2"/>
    <x v="67"/>
    <n v="244443070"/>
    <d v="2022-07-03T00:00:00"/>
    <n v="4991"/>
    <n v="81.73"/>
    <n v="56.67"/>
    <n v="407914.43"/>
    <n v="282839.97000000003"/>
  </r>
  <r>
    <s v="C2087"/>
    <x v="0"/>
    <x v="26"/>
    <s v="Doméstico"/>
    <x v="0"/>
    <x v="1"/>
    <x v="68"/>
    <n v="208744800"/>
    <d v="2022-02-03T00:00:00"/>
    <n v="1080"/>
    <n v="668.27"/>
    <n v="502.54"/>
    <n v="721731.6"/>
    <n v="542743.20000000007"/>
  </r>
  <r>
    <s v="C2912"/>
    <x v="1"/>
    <x v="8"/>
    <s v="Cárnicos"/>
    <x v="0"/>
    <x v="0"/>
    <x v="69"/>
    <n v="291218221"/>
    <d v="2022-05-02T00:00:00"/>
    <n v="6798"/>
    <n v="421.89"/>
    <n v="364.69"/>
    <n v="2868008.2199999997"/>
    <n v="2479162.62"/>
  </r>
  <r>
    <s v="C9106"/>
    <x v="2"/>
    <x v="25"/>
    <s v="Doméstico"/>
    <x v="0"/>
    <x v="3"/>
    <x v="70"/>
    <n v="910662162"/>
    <d v="2022-03-05T00:00:00"/>
    <n v="4025"/>
    <n v="668.27"/>
    <n v="502.54"/>
    <n v="2689786.75"/>
    <n v="2022723.5"/>
  </r>
  <r>
    <s v="C3061"/>
    <x v="5"/>
    <x v="59"/>
    <s v="Material de oficina"/>
    <x v="1"/>
    <x v="3"/>
    <x v="71"/>
    <n v="306187951"/>
    <d v="2021-04-17T00:00:00"/>
    <n v="6674"/>
    <n v="651.21"/>
    <n v="524.96"/>
    <n v="4346175.54"/>
    <n v="3503583.04"/>
  </r>
  <r>
    <s v="C3872"/>
    <x v="5"/>
    <x v="60"/>
    <s v="Frutas"/>
    <x v="0"/>
    <x v="1"/>
    <x v="72"/>
    <n v="387219417"/>
    <d v="2020-09-27T00:00:00"/>
    <n v="5685"/>
    <n v="9.33"/>
    <n v="6.92"/>
    <n v="53041.05"/>
    <n v="39340.199999999997"/>
  </r>
  <r>
    <s v="C8834"/>
    <x v="5"/>
    <x v="61"/>
    <s v="Verduras"/>
    <x v="1"/>
    <x v="2"/>
    <x v="73"/>
    <n v="883492887"/>
    <d v="2022-06-05T00:00:00"/>
    <n v="4033"/>
    <n v="154.06"/>
    <n v="90.93"/>
    <n v="621323.98"/>
    <n v="366720.69"/>
  </r>
  <r>
    <s v="C6950"/>
    <x v="0"/>
    <x v="62"/>
    <s v="Bebida"/>
    <x v="0"/>
    <x v="2"/>
    <x v="74"/>
    <n v="695057189"/>
    <d v="2021-05-08T00:00:00"/>
    <n v="1723"/>
    <n v="47.45"/>
    <n v="31.79"/>
    <n v="81756.350000000006"/>
    <n v="54774.17"/>
  </r>
  <r>
    <s v="C1422"/>
    <x v="1"/>
    <x v="63"/>
    <s v="Cosméticos"/>
    <x v="1"/>
    <x v="2"/>
    <x v="75"/>
    <n v="142273652"/>
    <d v="2021-05-16T00:00:00"/>
    <n v="790"/>
    <n v="437.2"/>
    <n v="263.33"/>
    <n v="345388"/>
    <n v="208030.69999999998"/>
  </r>
  <r>
    <s v="C5158"/>
    <x v="0"/>
    <x v="64"/>
    <s v="Cereales"/>
    <x v="1"/>
    <x v="2"/>
    <x v="76"/>
    <n v="515816104"/>
    <d v="2022-08-06T00:00:00"/>
    <n v="303"/>
    <n v="205.7"/>
    <n v="117.11"/>
    <n v="62327.1"/>
    <n v="35484.33"/>
  </r>
  <r>
    <s v="C9266"/>
    <x v="0"/>
    <x v="65"/>
    <s v="Cuidado personal"/>
    <x v="0"/>
    <x v="2"/>
    <x v="77"/>
    <n v="926670873"/>
    <d v="2022-07-17T00:00:00"/>
    <n v="1359"/>
    <n v="81.73"/>
    <n v="56.67"/>
    <n v="111071.07"/>
    <n v="77014.53"/>
  </r>
  <r>
    <s v="C5561"/>
    <x v="0"/>
    <x v="66"/>
    <s v="Doméstico"/>
    <x v="1"/>
    <x v="2"/>
    <x v="78"/>
    <n v="556136786"/>
    <d v="2020-09-05T00:00:00"/>
    <n v="2089"/>
    <n v="668.27"/>
    <n v="502.54"/>
    <n v="1396016.03"/>
    <n v="1049806.06"/>
  </r>
  <r>
    <s v="C9058"/>
    <x v="2"/>
    <x v="32"/>
    <s v="Alimento infantil"/>
    <x v="1"/>
    <x v="2"/>
    <x v="79"/>
    <n v="905825173"/>
    <d v="2022-08-22T00:00:00"/>
    <n v="2653"/>
    <n v="255.28"/>
    <n v="159.41999999999999"/>
    <n v="677257.84"/>
    <n v="422941.25999999995"/>
  </r>
  <r>
    <s v="C8476"/>
    <x v="0"/>
    <x v="1"/>
    <s v="Material de oficina"/>
    <x v="1"/>
    <x v="0"/>
    <x v="80"/>
    <n v="847659862"/>
    <d v="2021-07-22T00:00:00"/>
    <n v="245"/>
    <n v="651.21"/>
    <n v="524.96"/>
    <n v="159546.45000000001"/>
    <n v="128615.20000000001"/>
  </r>
  <r>
    <s v="C6738"/>
    <x v="0"/>
    <x v="65"/>
    <s v="Cárnicos"/>
    <x v="0"/>
    <x v="2"/>
    <x v="81"/>
    <n v="673877179"/>
    <d v="2022-02-21T00:00:00"/>
    <n v="4087"/>
    <n v="421.89"/>
    <n v="364.69"/>
    <n v="1724264.43"/>
    <n v="1490488.03"/>
  </r>
  <r>
    <s v="C7470"/>
    <x v="2"/>
    <x v="67"/>
    <s v="Alimento infantil"/>
    <x v="1"/>
    <x v="2"/>
    <x v="82"/>
    <n v="747025954"/>
    <d v="2022-10-12T00:00:00"/>
    <n v="435"/>
    <n v="255.28"/>
    <n v="159.41999999999999"/>
    <n v="111046.8"/>
    <n v="69347.7"/>
  </r>
  <r>
    <s v="C1499"/>
    <x v="0"/>
    <x v="48"/>
    <s v="Cosméticos"/>
    <x v="1"/>
    <x v="3"/>
    <x v="83"/>
    <n v="149967515"/>
    <d v="2021-12-27T00:00:00"/>
    <n v="7575"/>
    <n v="437.2"/>
    <n v="263.33"/>
    <n v="3311790"/>
    <n v="1994724.7499999998"/>
  </r>
  <r>
    <s v="C7358"/>
    <x v="2"/>
    <x v="68"/>
    <s v="Cuidado personal"/>
    <x v="0"/>
    <x v="0"/>
    <x v="84"/>
    <n v="735875689"/>
    <d v="2020-03-25T00:00:00"/>
    <n v="824"/>
    <n v="81.73"/>
    <n v="56.67"/>
    <n v="67345.52"/>
    <n v="46696.08"/>
  </r>
  <r>
    <s v="C3782"/>
    <x v="0"/>
    <x v="69"/>
    <s v="Material de oficina"/>
    <x v="1"/>
    <x v="0"/>
    <x v="85"/>
    <n v="378236806"/>
    <d v="2021-02-18T00:00:00"/>
    <n v="7531"/>
    <n v="651.21"/>
    <n v="524.96"/>
    <n v="4904262.5100000007"/>
    <n v="3953473.7600000002"/>
  </r>
  <r>
    <s v="C6208"/>
    <x v="0"/>
    <x v="66"/>
    <s v="Cosméticos"/>
    <x v="0"/>
    <x v="1"/>
    <x v="86"/>
    <n v="620849692"/>
    <d v="2021-07-18T00:00:00"/>
    <n v="2075"/>
    <n v="437.2"/>
    <n v="263.33"/>
    <n v="907190"/>
    <n v="546409.75"/>
  </r>
  <r>
    <s v="C8278"/>
    <x v="3"/>
    <x v="70"/>
    <s v="Snacks"/>
    <x v="0"/>
    <x v="2"/>
    <x v="87"/>
    <n v="827825677"/>
    <d v="2021-11-19T00:00:00"/>
    <n v="869"/>
    <n v="152.58000000000001"/>
    <n v="97.44"/>
    <n v="132592.02000000002"/>
    <n v="84675.36"/>
  </r>
  <r>
    <s v="C4335"/>
    <x v="5"/>
    <x v="34"/>
    <s v="Doméstico"/>
    <x v="0"/>
    <x v="0"/>
    <x v="88"/>
    <n v="433588588"/>
    <d v="2021-03-28T00:00:00"/>
    <n v="7353"/>
    <n v="668.27"/>
    <n v="502.54"/>
    <n v="4913789.3099999996"/>
    <n v="3695176.62"/>
  </r>
  <r>
    <s v="C2928"/>
    <x v="1"/>
    <x v="71"/>
    <s v="Cárnicos"/>
    <x v="0"/>
    <x v="1"/>
    <x v="89"/>
    <n v="292874753"/>
    <d v="2021-12-25T00:00:00"/>
    <n v="7003"/>
    <n v="421.89"/>
    <n v="364.69"/>
    <n v="2954495.67"/>
    <n v="2553924.0699999998"/>
  </r>
  <r>
    <s v="C4307"/>
    <x v="0"/>
    <x v="72"/>
    <s v="Material de oficina"/>
    <x v="0"/>
    <x v="2"/>
    <x v="90"/>
    <n v="430733001"/>
    <d v="2022-08-02T00:00:00"/>
    <n v="2322"/>
    <n v="651.21"/>
    <n v="524.96"/>
    <n v="1512109.62"/>
    <n v="1218957.1200000001"/>
  </r>
  <r>
    <s v="C4925"/>
    <x v="2"/>
    <x v="73"/>
    <s v="Frutas"/>
    <x v="1"/>
    <x v="3"/>
    <x v="91"/>
    <n v="492524659"/>
    <d v="2022-03-25T00:00:00"/>
    <n v="7846"/>
    <n v="9.33"/>
    <n v="6.92"/>
    <n v="73203.180000000008"/>
    <n v="54294.32"/>
  </r>
  <r>
    <s v="C1939"/>
    <x v="0"/>
    <x v="74"/>
    <s v="Bebida"/>
    <x v="1"/>
    <x v="2"/>
    <x v="92"/>
    <n v="193923556"/>
    <d v="2021-06-20T00:00:00"/>
    <n v="5145"/>
    <n v="47.45"/>
    <n v="31.79"/>
    <n v="244130.25000000003"/>
    <n v="163559.54999999999"/>
  </r>
  <r>
    <s v="C6709"/>
    <x v="0"/>
    <x v="58"/>
    <s v="Bebida"/>
    <x v="0"/>
    <x v="2"/>
    <x v="22"/>
    <n v="670916020"/>
    <d v="2021-08-02T00:00:00"/>
    <n v="7815"/>
    <n v="47.45"/>
    <n v="31.79"/>
    <n v="370821.75"/>
    <n v="248438.85"/>
  </r>
  <r>
    <s v="C4298"/>
    <x v="5"/>
    <x v="75"/>
    <s v="Alimento infantil"/>
    <x v="0"/>
    <x v="0"/>
    <x v="93"/>
    <n v="429800879"/>
    <d v="2022-10-19T00:00:00"/>
    <n v="6486"/>
    <n v="255.28"/>
    <n v="159.41999999999999"/>
    <n v="1655746.08"/>
    <n v="1033998.1199999999"/>
  </r>
  <r>
    <s v="C2971"/>
    <x v="2"/>
    <x v="23"/>
    <s v="Doméstico"/>
    <x v="0"/>
    <x v="1"/>
    <x v="94"/>
    <n v="297189462"/>
    <d v="2022-08-19T00:00:00"/>
    <n v="3821"/>
    <n v="668.27"/>
    <n v="502.54"/>
    <n v="2553459.67"/>
    <n v="1920205.34"/>
  </r>
  <r>
    <s v="C2700"/>
    <x v="2"/>
    <x v="76"/>
    <s v="Cuidado personal"/>
    <x v="1"/>
    <x v="3"/>
    <x v="95"/>
    <n v="270005595"/>
    <d v="2020-09-04T00:00:00"/>
    <n v="9511"/>
    <n v="81.73"/>
    <n v="56.67"/>
    <n v="777334.03"/>
    <n v="538988.37"/>
  </r>
  <r>
    <s v="C8654"/>
    <x v="5"/>
    <x v="28"/>
    <s v="Snacks"/>
    <x v="0"/>
    <x v="2"/>
    <x v="96"/>
    <n v="865485608"/>
    <d v="2022-09-10T00:00:00"/>
    <n v="5279"/>
    <n v="152.58000000000001"/>
    <n v="97.44"/>
    <n v="805469.82000000007"/>
    <n v="514385.76"/>
  </r>
  <r>
    <s v="C8711"/>
    <x v="5"/>
    <x v="18"/>
    <s v="Cereales"/>
    <x v="0"/>
    <x v="1"/>
    <x v="97"/>
    <n v="871178328"/>
    <d v="2021-08-28T00:00:00"/>
    <n v="9882"/>
    <n v="205.7"/>
    <n v="117.11"/>
    <n v="2032727.4"/>
    <n v="1157281.02"/>
  </r>
  <r>
    <s v="C4949"/>
    <x v="0"/>
    <x v="77"/>
    <s v="Verduras"/>
    <x v="1"/>
    <x v="2"/>
    <x v="98"/>
    <n v="494945085"/>
    <d v="2022-11-06T00:00:00"/>
    <n v="4104"/>
    <n v="154.06"/>
    <n v="90.93"/>
    <n v="632262.24"/>
    <n v="373176.72000000003"/>
  </r>
  <r>
    <s v="C9149"/>
    <x v="5"/>
    <x v="33"/>
    <s v="Snacks"/>
    <x v="0"/>
    <x v="0"/>
    <x v="99"/>
    <n v="914959704"/>
    <d v="2021-06-24T00:00:00"/>
    <n v="5764"/>
    <n v="152.58000000000001"/>
    <n v="97.44"/>
    <n v="879471.12000000011"/>
    <n v="561644.16"/>
  </r>
  <r>
    <s v="C2297"/>
    <x v="0"/>
    <x v="78"/>
    <s v="Doméstico"/>
    <x v="1"/>
    <x v="2"/>
    <x v="100"/>
    <n v="229708516"/>
    <d v="2022-01-23T00:00:00"/>
    <n v="4709"/>
    <n v="668.27"/>
    <n v="502.54"/>
    <n v="3146883.4299999997"/>
    <n v="2366460.86"/>
  </r>
  <r>
    <s v="C2079"/>
    <x v="2"/>
    <x v="79"/>
    <s v="Bebida"/>
    <x v="0"/>
    <x v="1"/>
    <x v="101"/>
    <n v="207990348"/>
    <d v="2022-01-20T00:00:00"/>
    <n v="7821"/>
    <n v="47.45"/>
    <n v="31.79"/>
    <n v="371106.45"/>
    <n v="248629.59"/>
  </r>
  <r>
    <s v="C4389"/>
    <x v="2"/>
    <x v="44"/>
    <s v="Verduras"/>
    <x v="0"/>
    <x v="0"/>
    <x v="102"/>
    <n v="438916528"/>
    <d v="2022-08-18T00:00:00"/>
    <n v="4009"/>
    <n v="154.06"/>
    <n v="90.93"/>
    <n v="617626.54"/>
    <n v="364538.37000000005"/>
  </r>
  <r>
    <s v="C5819"/>
    <x v="0"/>
    <x v="80"/>
    <s v="Alimento infantil"/>
    <x v="1"/>
    <x v="1"/>
    <x v="103"/>
    <n v="581910884"/>
    <d v="2020-08-16T00:00:00"/>
    <n v="9217"/>
    <n v="255.28"/>
    <n v="159.41999999999999"/>
    <n v="2352915.7600000002"/>
    <n v="1469374.14"/>
  </r>
  <r>
    <s v="C8167"/>
    <x v="2"/>
    <x v="81"/>
    <s v="Cárnicos"/>
    <x v="0"/>
    <x v="1"/>
    <x v="104"/>
    <n v="816709744"/>
    <d v="2022-03-01T00:00:00"/>
    <n v="1417"/>
    <n v="421.89"/>
    <n v="364.69"/>
    <n v="597818.13"/>
    <n v="516765.73"/>
  </r>
  <r>
    <s v="C4933"/>
    <x v="3"/>
    <x v="45"/>
    <s v="Doméstico"/>
    <x v="1"/>
    <x v="1"/>
    <x v="105"/>
    <n v="493361937"/>
    <d v="2020-09-29T00:00:00"/>
    <n v="5616"/>
    <n v="668.27"/>
    <n v="502.54"/>
    <n v="3753004.32"/>
    <n v="2822264.64"/>
  </r>
  <r>
    <s v="C3822"/>
    <x v="3"/>
    <x v="82"/>
    <s v="Alimento infantil"/>
    <x v="0"/>
    <x v="1"/>
    <x v="106"/>
    <n v="382228791"/>
    <d v="2021-09-26T00:00:00"/>
    <n v="8848"/>
    <n v="255.28"/>
    <n v="159.41999999999999"/>
    <n v="2258717.44"/>
    <n v="1410548.16"/>
  </r>
  <r>
    <s v="C4239"/>
    <x v="0"/>
    <x v="83"/>
    <s v="Cosméticos"/>
    <x v="0"/>
    <x v="2"/>
    <x v="107"/>
    <n v="423984134"/>
    <d v="2020-11-14T00:00:00"/>
    <n v="5182"/>
    <n v="437.2"/>
    <n v="263.33"/>
    <n v="2265570.4"/>
    <n v="1364576.0599999998"/>
  </r>
  <r>
    <s v="C1796"/>
    <x v="2"/>
    <x v="23"/>
    <s v="Cárnicos"/>
    <x v="0"/>
    <x v="0"/>
    <x v="17"/>
    <n v="179614293"/>
    <d v="2022-11-23T00:00:00"/>
    <n v="716"/>
    <n v="421.89"/>
    <n v="364.69"/>
    <n v="302073.24"/>
    <n v="261118.04"/>
  </r>
  <r>
    <s v="C1804"/>
    <x v="2"/>
    <x v="84"/>
    <s v="Cuidado personal"/>
    <x v="0"/>
    <x v="3"/>
    <x v="108"/>
    <n v="180418097"/>
    <d v="2020-03-15T00:00:00"/>
    <n v="8579"/>
    <n v="81.73"/>
    <n v="56.67"/>
    <n v="701161.67"/>
    <n v="486171.93"/>
  </r>
  <r>
    <s v="C5780"/>
    <x v="5"/>
    <x v="59"/>
    <s v="Cárnicos"/>
    <x v="0"/>
    <x v="1"/>
    <x v="109"/>
    <n v="578006875"/>
    <d v="2022-08-21T00:00:00"/>
    <n v="3934"/>
    <n v="421.89"/>
    <n v="364.69"/>
    <n v="1659715.26"/>
    <n v="1434690.46"/>
  </r>
  <r>
    <s v="C6943"/>
    <x v="0"/>
    <x v="47"/>
    <s v="Doméstico"/>
    <x v="1"/>
    <x v="1"/>
    <x v="110"/>
    <n v="694304454"/>
    <d v="2021-09-09T00:00:00"/>
    <n v="8972"/>
    <n v="668.27"/>
    <n v="502.54"/>
    <n v="5995718.4399999995"/>
    <n v="4508788.88"/>
  </r>
  <r>
    <s v="C3715"/>
    <x v="3"/>
    <x v="70"/>
    <s v="Alimento infantil"/>
    <x v="1"/>
    <x v="1"/>
    <x v="111"/>
    <n v="371547162"/>
    <d v="2021-02-23T00:00:00"/>
    <n v="7917"/>
    <n v="255.28"/>
    <n v="159.41999999999999"/>
    <n v="2021051.76"/>
    <n v="1262128.1399999999"/>
  </r>
  <r>
    <s v="C4222"/>
    <x v="5"/>
    <x v="85"/>
    <s v="Bebida"/>
    <x v="1"/>
    <x v="3"/>
    <x v="112"/>
    <n v="422283828"/>
    <d v="2020-04-26T00:00:00"/>
    <n v="2024"/>
    <n v="47.45"/>
    <n v="31.79"/>
    <n v="96038.8"/>
    <n v="64342.96"/>
  </r>
  <r>
    <s v="C3793"/>
    <x v="2"/>
    <x v="86"/>
    <s v="Cereales"/>
    <x v="0"/>
    <x v="0"/>
    <x v="113"/>
    <n v="379375779"/>
    <d v="2022-03-23T00:00:00"/>
    <n v="4578"/>
    <n v="205.7"/>
    <n v="117.11"/>
    <n v="941694.6"/>
    <n v="536129.57999999996"/>
  </r>
  <r>
    <s v="C7459"/>
    <x v="2"/>
    <x v="13"/>
    <s v="Cuidado personal"/>
    <x v="1"/>
    <x v="2"/>
    <x v="114"/>
    <n v="745996844"/>
    <d v="2020-04-03T00:00:00"/>
    <n v="5899"/>
    <n v="81.73"/>
    <n v="56.67"/>
    <n v="482125.27"/>
    <n v="334296.33"/>
  </r>
  <r>
    <s v="C7456"/>
    <x v="2"/>
    <x v="87"/>
    <s v="Frutas"/>
    <x v="0"/>
    <x v="2"/>
    <x v="115"/>
    <n v="745633351"/>
    <d v="2022-04-03T00:00:00"/>
    <n v="8333"/>
    <n v="9.33"/>
    <n v="6.92"/>
    <n v="77746.89"/>
    <n v="57664.36"/>
  </r>
  <r>
    <s v="C5720"/>
    <x v="0"/>
    <x v="88"/>
    <s v="Snacks"/>
    <x v="0"/>
    <x v="3"/>
    <x v="72"/>
    <n v="572084128"/>
    <d v="2020-11-05T00:00:00"/>
    <n v="1261"/>
    <n v="152.58000000000001"/>
    <n v="97.44"/>
    <n v="192403.38"/>
    <n v="122871.84"/>
  </r>
  <r>
    <s v="C9394"/>
    <x v="2"/>
    <x v="89"/>
    <s v="Bebida"/>
    <x v="1"/>
    <x v="2"/>
    <x v="116"/>
    <n v="939460504"/>
    <d v="2020-05-24T00:00:00"/>
    <n v="6095"/>
    <n v="47.45"/>
    <n v="31.79"/>
    <n v="289207.75"/>
    <n v="193760.05"/>
  </r>
  <r>
    <s v="C8321"/>
    <x v="2"/>
    <x v="44"/>
    <s v="Frutas"/>
    <x v="1"/>
    <x v="1"/>
    <x v="117"/>
    <n v="832186305"/>
    <d v="2021-11-26T00:00:00"/>
    <n v="1276"/>
    <n v="9.33"/>
    <n v="6.92"/>
    <n v="11905.08"/>
    <n v="8829.92"/>
  </r>
  <r>
    <s v="C6549"/>
    <x v="2"/>
    <x v="90"/>
    <s v="Frutas"/>
    <x v="1"/>
    <x v="2"/>
    <x v="118"/>
    <n v="654997861"/>
    <d v="2020-04-02T00:00:00"/>
    <n v="7277"/>
    <n v="9.33"/>
    <n v="6.92"/>
    <n v="67894.41"/>
    <n v="50356.84"/>
  </r>
  <r>
    <s v="C8829"/>
    <x v="3"/>
    <x v="91"/>
    <s v="Cárnicos"/>
    <x v="1"/>
    <x v="2"/>
    <x v="119"/>
    <n v="882943999"/>
    <d v="2021-04-07T00:00:00"/>
    <n v="1605"/>
    <n v="421.89"/>
    <n v="364.69"/>
    <n v="677133.45"/>
    <n v="585327.44999999995"/>
  </r>
  <r>
    <s v="C7113"/>
    <x v="2"/>
    <x v="92"/>
    <s v="Frutas"/>
    <x v="1"/>
    <x v="2"/>
    <x v="120"/>
    <n v="711386048"/>
    <d v="2022-08-15T00:00:00"/>
    <n v="3795"/>
    <n v="9.33"/>
    <n v="6.92"/>
    <n v="35407.35"/>
    <n v="26261.4"/>
  </r>
  <r>
    <s v="C3059"/>
    <x v="1"/>
    <x v="93"/>
    <s v="Bebida"/>
    <x v="0"/>
    <x v="2"/>
    <x v="121"/>
    <n v="305997836"/>
    <d v="2020-07-10T00:00:00"/>
    <n v="415"/>
    <n v="47.45"/>
    <n v="31.79"/>
    <n v="19691.75"/>
    <n v="13192.85"/>
  </r>
  <r>
    <s v="C3527"/>
    <x v="2"/>
    <x v="24"/>
    <s v="Cárnicos"/>
    <x v="0"/>
    <x v="1"/>
    <x v="122"/>
    <n v="352765691"/>
    <d v="2020-08-11T00:00:00"/>
    <n v="62"/>
    <n v="421.89"/>
    <n v="364.69"/>
    <n v="26157.18"/>
    <n v="22610.78"/>
  </r>
  <r>
    <s v="C7079"/>
    <x v="2"/>
    <x v="89"/>
    <s v="Verduras"/>
    <x v="1"/>
    <x v="0"/>
    <x v="86"/>
    <n v="707988440"/>
    <d v="2021-08-08T00:00:00"/>
    <n v="8367"/>
    <n v="154.06"/>
    <n v="90.93"/>
    <n v="1289020.02"/>
    <n v="760811.31"/>
  </r>
  <r>
    <s v="C8482"/>
    <x v="5"/>
    <x v="94"/>
    <s v="Verduras"/>
    <x v="0"/>
    <x v="3"/>
    <x v="123"/>
    <n v="848277413"/>
    <d v="2022-08-29T00:00:00"/>
    <n v="2992"/>
    <n v="154.06"/>
    <n v="90.93"/>
    <n v="460947.52"/>
    <n v="272062.56"/>
  </r>
  <r>
    <s v="C3205"/>
    <x v="2"/>
    <x v="95"/>
    <s v="Doméstico"/>
    <x v="1"/>
    <x v="3"/>
    <x v="124"/>
    <n v="320556437"/>
    <d v="2021-09-25T00:00:00"/>
    <n v="8628"/>
    <n v="668.27"/>
    <n v="502.54"/>
    <n v="5765833.5599999996"/>
    <n v="4335915.12"/>
  </r>
  <r>
    <s v="C9920"/>
    <x v="2"/>
    <x v="35"/>
    <s v="Alimento infantil"/>
    <x v="1"/>
    <x v="1"/>
    <x v="125"/>
    <n v="992061841"/>
    <d v="2020-03-24T00:00:00"/>
    <n v="1999"/>
    <n v="255.28"/>
    <n v="159.41999999999999"/>
    <n v="510304.72000000003"/>
    <n v="318680.57999999996"/>
  </r>
  <r>
    <s v="C3003"/>
    <x v="0"/>
    <x v="96"/>
    <s v="Material de oficina"/>
    <x v="1"/>
    <x v="3"/>
    <x v="126"/>
    <n v="300342452"/>
    <d v="2021-06-24T00:00:00"/>
    <n v="6861"/>
    <n v="651.21"/>
    <n v="524.96"/>
    <n v="4467951.8100000005"/>
    <n v="3601750.56"/>
  </r>
  <r>
    <s v="C7032"/>
    <x v="2"/>
    <x v="97"/>
    <s v="Verduras"/>
    <x v="1"/>
    <x v="1"/>
    <x v="127"/>
    <n v="703259599"/>
    <d v="2020-04-05T00:00:00"/>
    <n v="8998"/>
    <n v="154.06"/>
    <n v="90.93"/>
    <n v="1386231.8800000001"/>
    <n v="818188.14"/>
  </r>
  <r>
    <s v="C2289"/>
    <x v="5"/>
    <x v="61"/>
    <s v="Ropa"/>
    <x v="0"/>
    <x v="1"/>
    <x v="128"/>
    <n v="228987109"/>
    <d v="2022-04-14T00:00:00"/>
    <n v="1229"/>
    <n v="109.28"/>
    <n v="35.840000000000003"/>
    <n v="134305.12"/>
    <n v="44047.360000000001"/>
  </r>
  <r>
    <s v="C1260"/>
    <x v="2"/>
    <x v="10"/>
    <s v="Cereales"/>
    <x v="1"/>
    <x v="0"/>
    <x v="129"/>
    <n v="126011312"/>
    <d v="2021-09-18T00:00:00"/>
    <n v="8402"/>
    <n v="205.7"/>
    <n v="117.11"/>
    <n v="1728291.4"/>
    <n v="983958.22"/>
  </r>
  <r>
    <s v="C8131"/>
    <x v="5"/>
    <x v="18"/>
    <s v="Bebida"/>
    <x v="0"/>
    <x v="0"/>
    <x v="130"/>
    <n v="813131034"/>
    <d v="2020-07-01T00:00:00"/>
    <n v="2397"/>
    <n v="47.45"/>
    <n v="31.79"/>
    <n v="113737.65000000001"/>
    <n v="76200.63"/>
  </r>
  <r>
    <s v="C5294"/>
    <x v="0"/>
    <x v="77"/>
    <s v="Cuidado personal"/>
    <x v="0"/>
    <x v="0"/>
    <x v="131"/>
    <n v="529457604"/>
    <d v="2021-03-05T00:00:00"/>
    <n v="7126"/>
    <n v="81.73"/>
    <n v="56.67"/>
    <n v="582407.98"/>
    <n v="403830.42"/>
  </r>
  <r>
    <s v="C2844"/>
    <x v="2"/>
    <x v="98"/>
    <s v="Cárnicos"/>
    <x v="0"/>
    <x v="3"/>
    <x v="35"/>
    <n v="284414851"/>
    <d v="2021-12-07T00:00:00"/>
    <n v="3530"/>
    <n v="421.89"/>
    <n v="364.69"/>
    <n v="1489271.7"/>
    <n v="1287355.7"/>
  </r>
  <r>
    <s v="C7077"/>
    <x v="0"/>
    <x v="99"/>
    <s v="Bebida"/>
    <x v="1"/>
    <x v="0"/>
    <x v="132"/>
    <n v="707739102"/>
    <d v="2021-10-28T00:00:00"/>
    <n v="4583"/>
    <n v="47.45"/>
    <n v="31.79"/>
    <n v="217463.35"/>
    <n v="145693.57"/>
  </r>
  <r>
    <s v="C6994"/>
    <x v="5"/>
    <x v="100"/>
    <s v="Cosméticos"/>
    <x v="1"/>
    <x v="2"/>
    <x v="9"/>
    <n v="699479186"/>
    <d v="2021-07-25T00:00:00"/>
    <n v="290"/>
    <n v="437.2"/>
    <n v="263.33"/>
    <n v="126788"/>
    <n v="76365.7"/>
  </r>
  <r>
    <s v="C5799"/>
    <x v="5"/>
    <x v="36"/>
    <s v="Cereales"/>
    <x v="1"/>
    <x v="0"/>
    <x v="133"/>
    <n v="579996430"/>
    <d v="2022-01-09T00:00:00"/>
    <n v="2687"/>
    <n v="205.7"/>
    <n v="117.11"/>
    <n v="552715.9"/>
    <n v="314674.57"/>
  </r>
  <r>
    <s v="C7399"/>
    <x v="0"/>
    <x v="0"/>
    <s v="Cereales"/>
    <x v="1"/>
    <x v="2"/>
    <x v="134"/>
    <n v="739964663"/>
    <d v="2020-07-27T00:00:00"/>
    <n v="842"/>
    <n v="205.7"/>
    <n v="117.11"/>
    <n v="173199.4"/>
    <n v="98606.62"/>
  </r>
  <r>
    <s v="C2903"/>
    <x v="1"/>
    <x v="42"/>
    <s v="Ropa"/>
    <x v="0"/>
    <x v="2"/>
    <x v="135"/>
    <n v="290370213"/>
    <d v="2020-06-15T00:00:00"/>
    <n v="5854"/>
    <n v="109.28"/>
    <n v="35.840000000000003"/>
    <n v="639725.12"/>
    <n v="209807.36000000002"/>
  </r>
  <r>
    <s v="C2125"/>
    <x v="2"/>
    <x v="101"/>
    <s v="Frutas"/>
    <x v="1"/>
    <x v="2"/>
    <x v="136"/>
    <n v="212511909"/>
    <d v="2021-02-22T00:00:00"/>
    <n v="5851"/>
    <n v="9.33"/>
    <n v="6.92"/>
    <n v="54589.83"/>
    <n v="40488.92"/>
  </r>
  <r>
    <s v="C2080"/>
    <x v="2"/>
    <x v="102"/>
    <s v="Frutas"/>
    <x v="1"/>
    <x v="0"/>
    <x v="123"/>
    <n v="208001077"/>
    <d v="2022-07-22T00:00:00"/>
    <n v="996"/>
    <n v="9.33"/>
    <n v="6.92"/>
    <n v="9292.68"/>
    <n v="6892.32"/>
  </r>
  <r>
    <s v="C9487"/>
    <x v="2"/>
    <x v="86"/>
    <s v="Cuidado personal"/>
    <x v="0"/>
    <x v="1"/>
    <x v="137"/>
    <n v="948761546"/>
    <d v="2020-07-13T00:00:00"/>
    <n v="8480"/>
    <n v="81.73"/>
    <n v="56.67"/>
    <n v="693070.4"/>
    <n v="480561.60000000003"/>
  </r>
  <r>
    <s v="C9270"/>
    <x v="2"/>
    <x v="73"/>
    <s v="Snacks"/>
    <x v="0"/>
    <x v="0"/>
    <x v="138"/>
    <n v="927029645"/>
    <d v="2020-01-29T00:00:00"/>
    <n v="7527"/>
    <n v="152.58000000000001"/>
    <n v="97.44"/>
    <n v="1148469.6600000001"/>
    <n v="733430.88"/>
  </r>
  <r>
    <s v="C5053"/>
    <x v="4"/>
    <x v="103"/>
    <s v="Cuidado personal"/>
    <x v="0"/>
    <x v="0"/>
    <x v="139"/>
    <n v="505354201"/>
    <d v="2022-04-12T00:00:00"/>
    <n v="4393"/>
    <n v="81.73"/>
    <n v="56.67"/>
    <n v="359039.89"/>
    <n v="248951.31"/>
  </r>
  <r>
    <s v="C5665"/>
    <x v="2"/>
    <x v="104"/>
    <s v="Frutas"/>
    <x v="0"/>
    <x v="0"/>
    <x v="140"/>
    <n v="566596543"/>
    <d v="2022-09-01T00:00:00"/>
    <n v="7363"/>
    <n v="9.33"/>
    <n v="6.92"/>
    <n v="68696.789999999994"/>
    <n v="50951.96"/>
  </r>
  <r>
    <s v="C2639"/>
    <x v="2"/>
    <x v="41"/>
    <s v="Material de oficina"/>
    <x v="0"/>
    <x v="0"/>
    <x v="141"/>
    <n v="263930499"/>
    <d v="2021-11-05T00:00:00"/>
    <n v="1755"/>
    <n v="651.21"/>
    <n v="524.96"/>
    <n v="1142873.55"/>
    <n v="921304.8"/>
  </r>
  <r>
    <s v="C1708"/>
    <x v="1"/>
    <x v="15"/>
    <s v="Frutas"/>
    <x v="1"/>
    <x v="0"/>
    <x v="142"/>
    <n v="170842397"/>
    <d v="2020-06-10T00:00:00"/>
    <n v="4917"/>
    <n v="9.33"/>
    <n v="6.92"/>
    <n v="45875.61"/>
    <n v="34025.64"/>
  </r>
  <r>
    <s v="C9311"/>
    <x v="2"/>
    <x v="44"/>
    <s v="Frutas"/>
    <x v="0"/>
    <x v="2"/>
    <x v="143"/>
    <n v="931131064"/>
    <d v="2021-06-07T00:00:00"/>
    <n v="1229"/>
    <n v="9.33"/>
    <n v="6.92"/>
    <n v="11466.57"/>
    <n v="8504.68"/>
  </r>
  <r>
    <s v="C1089"/>
    <x v="2"/>
    <x v="73"/>
    <s v="Frutas"/>
    <x v="1"/>
    <x v="3"/>
    <x v="144"/>
    <n v="108907830"/>
    <d v="2021-10-31T00:00:00"/>
    <n v="7102"/>
    <n v="9.33"/>
    <n v="6.92"/>
    <n v="66261.66"/>
    <n v="49145.84"/>
  </r>
  <r>
    <s v="C7385"/>
    <x v="1"/>
    <x v="38"/>
    <s v="Doméstico"/>
    <x v="0"/>
    <x v="1"/>
    <x v="145"/>
    <n v="738596522"/>
    <d v="2021-02-18T00:00:00"/>
    <n v="5979"/>
    <n v="668.27"/>
    <n v="502.54"/>
    <n v="3995586.33"/>
    <n v="3004686.66"/>
  </r>
  <r>
    <s v="C9749"/>
    <x v="2"/>
    <x v="105"/>
    <s v="Material de oficina"/>
    <x v="0"/>
    <x v="2"/>
    <x v="146"/>
    <n v="974933469"/>
    <d v="2021-06-12T00:00:00"/>
    <n v="3333"/>
    <n v="651.21"/>
    <n v="524.96"/>
    <n v="2170482.9300000002"/>
    <n v="1749691.6800000002"/>
  </r>
  <r>
    <s v="C8429"/>
    <x v="2"/>
    <x v="106"/>
    <s v="Material de oficina"/>
    <x v="0"/>
    <x v="3"/>
    <x v="147"/>
    <n v="842967498"/>
    <d v="2021-05-14T00:00:00"/>
    <n v="1670"/>
    <n v="651.21"/>
    <n v="524.96"/>
    <n v="1087520.7"/>
    <n v="876683.20000000007"/>
  </r>
  <r>
    <s v="C8880"/>
    <x v="2"/>
    <x v="107"/>
    <s v="Cuidado personal"/>
    <x v="1"/>
    <x v="0"/>
    <x v="148"/>
    <n v="888059937"/>
    <d v="2022-12-10T00:00:00"/>
    <n v="5525"/>
    <n v="81.73"/>
    <n v="56.67"/>
    <n v="451558.25"/>
    <n v="313101.75"/>
  </r>
  <r>
    <s v="C8258"/>
    <x v="2"/>
    <x v="81"/>
    <s v="Doméstico"/>
    <x v="0"/>
    <x v="3"/>
    <x v="149"/>
    <n v="825884616"/>
    <d v="2021-01-03T00:00:00"/>
    <n v="6466"/>
    <n v="668.27"/>
    <n v="502.54"/>
    <n v="4321033.82"/>
    <n v="3249423.64"/>
  </r>
  <r>
    <s v="C8924"/>
    <x v="2"/>
    <x v="20"/>
    <s v="Material de oficina"/>
    <x v="1"/>
    <x v="1"/>
    <x v="150"/>
    <n v="892427861"/>
    <d v="2022-07-25T00:00:00"/>
    <n v="8091"/>
    <n v="651.21"/>
    <n v="524.96"/>
    <n v="5268940.1100000003"/>
    <n v="4247451.3600000003"/>
  </r>
  <r>
    <s v="C4939"/>
    <x v="2"/>
    <x v="108"/>
    <s v="Material de oficina"/>
    <x v="1"/>
    <x v="2"/>
    <x v="151"/>
    <n v="493988502"/>
    <d v="2021-12-21T00:00:00"/>
    <n v="1030"/>
    <n v="651.21"/>
    <n v="524.96"/>
    <n v="670746.30000000005"/>
    <n v="540708.80000000005"/>
  </r>
  <r>
    <s v="C4571"/>
    <x v="2"/>
    <x v="109"/>
    <s v="Verduras"/>
    <x v="0"/>
    <x v="2"/>
    <x v="109"/>
    <n v="457177865"/>
    <d v="2022-08-11T00:00:00"/>
    <n v="7945"/>
    <n v="154.06"/>
    <n v="90.93"/>
    <n v="1224006.7"/>
    <n v="722438.85000000009"/>
  </r>
  <r>
    <s v="C7789"/>
    <x v="2"/>
    <x v="87"/>
    <s v="Cárnicos"/>
    <x v="1"/>
    <x v="3"/>
    <x v="152"/>
    <n v="778919780"/>
    <d v="2021-03-20T00:00:00"/>
    <n v="8527"/>
    <n v="421.89"/>
    <n v="364.69"/>
    <n v="3597456.03"/>
    <n v="3109711.63"/>
  </r>
  <r>
    <s v="C1764"/>
    <x v="5"/>
    <x v="59"/>
    <s v="Material de oficina"/>
    <x v="1"/>
    <x v="1"/>
    <x v="153"/>
    <n v="176450574"/>
    <d v="2020-09-08T00:00:00"/>
    <n v="4501"/>
    <n v="651.21"/>
    <n v="524.96"/>
    <n v="2931096.21"/>
    <n v="2362844.96"/>
  </r>
  <r>
    <s v="C1373"/>
    <x v="2"/>
    <x v="110"/>
    <s v="Cárnicos"/>
    <x v="0"/>
    <x v="3"/>
    <x v="154"/>
    <n v="137319076"/>
    <d v="2022-09-20T00:00:00"/>
    <n v="4621"/>
    <n v="421.89"/>
    <n v="364.69"/>
    <n v="1949553.69"/>
    <n v="1685232.49"/>
  </r>
  <r>
    <s v="C8693"/>
    <x v="2"/>
    <x v="20"/>
    <s v="Ropa"/>
    <x v="1"/>
    <x v="2"/>
    <x v="155"/>
    <n v="869386613"/>
    <d v="2020-09-25T00:00:00"/>
    <n v="9673"/>
    <n v="109.28"/>
    <n v="35.840000000000003"/>
    <n v="1057065.44"/>
    <n v="346680.32000000001"/>
  </r>
  <r>
    <s v="C8508"/>
    <x v="2"/>
    <x v="111"/>
    <s v="Cárnicos"/>
    <x v="0"/>
    <x v="2"/>
    <x v="124"/>
    <n v="850827014"/>
    <d v="2021-08-29T00:00:00"/>
    <n v="7476"/>
    <n v="421.89"/>
    <n v="364.69"/>
    <n v="3154049.64"/>
    <n v="2726422.44"/>
  </r>
  <r>
    <s v="C8801"/>
    <x v="2"/>
    <x v="112"/>
    <s v="Snacks"/>
    <x v="0"/>
    <x v="1"/>
    <x v="156"/>
    <n v="880126607"/>
    <d v="2021-06-07T00:00:00"/>
    <n v="7876"/>
    <n v="152.58000000000001"/>
    <n v="97.44"/>
    <n v="1201720.08"/>
    <n v="767437.44"/>
  </r>
  <r>
    <s v="C9260"/>
    <x v="2"/>
    <x v="90"/>
    <s v="Ropa"/>
    <x v="0"/>
    <x v="3"/>
    <x v="157"/>
    <n v="926084220"/>
    <d v="2020-07-05T00:00:00"/>
    <n v="7755"/>
    <n v="109.28"/>
    <n v="35.840000000000003"/>
    <n v="847466.4"/>
    <n v="277939.20000000001"/>
  </r>
  <r>
    <s v="C5778"/>
    <x v="2"/>
    <x v="112"/>
    <s v="Cereales"/>
    <x v="1"/>
    <x v="1"/>
    <x v="58"/>
    <n v="577811181"/>
    <d v="2022-08-23T00:00:00"/>
    <n v="6024"/>
    <n v="205.7"/>
    <n v="117.11"/>
    <n v="1239136.8"/>
    <n v="705470.64"/>
  </r>
  <r>
    <s v="C3947"/>
    <x v="0"/>
    <x v="113"/>
    <s v="Snacks"/>
    <x v="1"/>
    <x v="1"/>
    <x v="158"/>
    <n v="394731318"/>
    <d v="2021-12-12T00:00:00"/>
    <n v="8624"/>
    <n v="152.58000000000001"/>
    <n v="97.44"/>
    <n v="1315849.9200000002"/>
    <n v="840322.55999999994"/>
  </r>
  <r>
    <s v="C5565"/>
    <x v="2"/>
    <x v="114"/>
    <s v="Doméstico"/>
    <x v="0"/>
    <x v="0"/>
    <x v="22"/>
    <n v="556580960"/>
    <d v="2021-09-09T00:00:00"/>
    <n v="3529"/>
    <n v="668.27"/>
    <n v="502.54"/>
    <n v="2358324.83"/>
    <n v="1773463.6600000001"/>
  </r>
  <r>
    <s v="C4134"/>
    <x v="2"/>
    <x v="89"/>
    <s v="Material de oficina"/>
    <x v="0"/>
    <x v="0"/>
    <x v="31"/>
    <n v="413408935"/>
    <d v="2020-12-13T00:00:00"/>
    <n v="5745"/>
    <n v="651.21"/>
    <n v="524.96"/>
    <n v="3741201.45"/>
    <n v="3015895.2"/>
  </r>
  <r>
    <s v="C7355"/>
    <x v="0"/>
    <x v="77"/>
    <s v="Cuidado personal"/>
    <x v="0"/>
    <x v="0"/>
    <x v="159"/>
    <n v="735576570"/>
    <d v="2022-05-17T00:00:00"/>
    <n v="2308"/>
    <n v="81.73"/>
    <n v="56.67"/>
    <n v="188632.84"/>
    <n v="130794.36"/>
  </r>
  <r>
    <s v="C5637"/>
    <x v="5"/>
    <x v="50"/>
    <s v="Ropa"/>
    <x v="0"/>
    <x v="3"/>
    <x v="160"/>
    <n v="563757693"/>
    <d v="2021-11-01T00:00:00"/>
    <n v="7284"/>
    <n v="109.28"/>
    <n v="35.840000000000003"/>
    <n v="795995.52"/>
    <n v="261058.56000000003"/>
  </r>
  <r>
    <s v="C3589"/>
    <x v="1"/>
    <x v="115"/>
    <s v="Verduras"/>
    <x v="1"/>
    <x v="2"/>
    <x v="161"/>
    <n v="358938634"/>
    <d v="2020-12-09T00:00:00"/>
    <n v="6773"/>
    <n v="154.06"/>
    <n v="90.93"/>
    <n v="1043448.38"/>
    <n v="615868.89"/>
  </r>
  <r>
    <s v="C6524"/>
    <x v="2"/>
    <x v="68"/>
    <s v="Snacks"/>
    <x v="1"/>
    <x v="0"/>
    <x v="162"/>
    <n v="652418220"/>
    <d v="2020-10-19T00:00:00"/>
    <n v="3904"/>
    <n v="152.58000000000001"/>
    <n v="97.44"/>
    <n v="595672.32000000007"/>
    <n v="380405.76000000001"/>
  </r>
  <r>
    <s v="C6958"/>
    <x v="0"/>
    <x v="80"/>
    <s v="Material de oficina"/>
    <x v="1"/>
    <x v="0"/>
    <x v="163"/>
    <n v="695807778"/>
    <d v="2022-09-06T00:00:00"/>
    <n v="3839"/>
    <n v="651.21"/>
    <n v="524.96"/>
    <n v="2499995.19"/>
    <n v="2015321.4400000002"/>
  </r>
  <r>
    <s v="C7110"/>
    <x v="2"/>
    <x v="116"/>
    <s v="Material de oficina"/>
    <x v="0"/>
    <x v="0"/>
    <x v="164"/>
    <n v="711031138"/>
    <d v="2020-12-07T00:00:00"/>
    <n v="8769"/>
    <n v="651.21"/>
    <n v="524.96"/>
    <n v="5710460.4900000002"/>
    <n v="4603374.24"/>
  </r>
  <r>
    <s v="C5403"/>
    <x v="0"/>
    <x v="49"/>
    <s v="Bebida"/>
    <x v="0"/>
    <x v="1"/>
    <x v="165"/>
    <n v="540324628"/>
    <d v="2022-01-25T00:00:00"/>
    <n v="2919"/>
    <n v="47.45"/>
    <n v="31.79"/>
    <n v="138506.55000000002"/>
    <n v="92795.01"/>
  </r>
  <r>
    <s v="C9962"/>
    <x v="0"/>
    <x v="117"/>
    <s v="Cereales"/>
    <x v="0"/>
    <x v="3"/>
    <x v="166"/>
    <n v="996237075"/>
    <d v="2022-08-31T00:00:00"/>
    <n v="7544"/>
    <n v="205.7"/>
    <n v="117.11"/>
    <n v="1551800.7999999998"/>
    <n v="883477.84"/>
  </r>
  <r>
    <s v="C7116"/>
    <x v="2"/>
    <x v="54"/>
    <s v="Ropa"/>
    <x v="1"/>
    <x v="3"/>
    <x v="167"/>
    <n v="711629807"/>
    <d v="2020-03-05T00:00:00"/>
    <n v="5929"/>
    <n v="109.28"/>
    <n v="35.840000000000003"/>
    <n v="647921.12"/>
    <n v="212495.36000000002"/>
  </r>
  <r>
    <s v="C1896"/>
    <x v="4"/>
    <x v="9"/>
    <s v="Cereales"/>
    <x v="0"/>
    <x v="1"/>
    <x v="168"/>
    <n v="189676654"/>
    <d v="2022-01-01T00:00:00"/>
    <n v="8392"/>
    <n v="205.7"/>
    <n v="117.11"/>
    <n v="1726234.4"/>
    <n v="982787.12"/>
  </r>
  <r>
    <s v="C4538"/>
    <x v="2"/>
    <x v="46"/>
    <s v="Doméstico"/>
    <x v="1"/>
    <x v="2"/>
    <x v="169"/>
    <n v="453863942"/>
    <d v="2021-09-09T00:00:00"/>
    <n v="7281"/>
    <n v="668.27"/>
    <n v="502.54"/>
    <n v="4865673.87"/>
    <n v="3658993.74"/>
  </r>
  <r>
    <s v="C7979"/>
    <x v="3"/>
    <x v="118"/>
    <s v="Material de oficina"/>
    <x v="0"/>
    <x v="2"/>
    <x v="170"/>
    <n v="797990500"/>
    <d v="2020-09-22T00:00:00"/>
    <n v="1977"/>
    <n v="651.21"/>
    <n v="524.96"/>
    <n v="1287442.1700000002"/>
    <n v="1037845.92"/>
  </r>
  <r>
    <s v="C1361"/>
    <x v="0"/>
    <x v="119"/>
    <s v="Bebida"/>
    <x v="1"/>
    <x v="1"/>
    <x v="171"/>
    <n v="136167657"/>
    <d v="2020-06-21T00:00:00"/>
    <n v="3890"/>
    <n v="47.45"/>
    <n v="31.79"/>
    <n v="184580.5"/>
    <n v="123663.09999999999"/>
  </r>
  <r>
    <s v="C1528"/>
    <x v="0"/>
    <x v="117"/>
    <s v="Bebida"/>
    <x v="1"/>
    <x v="0"/>
    <x v="172"/>
    <n v="152819240"/>
    <d v="2021-10-16T00:00:00"/>
    <n v="1464"/>
    <n v="47.45"/>
    <n v="31.79"/>
    <n v="69466.8"/>
    <n v="46540.56"/>
  </r>
  <r>
    <s v="C3526"/>
    <x v="0"/>
    <x v="120"/>
    <s v="Snacks"/>
    <x v="1"/>
    <x v="0"/>
    <x v="10"/>
    <n v="352681577"/>
    <d v="2022-07-25T00:00:00"/>
    <n v="5171"/>
    <n v="152.58000000000001"/>
    <n v="97.44"/>
    <n v="788991.18"/>
    <n v="503862.24"/>
  </r>
  <r>
    <s v="C3108"/>
    <x v="1"/>
    <x v="93"/>
    <s v="Cereales"/>
    <x v="1"/>
    <x v="1"/>
    <x v="173"/>
    <n v="310803496"/>
    <d v="2020-03-04T00:00:00"/>
    <n v="2516"/>
    <n v="205.7"/>
    <n v="117.11"/>
    <n v="517541.19999999995"/>
    <n v="294648.76"/>
  </r>
  <r>
    <s v="C1225"/>
    <x v="0"/>
    <x v="80"/>
    <s v="Cosméticos"/>
    <x v="0"/>
    <x v="2"/>
    <x v="174"/>
    <n v="122546327"/>
    <d v="2020-06-18T00:00:00"/>
    <n v="3036"/>
    <n v="437.2"/>
    <n v="263.33"/>
    <n v="1327339.2"/>
    <n v="799469.88"/>
  </r>
  <r>
    <s v="C8535"/>
    <x v="5"/>
    <x v="43"/>
    <s v="Frutas"/>
    <x v="0"/>
    <x v="1"/>
    <x v="175"/>
    <n v="853583896"/>
    <d v="2020-01-20T00:00:00"/>
    <n v="3298"/>
    <n v="9.33"/>
    <n v="6.92"/>
    <n v="30770.34"/>
    <n v="22822.16"/>
  </r>
  <r>
    <s v="C4899"/>
    <x v="3"/>
    <x v="40"/>
    <s v="Cuidado personal"/>
    <x v="0"/>
    <x v="1"/>
    <x v="176"/>
    <n v="489902532"/>
    <d v="2021-07-31T00:00:00"/>
    <n v="1901"/>
    <n v="81.73"/>
    <n v="56.67"/>
    <n v="155368.73000000001"/>
    <n v="107729.67"/>
  </r>
  <r>
    <s v="C6878"/>
    <x v="5"/>
    <x v="50"/>
    <s v="Verduras"/>
    <x v="1"/>
    <x v="3"/>
    <x v="107"/>
    <n v="687801063"/>
    <d v="2020-10-06T00:00:00"/>
    <n v="4474"/>
    <n v="154.06"/>
    <n v="90.93"/>
    <n v="689264.44000000006"/>
    <n v="406820.82"/>
  </r>
  <r>
    <s v="C9238"/>
    <x v="5"/>
    <x v="100"/>
    <s v="Cárnicos"/>
    <x v="1"/>
    <x v="3"/>
    <x v="177"/>
    <n v="923890817"/>
    <d v="2022-08-17T00:00:00"/>
    <n v="8678"/>
    <n v="421.89"/>
    <n v="364.69"/>
    <n v="3661161.42"/>
    <n v="3164779.82"/>
  </r>
  <r>
    <s v="C7450"/>
    <x v="1"/>
    <x v="121"/>
    <s v="Frutas"/>
    <x v="0"/>
    <x v="1"/>
    <x v="178"/>
    <n v="745095622"/>
    <d v="2022-05-27T00:00:00"/>
    <n v="9207"/>
    <n v="9.33"/>
    <n v="6.92"/>
    <n v="85901.31"/>
    <n v="63712.44"/>
  </r>
  <r>
    <s v="C2186"/>
    <x v="2"/>
    <x v="87"/>
    <s v="Cosméticos"/>
    <x v="0"/>
    <x v="2"/>
    <x v="179"/>
    <n v="218651807"/>
    <d v="2021-03-19T00:00:00"/>
    <n v="2783"/>
    <n v="437.2"/>
    <n v="263.33"/>
    <n v="1216727.5999999999"/>
    <n v="732847.3899999999"/>
  </r>
  <r>
    <s v="C3821"/>
    <x v="5"/>
    <x v="34"/>
    <s v="Verduras"/>
    <x v="1"/>
    <x v="3"/>
    <x v="180"/>
    <n v="382108199"/>
    <d v="2022-07-13T00:00:00"/>
    <n v="3162"/>
    <n v="154.06"/>
    <n v="90.93"/>
    <n v="487137.72000000003"/>
    <n v="287520.66000000003"/>
  </r>
  <r>
    <s v="C9933"/>
    <x v="5"/>
    <x v="21"/>
    <s v="Material de oficina"/>
    <x v="1"/>
    <x v="2"/>
    <x v="181"/>
    <n v="993326127"/>
    <d v="2021-02-18T00:00:00"/>
    <n v="6130"/>
    <n v="651.21"/>
    <n v="524.96"/>
    <n v="3991917.3000000003"/>
    <n v="3218004.8000000003"/>
  </r>
  <r>
    <s v="C9804"/>
    <x v="2"/>
    <x v="107"/>
    <s v="Cereales"/>
    <x v="0"/>
    <x v="2"/>
    <x v="182"/>
    <n v="980479419"/>
    <d v="2022-08-06T00:00:00"/>
    <n v="4503"/>
    <n v="205.7"/>
    <n v="117.11"/>
    <n v="926267.1"/>
    <n v="527346.32999999996"/>
  </r>
  <r>
    <s v="C6920"/>
    <x v="0"/>
    <x v="88"/>
    <s v="Snacks"/>
    <x v="0"/>
    <x v="0"/>
    <x v="183"/>
    <n v="692054402"/>
    <d v="2021-03-20T00:00:00"/>
    <n v="3131"/>
    <n v="152.58000000000001"/>
    <n v="97.44"/>
    <n v="477727.98000000004"/>
    <n v="305084.64"/>
  </r>
  <r>
    <s v="C5468"/>
    <x v="0"/>
    <x v="49"/>
    <s v="Verduras"/>
    <x v="0"/>
    <x v="0"/>
    <x v="184"/>
    <n v="546849906"/>
    <d v="2021-12-11T00:00:00"/>
    <n v="3894"/>
    <n v="154.06"/>
    <n v="90.93"/>
    <n v="599909.64"/>
    <n v="354081.42000000004"/>
  </r>
  <r>
    <s v="C5839"/>
    <x v="2"/>
    <x v="122"/>
    <s v="Bebida"/>
    <x v="0"/>
    <x v="2"/>
    <x v="183"/>
    <n v="583977258"/>
    <d v="2021-04-25T00:00:00"/>
    <n v="703"/>
    <n v="47.45"/>
    <n v="31.79"/>
    <n v="33357.35"/>
    <n v="22348.37"/>
  </r>
  <r>
    <s v="C9128"/>
    <x v="0"/>
    <x v="123"/>
    <s v="Alimento infantil"/>
    <x v="1"/>
    <x v="0"/>
    <x v="185"/>
    <n v="912860286"/>
    <d v="2020-07-10T00:00:00"/>
    <n v="4499"/>
    <n v="255.28"/>
    <n v="159.41999999999999"/>
    <n v="1148504.72"/>
    <n v="717230.58"/>
  </r>
  <r>
    <s v="C3632"/>
    <x v="1"/>
    <x v="15"/>
    <s v="Ropa"/>
    <x v="0"/>
    <x v="3"/>
    <x v="38"/>
    <n v="363235318"/>
    <d v="2021-06-25T00:00:00"/>
    <n v="8257"/>
    <n v="109.28"/>
    <n v="35.840000000000003"/>
    <n v="902324.96"/>
    <n v="295930.88"/>
  </r>
  <r>
    <s v="C5351"/>
    <x v="2"/>
    <x v="20"/>
    <s v="Cárnicos"/>
    <x v="0"/>
    <x v="1"/>
    <x v="186"/>
    <n v="535151183"/>
    <d v="2021-11-24T00:00:00"/>
    <n v="1982"/>
    <n v="421.89"/>
    <n v="364.69"/>
    <n v="836185.98"/>
    <n v="722815.58"/>
  </r>
  <r>
    <s v="C8489"/>
    <x v="0"/>
    <x v="120"/>
    <s v="Frutas"/>
    <x v="0"/>
    <x v="1"/>
    <x v="187"/>
    <n v="848969209"/>
    <d v="2022-10-15T00:00:00"/>
    <n v="7710"/>
    <n v="9.33"/>
    <n v="6.92"/>
    <n v="71934.3"/>
    <n v="53353.2"/>
  </r>
  <r>
    <s v="C7953"/>
    <x v="2"/>
    <x v="89"/>
    <s v="Frutas"/>
    <x v="0"/>
    <x v="0"/>
    <x v="86"/>
    <n v="795363223"/>
    <d v="2021-08-30T00:00:00"/>
    <n v="4507"/>
    <n v="9.33"/>
    <n v="6.92"/>
    <n v="42050.31"/>
    <n v="31188.44"/>
  </r>
  <r>
    <s v="C3853"/>
    <x v="2"/>
    <x v="24"/>
    <s v="Cosméticos"/>
    <x v="0"/>
    <x v="0"/>
    <x v="19"/>
    <n v="385319554"/>
    <d v="2021-06-27T00:00:00"/>
    <n v="3474"/>
    <n v="437.2"/>
    <n v="263.33"/>
    <n v="1518832.8"/>
    <n v="914808.41999999993"/>
  </r>
  <r>
    <s v="C6001"/>
    <x v="2"/>
    <x v="56"/>
    <s v="Cereales"/>
    <x v="0"/>
    <x v="1"/>
    <x v="151"/>
    <n v="600137031"/>
    <d v="2021-11-15T00:00:00"/>
    <n v="2739"/>
    <n v="205.7"/>
    <n v="117.11"/>
    <n v="563412.29999999993"/>
    <n v="320764.28999999998"/>
  </r>
  <r>
    <s v="C2414"/>
    <x v="4"/>
    <x v="103"/>
    <s v="Ropa"/>
    <x v="0"/>
    <x v="1"/>
    <x v="188"/>
    <n v="241426980"/>
    <d v="2022-09-24T00:00:00"/>
    <n v="2463"/>
    <n v="109.28"/>
    <n v="35.840000000000003"/>
    <n v="269156.64"/>
    <n v="88273.920000000013"/>
  </r>
  <r>
    <s v="C8811"/>
    <x v="5"/>
    <x v="85"/>
    <s v="Alimento infantil"/>
    <x v="0"/>
    <x v="2"/>
    <x v="188"/>
    <n v="881113231"/>
    <d v="2022-10-05T00:00:00"/>
    <n v="9840"/>
    <n v="255.28"/>
    <n v="159.41999999999999"/>
    <n v="2511955.2000000002"/>
    <n v="1568692.7999999998"/>
  </r>
  <r>
    <s v="C1114"/>
    <x v="5"/>
    <x v="124"/>
    <s v="Frutas"/>
    <x v="0"/>
    <x v="2"/>
    <x v="189"/>
    <n v="111432111"/>
    <d v="2021-02-14T00:00:00"/>
    <n v="4093"/>
    <n v="9.33"/>
    <n v="6.92"/>
    <n v="38187.69"/>
    <n v="28323.56"/>
  </r>
  <r>
    <s v="C9949"/>
    <x v="0"/>
    <x v="119"/>
    <s v="Verduras"/>
    <x v="1"/>
    <x v="0"/>
    <x v="190"/>
    <n v="994932448"/>
    <d v="2021-11-23T00:00:00"/>
    <n v="1476"/>
    <n v="154.06"/>
    <n v="90.93"/>
    <n v="227392.56"/>
    <n v="134212.68000000002"/>
  </r>
  <r>
    <s v="C8144"/>
    <x v="4"/>
    <x v="9"/>
    <s v="Cuidado personal"/>
    <x v="1"/>
    <x v="0"/>
    <x v="191"/>
    <n v="814475572"/>
    <d v="2020-08-10T00:00:00"/>
    <n v="276"/>
    <n v="81.73"/>
    <n v="56.67"/>
    <n v="22557.48"/>
    <n v="15640.92"/>
  </r>
  <r>
    <s v="C5232"/>
    <x v="3"/>
    <x v="55"/>
    <s v="Cárnicos"/>
    <x v="0"/>
    <x v="1"/>
    <x v="95"/>
    <n v="523235309"/>
    <d v="2020-09-20T00:00:00"/>
    <n v="5810"/>
    <n v="421.89"/>
    <n v="364.69"/>
    <n v="2451180.9"/>
    <n v="2118848.9"/>
  </r>
  <r>
    <s v="C6946"/>
    <x v="0"/>
    <x v="96"/>
    <s v="Verduras"/>
    <x v="1"/>
    <x v="3"/>
    <x v="192"/>
    <n v="694697988"/>
    <d v="2020-02-23T00:00:00"/>
    <n v="5427"/>
    <n v="154.06"/>
    <n v="90.93"/>
    <n v="836083.62"/>
    <n v="493477.11000000004"/>
  </r>
  <r>
    <s v="C1726"/>
    <x v="0"/>
    <x v="125"/>
    <s v="Material de oficina"/>
    <x v="1"/>
    <x v="3"/>
    <x v="143"/>
    <n v="172662436"/>
    <d v="2021-06-10T00:00:00"/>
    <n v="3507"/>
    <n v="651.21"/>
    <n v="524.96"/>
    <n v="2283793.4700000002"/>
    <n v="1841034.7200000002"/>
  </r>
  <r>
    <s v="C1212"/>
    <x v="2"/>
    <x v="89"/>
    <s v="Bebida"/>
    <x v="1"/>
    <x v="3"/>
    <x v="193"/>
    <n v="121239984"/>
    <d v="2022-01-13T00:00:00"/>
    <n v="6460"/>
    <n v="47.45"/>
    <n v="31.79"/>
    <n v="306527"/>
    <n v="205363.4"/>
  </r>
  <r>
    <s v="C8748"/>
    <x v="1"/>
    <x v="126"/>
    <s v="Alimento infantil"/>
    <x v="0"/>
    <x v="3"/>
    <x v="194"/>
    <n v="874854457"/>
    <d v="2021-01-04T00:00:00"/>
    <n v="7730"/>
    <n v="255.28"/>
    <n v="159.41999999999999"/>
    <n v="1973314.4"/>
    <n v="1232316.5999999999"/>
  </r>
  <r>
    <s v="C5882"/>
    <x v="0"/>
    <x v="1"/>
    <s v="Cárnicos"/>
    <x v="1"/>
    <x v="3"/>
    <x v="195"/>
    <n v="588242185"/>
    <d v="2021-01-10T00:00:00"/>
    <n v="2789"/>
    <n v="421.89"/>
    <n v="364.69"/>
    <n v="1176651.21"/>
    <n v="1017120.41"/>
  </r>
  <r>
    <s v="C1864"/>
    <x v="5"/>
    <x v="127"/>
    <s v="Cuidado personal"/>
    <x v="1"/>
    <x v="2"/>
    <x v="196"/>
    <n v="186451995"/>
    <d v="2020-05-29T00:00:00"/>
    <n v="4144"/>
    <n v="81.73"/>
    <n v="56.67"/>
    <n v="338689.12"/>
    <n v="234840.48"/>
  </r>
  <r>
    <s v="C2148"/>
    <x v="2"/>
    <x v="128"/>
    <s v="Alimento infantil"/>
    <x v="0"/>
    <x v="2"/>
    <x v="197"/>
    <n v="214845216"/>
    <d v="2020-11-29T00:00:00"/>
    <n v="6329"/>
    <n v="255.28"/>
    <n v="159.41999999999999"/>
    <n v="1615667.12"/>
    <n v="1008969.1799999999"/>
  </r>
  <r>
    <s v="C3890"/>
    <x v="0"/>
    <x v="129"/>
    <s v="Doméstico"/>
    <x v="0"/>
    <x v="2"/>
    <x v="198"/>
    <n v="389095675"/>
    <d v="2020-08-30T00:00:00"/>
    <n v="912"/>
    <n v="668.27"/>
    <n v="502.54"/>
    <n v="609462.24"/>
    <n v="458316.48000000004"/>
  </r>
  <r>
    <s v="C9451"/>
    <x v="2"/>
    <x v="35"/>
    <s v="Cereales"/>
    <x v="1"/>
    <x v="2"/>
    <x v="199"/>
    <n v="945189702"/>
    <d v="2020-08-29T00:00:00"/>
    <n v="1492"/>
    <n v="205.7"/>
    <n v="117.11"/>
    <n v="306904.39999999997"/>
    <n v="174728.12"/>
  </r>
  <r>
    <s v="C3894"/>
    <x v="4"/>
    <x v="9"/>
    <s v="Cereales"/>
    <x v="0"/>
    <x v="0"/>
    <x v="136"/>
    <n v="389426124"/>
    <d v="2021-04-05T00:00:00"/>
    <n v="8699"/>
    <n v="205.7"/>
    <n v="117.11"/>
    <n v="1789384.2999999998"/>
    <n v="1018739.89"/>
  </r>
  <r>
    <s v="C4484"/>
    <x v="2"/>
    <x v="130"/>
    <s v="Cereales"/>
    <x v="1"/>
    <x v="3"/>
    <x v="200"/>
    <n v="448416268"/>
    <d v="2022-09-15T00:00:00"/>
    <n v="5193"/>
    <n v="205.7"/>
    <n v="117.11"/>
    <n v="1068200.0999999999"/>
    <n v="608152.23"/>
  </r>
  <r>
    <s v="C2190"/>
    <x v="0"/>
    <x v="131"/>
    <s v="Doméstico"/>
    <x v="0"/>
    <x v="2"/>
    <x v="193"/>
    <n v="219083964"/>
    <d v="2022-01-05T00:00:00"/>
    <n v="668"/>
    <n v="668.27"/>
    <n v="502.54"/>
    <n v="446404.36"/>
    <n v="335696.72000000003"/>
  </r>
  <r>
    <s v="C2186"/>
    <x v="2"/>
    <x v="132"/>
    <s v="Cosméticos"/>
    <x v="0"/>
    <x v="1"/>
    <x v="201"/>
    <n v="218665540"/>
    <d v="2021-10-19T00:00:00"/>
    <n v="6847"/>
    <n v="437.2"/>
    <n v="263.33"/>
    <n v="2993508.4"/>
    <n v="1803020.5099999998"/>
  </r>
  <r>
    <s v="C1347"/>
    <x v="2"/>
    <x v="51"/>
    <s v="Cereales"/>
    <x v="0"/>
    <x v="1"/>
    <x v="202"/>
    <n v="134709823"/>
    <d v="2020-11-25T00:00:00"/>
    <n v="2485"/>
    <n v="205.7"/>
    <n v="117.11"/>
    <n v="511164.5"/>
    <n v="291018.34999999998"/>
  </r>
  <r>
    <s v="C1750"/>
    <x v="2"/>
    <x v="32"/>
    <s v="Verduras"/>
    <x v="1"/>
    <x v="1"/>
    <x v="203"/>
    <n v="175078141"/>
    <d v="2021-08-05T00:00:00"/>
    <n v="8367"/>
    <n v="154.06"/>
    <n v="90.93"/>
    <n v="1289020.02"/>
    <n v="760811.31"/>
  </r>
  <r>
    <s v="C6179"/>
    <x v="0"/>
    <x v="133"/>
    <s v="Material de oficina"/>
    <x v="1"/>
    <x v="2"/>
    <x v="204"/>
    <n v="617944324"/>
    <d v="2022-02-04T00:00:00"/>
    <n v="2312"/>
    <n v="651.21"/>
    <n v="524.96"/>
    <n v="1505597.52"/>
    <n v="1213707.52"/>
  </r>
  <r>
    <s v="C4617"/>
    <x v="5"/>
    <x v="22"/>
    <s v="Cosméticos"/>
    <x v="0"/>
    <x v="0"/>
    <x v="205"/>
    <n v="461794698"/>
    <d v="2021-01-22T00:00:00"/>
    <n v="4168"/>
    <n v="437.2"/>
    <n v="263.33"/>
    <n v="1822249.5999999999"/>
    <n v="1097559.44"/>
  </r>
  <r>
    <s v="C5754"/>
    <x v="3"/>
    <x v="91"/>
    <s v="Ropa"/>
    <x v="0"/>
    <x v="1"/>
    <x v="35"/>
    <n v="575428092"/>
    <d v="2021-12-10T00:00:00"/>
    <n v="815"/>
    <n v="109.28"/>
    <n v="35.840000000000003"/>
    <n v="89063.2"/>
    <n v="29209.600000000002"/>
  </r>
  <r>
    <s v="C5479"/>
    <x v="4"/>
    <x v="134"/>
    <s v="Alimento infantil"/>
    <x v="1"/>
    <x v="3"/>
    <x v="206"/>
    <n v="547955834"/>
    <d v="2022-10-09T00:00:00"/>
    <n v="1163"/>
    <n v="255.28"/>
    <n v="159.41999999999999"/>
    <n v="296890.64"/>
    <n v="185405.46"/>
  </r>
  <r>
    <s v="C9388"/>
    <x v="2"/>
    <x v="122"/>
    <s v="Bebida"/>
    <x v="1"/>
    <x v="3"/>
    <x v="207"/>
    <n v="938801753"/>
    <d v="2020-07-12T00:00:00"/>
    <n v="1156"/>
    <n v="47.45"/>
    <n v="31.79"/>
    <n v="54852.200000000004"/>
    <n v="36749.24"/>
  </r>
  <r>
    <s v="C1277"/>
    <x v="2"/>
    <x v="25"/>
    <s v="Cereales"/>
    <x v="0"/>
    <x v="1"/>
    <x v="208"/>
    <n v="127702176"/>
    <d v="2021-05-02T00:00:00"/>
    <n v="8767"/>
    <n v="205.7"/>
    <n v="117.11"/>
    <n v="1803371.9"/>
    <n v="1026703.37"/>
  </r>
  <r>
    <s v="C1647"/>
    <x v="1"/>
    <x v="42"/>
    <s v="Material de oficina"/>
    <x v="0"/>
    <x v="1"/>
    <x v="209"/>
    <n v="164705932"/>
    <d v="2021-05-31T00:00:00"/>
    <n v="9000"/>
    <n v="651.21"/>
    <n v="524.96"/>
    <n v="5860890"/>
    <n v="4724640"/>
  </r>
  <r>
    <s v="C9201"/>
    <x v="2"/>
    <x v="97"/>
    <s v="Verduras"/>
    <x v="0"/>
    <x v="2"/>
    <x v="210"/>
    <n v="920174348"/>
    <d v="2020-05-30T00:00:00"/>
    <n v="8893"/>
    <n v="154.06"/>
    <n v="90.93"/>
    <n v="1370055.58"/>
    <n v="808640.49000000011"/>
  </r>
  <r>
    <s v="C5347"/>
    <x v="2"/>
    <x v="54"/>
    <s v="Cárnicos"/>
    <x v="0"/>
    <x v="3"/>
    <x v="17"/>
    <n v="534781253"/>
    <d v="2022-11-30T00:00:00"/>
    <n v="2512"/>
    <n v="421.89"/>
    <n v="364.69"/>
    <n v="1059787.68"/>
    <n v="916101.28"/>
  </r>
  <r>
    <s v="C3695"/>
    <x v="2"/>
    <x v="135"/>
    <s v="Verduras"/>
    <x v="1"/>
    <x v="2"/>
    <x v="211"/>
    <n v="369512975"/>
    <d v="2022-02-05T00:00:00"/>
    <n v="5955"/>
    <n v="154.06"/>
    <n v="90.93"/>
    <n v="917427.3"/>
    <n v="541488.15"/>
  </r>
  <r>
    <s v="C9556"/>
    <x v="2"/>
    <x v="136"/>
    <s v="Frutas"/>
    <x v="0"/>
    <x v="0"/>
    <x v="86"/>
    <n v="955668342"/>
    <d v="2021-08-26T00:00:00"/>
    <n v="2354"/>
    <n v="9.33"/>
    <n v="6.92"/>
    <n v="21962.82"/>
    <n v="16289.68"/>
  </r>
  <r>
    <s v="C6448"/>
    <x v="3"/>
    <x v="39"/>
    <s v="Cárnicos"/>
    <x v="0"/>
    <x v="0"/>
    <x v="212"/>
    <n v="644858682"/>
    <d v="2022-11-04T00:00:00"/>
    <n v="6869"/>
    <n v="421.89"/>
    <n v="364.69"/>
    <n v="2897962.4099999997"/>
    <n v="2505055.61"/>
  </r>
  <r>
    <s v="C5590"/>
    <x v="5"/>
    <x v="19"/>
    <s v="Verduras"/>
    <x v="0"/>
    <x v="1"/>
    <x v="213"/>
    <n v="559007823"/>
    <d v="2020-04-18T00:00:00"/>
    <n v="1692"/>
    <n v="154.06"/>
    <n v="90.93"/>
    <n v="260669.52"/>
    <n v="153853.56"/>
  </r>
  <r>
    <s v="C5403"/>
    <x v="0"/>
    <x v="129"/>
    <s v="Bebida"/>
    <x v="0"/>
    <x v="3"/>
    <x v="213"/>
    <n v="540352094"/>
    <d v="2020-03-30T00:00:00"/>
    <n v="1047"/>
    <n v="47.45"/>
    <n v="31.79"/>
    <n v="49680.15"/>
    <n v="33284.129999999997"/>
  </r>
  <r>
    <s v="C5014"/>
    <x v="2"/>
    <x v="10"/>
    <s v="Material de oficina"/>
    <x v="1"/>
    <x v="0"/>
    <x v="214"/>
    <n v="501440322"/>
    <d v="2022-05-30T00:00:00"/>
    <n v="6189"/>
    <n v="651.21"/>
    <n v="524.96"/>
    <n v="4030338.6900000004"/>
    <n v="3248977.4400000004"/>
  </r>
  <r>
    <s v="C8751"/>
    <x v="5"/>
    <x v="137"/>
    <s v="Doméstico"/>
    <x v="0"/>
    <x v="0"/>
    <x v="215"/>
    <n v="875133836"/>
    <d v="2021-02-06T00:00:00"/>
    <n v="404"/>
    <n v="668.27"/>
    <n v="502.54"/>
    <n v="269981.08"/>
    <n v="203026.16"/>
  </r>
  <r>
    <s v="C3646"/>
    <x v="1"/>
    <x v="71"/>
    <s v="Ropa"/>
    <x v="0"/>
    <x v="0"/>
    <x v="39"/>
    <n v="364606463"/>
    <d v="2021-01-02T00:00:00"/>
    <n v="4010"/>
    <n v="109.28"/>
    <n v="35.840000000000003"/>
    <n v="438212.8"/>
    <n v="143718.40000000002"/>
  </r>
  <r>
    <s v="C8933"/>
    <x v="1"/>
    <x v="2"/>
    <s v="Frutas"/>
    <x v="1"/>
    <x v="2"/>
    <x v="216"/>
    <n v="893344533"/>
    <d v="2021-05-20T00:00:00"/>
    <n v="9354"/>
    <n v="9.33"/>
    <n v="6.92"/>
    <n v="87272.82"/>
    <n v="64729.68"/>
  </r>
  <r>
    <s v="C8551"/>
    <x v="2"/>
    <x v="138"/>
    <s v="Frutas"/>
    <x v="1"/>
    <x v="0"/>
    <x v="217"/>
    <n v="855146872"/>
    <d v="2020-09-20T00:00:00"/>
    <n v="5818"/>
    <n v="9.33"/>
    <n v="6.92"/>
    <n v="54281.94"/>
    <n v="40260.559999999998"/>
  </r>
  <r>
    <s v="C9641"/>
    <x v="1"/>
    <x v="139"/>
    <s v="Cosméticos"/>
    <x v="1"/>
    <x v="0"/>
    <x v="218"/>
    <n v="964124810"/>
    <d v="2020-08-31T00:00:00"/>
    <n v="4811"/>
    <n v="437.2"/>
    <n v="263.33"/>
    <n v="2103369.1999999997"/>
    <n v="1266880.6299999999"/>
  </r>
  <r>
    <s v="C2047"/>
    <x v="2"/>
    <x v="14"/>
    <s v="Snacks"/>
    <x v="0"/>
    <x v="0"/>
    <x v="23"/>
    <n v="204702174"/>
    <d v="2021-10-17T00:00:00"/>
    <n v="4777"/>
    <n v="152.58000000000001"/>
    <n v="97.44"/>
    <n v="728874.66"/>
    <n v="465470.88"/>
  </r>
  <r>
    <s v="C7816"/>
    <x v="2"/>
    <x v="97"/>
    <s v="Cárnicos"/>
    <x v="1"/>
    <x v="3"/>
    <x v="219"/>
    <n v="781615293"/>
    <d v="2022-04-10T00:00:00"/>
    <n v="6189"/>
    <n v="421.89"/>
    <n v="364.69"/>
    <n v="2611077.21"/>
    <n v="2257066.41"/>
  </r>
  <r>
    <s v="C4699"/>
    <x v="0"/>
    <x v="62"/>
    <s v="Bebida"/>
    <x v="0"/>
    <x v="1"/>
    <x v="220"/>
    <n v="469912993"/>
    <d v="2022-01-22T00:00:00"/>
    <n v="6552"/>
    <n v="47.45"/>
    <n v="31.79"/>
    <n v="310892.40000000002"/>
    <n v="208288.08"/>
  </r>
  <r>
    <s v="C2649"/>
    <x v="2"/>
    <x v="44"/>
    <s v="Cosméticos"/>
    <x v="1"/>
    <x v="0"/>
    <x v="221"/>
    <n v="264956605"/>
    <d v="2021-06-04T00:00:00"/>
    <n v="5402"/>
    <n v="437.2"/>
    <n v="263.33"/>
    <n v="2361754.4"/>
    <n v="1422508.66"/>
  </r>
  <r>
    <s v="C3324"/>
    <x v="5"/>
    <x v="140"/>
    <s v="Snacks"/>
    <x v="0"/>
    <x v="0"/>
    <x v="222"/>
    <n v="332419955"/>
    <d v="2022-09-12T00:00:00"/>
    <n v="9307"/>
    <n v="152.58000000000001"/>
    <n v="97.44"/>
    <n v="1420062.06"/>
    <n v="906874.08"/>
  </r>
  <r>
    <s v="C4582"/>
    <x v="3"/>
    <x v="141"/>
    <s v="Snacks"/>
    <x v="0"/>
    <x v="3"/>
    <x v="63"/>
    <n v="458289372"/>
    <d v="2022-08-30T00:00:00"/>
    <n v="6864"/>
    <n v="152.58000000000001"/>
    <n v="97.44"/>
    <n v="1047309.1200000001"/>
    <n v="668828.16000000003"/>
  </r>
  <r>
    <s v="C4988"/>
    <x v="0"/>
    <x v="66"/>
    <s v="Cuidado personal"/>
    <x v="1"/>
    <x v="1"/>
    <x v="223"/>
    <n v="498863685"/>
    <d v="2020-03-08T00:00:00"/>
    <n v="3705"/>
    <n v="81.73"/>
    <n v="56.67"/>
    <n v="302809.65000000002"/>
    <n v="209962.35"/>
  </r>
  <r>
    <s v="C8307"/>
    <x v="5"/>
    <x v="142"/>
    <s v="Bebida"/>
    <x v="0"/>
    <x v="2"/>
    <x v="224"/>
    <n v="830754220"/>
    <d v="2022-11-07T00:00:00"/>
    <n v="7490"/>
    <n v="47.45"/>
    <n v="31.79"/>
    <n v="355400.5"/>
    <n v="238107.1"/>
  </r>
  <r>
    <s v="C1008"/>
    <x v="5"/>
    <x v="143"/>
    <s v="Alimento infantil"/>
    <x v="1"/>
    <x v="1"/>
    <x v="225"/>
    <n v="100884807"/>
    <d v="2020-04-30T00:00:00"/>
    <n v="2911"/>
    <n v="255.28"/>
    <n v="159.41999999999999"/>
    <n v="743120.08"/>
    <n v="464071.61999999994"/>
  </r>
  <r>
    <s v="C1764"/>
    <x v="0"/>
    <x v="113"/>
    <s v="Cárnicos"/>
    <x v="0"/>
    <x v="1"/>
    <x v="226"/>
    <n v="176491773"/>
    <d v="2022-04-24T00:00:00"/>
    <n v="6692"/>
    <n v="421.89"/>
    <n v="364.69"/>
    <n v="2823287.88"/>
    <n v="2440505.48"/>
  </r>
  <r>
    <s v="C2951"/>
    <x v="2"/>
    <x v="10"/>
    <s v="Cárnicos"/>
    <x v="0"/>
    <x v="2"/>
    <x v="227"/>
    <n v="295123946"/>
    <d v="2020-11-03T00:00:00"/>
    <n v="2589"/>
    <n v="421.89"/>
    <n v="364.69"/>
    <n v="1092273.21"/>
    <n v="944182.41"/>
  </r>
  <r>
    <s v="C2146"/>
    <x v="5"/>
    <x v="85"/>
    <s v="Cuidado personal"/>
    <x v="1"/>
    <x v="2"/>
    <x v="204"/>
    <n v="214642655"/>
    <d v="2022-02-14T00:00:00"/>
    <n v="6386"/>
    <n v="81.73"/>
    <n v="56.67"/>
    <n v="521927.78"/>
    <n v="361894.62"/>
  </r>
  <r>
    <s v="C6632"/>
    <x v="0"/>
    <x v="144"/>
    <s v="Cárnicos"/>
    <x v="1"/>
    <x v="3"/>
    <x v="228"/>
    <n v="663221728"/>
    <d v="2020-03-01T00:00:00"/>
    <n v="903"/>
    <n v="421.89"/>
    <n v="364.69"/>
    <n v="380966.67"/>
    <n v="329315.07"/>
  </r>
  <r>
    <s v="C1893"/>
    <x v="0"/>
    <x v="117"/>
    <s v="Ropa"/>
    <x v="0"/>
    <x v="3"/>
    <x v="229"/>
    <n v="189347493"/>
    <d v="2020-12-21T00:00:00"/>
    <n v="986"/>
    <n v="109.28"/>
    <n v="35.840000000000003"/>
    <n v="107750.08"/>
    <n v="35338.240000000005"/>
  </r>
  <r>
    <s v="C1118"/>
    <x v="1"/>
    <x v="63"/>
    <s v="Bebida"/>
    <x v="0"/>
    <x v="1"/>
    <x v="103"/>
    <n v="111818778"/>
    <d v="2020-08-23T00:00:00"/>
    <n v="8516"/>
    <n v="47.45"/>
    <n v="31.79"/>
    <n v="404084.2"/>
    <n v="270723.64"/>
  </r>
  <r>
    <s v="C4697"/>
    <x v="5"/>
    <x v="143"/>
    <s v="Material de oficina"/>
    <x v="1"/>
    <x v="2"/>
    <x v="230"/>
    <n v="469746911"/>
    <d v="2021-07-28T00:00:00"/>
    <n v="7405"/>
    <n v="651.21"/>
    <n v="524.96"/>
    <n v="4822210.05"/>
    <n v="3887328.8000000003"/>
  </r>
  <r>
    <s v="C4725"/>
    <x v="2"/>
    <x v="116"/>
    <s v="Doméstico"/>
    <x v="1"/>
    <x v="0"/>
    <x v="204"/>
    <n v="472555720"/>
    <d v="2022-02-03T00:00:00"/>
    <n v="8594"/>
    <n v="668.27"/>
    <n v="502.54"/>
    <n v="5743112.3799999999"/>
    <n v="4318828.76"/>
  </r>
  <r>
    <s v="C7499"/>
    <x v="0"/>
    <x v="49"/>
    <s v="Ropa"/>
    <x v="0"/>
    <x v="1"/>
    <x v="231"/>
    <n v="749981534"/>
    <d v="2021-02-11T00:00:00"/>
    <n v="5057"/>
    <n v="109.28"/>
    <n v="35.840000000000003"/>
    <n v="552628.96"/>
    <n v="181242.88"/>
  </r>
  <r>
    <s v="C2020"/>
    <x v="0"/>
    <x v="125"/>
    <s v="Cereales"/>
    <x v="1"/>
    <x v="0"/>
    <x v="232"/>
    <n v="202073180"/>
    <d v="2022-05-08T00:00:00"/>
    <n v="6799"/>
    <n v="205.7"/>
    <n v="117.11"/>
    <n v="1398554.2999999998"/>
    <n v="796230.89"/>
  </r>
  <r>
    <s v="C9491"/>
    <x v="2"/>
    <x v="101"/>
    <s v="Doméstico"/>
    <x v="0"/>
    <x v="2"/>
    <x v="233"/>
    <n v="949191987"/>
    <d v="2020-12-15T00:00:00"/>
    <n v="5857"/>
    <n v="668.27"/>
    <n v="502.54"/>
    <n v="3914057.3899999997"/>
    <n v="2943376.7800000003"/>
  </r>
  <r>
    <s v="C6820"/>
    <x v="5"/>
    <x v="94"/>
    <s v="Cuidado personal"/>
    <x v="0"/>
    <x v="2"/>
    <x v="234"/>
    <n v="682011783"/>
    <d v="2022-11-14T00:00:00"/>
    <n v="1297"/>
    <n v="81.73"/>
    <n v="56.67"/>
    <n v="106003.81000000001"/>
    <n v="73500.990000000005"/>
  </r>
  <r>
    <s v="C3115"/>
    <x v="0"/>
    <x v="1"/>
    <s v="Ropa"/>
    <x v="1"/>
    <x v="2"/>
    <x v="79"/>
    <n v="311518895"/>
    <d v="2022-08-21T00:00:00"/>
    <n v="4219"/>
    <n v="109.28"/>
    <n v="35.840000000000003"/>
    <n v="461052.32"/>
    <n v="151208.96000000002"/>
  </r>
  <r>
    <s v="C8190"/>
    <x v="2"/>
    <x v="92"/>
    <s v="Cosméticos"/>
    <x v="0"/>
    <x v="2"/>
    <x v="235"/>
    <n v="819012153"/>
    <d v="2022-09-18T00:00:00"/>
    <n v="2751"/>
    <n v="437.2"/>
    <n v="263.33"/>
    <n v="1202737.2"/>
    <n v="724420.83"/>
  </r>
  <r>
    <s v="C1061"/>
    <x v="0"/>
    <x v="145"/>
    <s v="Material de oficina"/>
    <x v="0"/>
    <x v="0"/>
    <x v="236"/>
    <n v="106102883"/>
    <d v="2020-02-28T00:00:00"/>
    <n v="7056"/>
    <n v="651.21"/>
    <n v="524.96"/>
    <n v="4594937.7600000007"/>
    <n v="3704117.7600000002"/>
  </r>
  <r>
    <s v="C6447"/>
    <x v="0"/>
    <x v="69"/>
    <s v="Cárnicos"/>
    <x v="0"/>
    <x v="3"/>
    <x v="237"/>
    <n v="644714915"/>
    <d v="2022-02-10T00:00:00"/>
    <n v="4325"/>
    <n v="421.89"/>
    <n v="364.69"/>
    <n v="1824674.25"/>
    <n v="1577284.25"/>
  </r>
  <r>
    <s v="C9270"/>
    <x v="0"/>
    <x v="125"/>
    <s v="Bebida"/>
    <x v="0"/>
    <x v="2"/>
    <x v="238"/>
    <n v="927084577"/>
    <d v="2022-04-16T00:00:00"/>
    <n v="3783"/>
    <n v="47.45"/>
    <n v="31.79"/>
    <n v="179503.35"/>
    <n v="120261.56999999999"/>
  </r>
  <r>
    <s v="C4157"/>
    <x v="2"/>
    <x v="146"/>
    <s v="Verduras"/>
    <x v="1"/>
    <x v="0"/>
    <x v="239"/>
    <n v="415760695"/>
    <d v="2021-08-18T00:00:00"/>
    <n v="1684"/>
    <n v="154.06"/>
    <n v="90.93"/>
    <n v="259437.04"/>
    <n v="153126.12000000002"/>
  </r>
  <r>
    <s v="C8936"/>
    <x v="2"/>
    <x v="147"/>
    <s v="Cereales"/>
    <x v="1"/>
    <x v="3"/>
    <x v="240"/>
    <n v="893604600"/>
    <d v="2021-08-29T00:00:00"/>
    <n v="6314"/>
    <n v="205.7"/>
    <n v="117.11"/>
    <n v="1298789.7999999998"/>
    <n v="739432.54"/>
  </r>
  <r>
    <s v="C6137"/>
    <x v="3"/>
    <x v="16"/>
    <s v="Ropa"/>
    <x v="0"/>
    <x v="2"/>
    <x v="241"/>
    <n v="613790118"/>
    <d v="2022-09-18T00:00:00"/>
    <n v="2991"/>
    <n v="109.28"/>
    <n v="35.840000000000003"/>
    <n v="326856.48"/>
    <n v="107197.44000000002"/>
  </r>
  <r>
    <s v="C1498"/>
    <x v="5"/>
    <x v="18"/>
    <s v="Cuidado personal"/>
    <x v="0"/>
    <x v="1"/>
    <x v="166"/>
    <n v="149803578"/>
    <d v="2022-09-07T00:00:00"/>
    <n v="9063"/>
    <n v="81.73"/>
    <n v="56.67"/>
    <n v="740718.99"/>
    <n v="513600.21"/>
  </r>
  <r>
    <s v="C1454"/>
    <x v="2"/>
    <x v="97"/>
    <s v="Snacks"/>
    <x v="0"/>
    <x v="3"/>
    <x v="242"/>
    <n v="145443809"/>
    <d v="2021-07-26T00:00:00"/>
    <n v="8910"/>
    <n v="152.58000000000001"/>
    <n v="97.44"/>
    <n v="1359487.8"/>
    <n v="868190.4"/>
  </r>
  <r>
    <s v="C8648"/>
    <x v="1"/>
    <x v="15"/>
    <s v="Ropa"/>
    <x v="0"/>
    <x v="0"/>
    <x v="69"/>
    <n v="864822137"/>
    <d v="2022-05-11T00:00:00"/>
    <n v="8943"/>
    <n v="109.28"/>
    <n v="35.840000000000003"/>
    <n v="977291.04"/>
    <n v="320517.12000000005"/>
  </r>
  <r>
    <s v="C8423"/>
    <x v="1"/>
    <x v="71"/>
    <s v="Material de oficina"/>
    <x v="1"/>
    <x v="1"/>
    <x v="243"/>
    <n v="842362391"/>
    <d v="2021-04-14T00:00:00"/>
    <n v="2606"/>
    <n v="651.21"/>
    <n v="524.96"/>
    <n v="1697053.26"/>
    <n v="1368045.76"/>
  </r>
  <r>
    <s v="C9328"/>
    <x v="2"/>
    <x v="148"/>
    <s v="Snacks"/>
    <x v="1"/>
    <x v="2"/>
    <x v="244"/>
    <n v="932800900"/>
    <d v="2020-09-21T00:00:00"/>
    <n v="5370"/>
    <n v="152.58000000000001"/>
    <n v="97.44"/>
    <n v="819354.60000000009"/>
    <n v="523252.8"/>
  </r>
  <r>
    <s v="C2611"/>
    <x v="5"/>
    <x v="33"/>
    <s v="Alimento infantil"/>
    <x v="1"/>
    <x v="1"/>
    <x v="37"/>
    <n v="261186492"/>
    <d v="2022-04-13T00:00:00"/>
    <n v="9742"/>
    <n v="255.28"/>
    <n v="159.41999999999999"/>
    <n v="2486937.7600000002"/>
    <n v="1553069.64"/>
  </r>
  <r>
    <s v="C2728"/>
    <x v="2"/>
    <x v="87"/>
    <s v="Doméstico"/>
    <x v="0"/>
    <x v="3"/>
    <x v="24"/>
    <n v="272880494"/>
    <d v="2021-12-31T00:00:00"/>
    <n v="257"/>
    <n v="668.27"/>
    <n v="502.54"/>
    <n v="171745.38999999998"/>
    <n v="129152.78"/>
  </r>
  <r>
    <s v="C6835"/>
    <x v="5"/>
    <x v="22"/>
    <s v="Ropa"/>
    <x v="1"/>
    <x v="1"/>
    <x v="245"/>
    <n v="683556735"/>
    <d v="2020-06-08T00:00:00"/>
    <n v="8483"/>
    <n v="109.28"/>
    <n v="35.840000000000003"/>
    <n v="927022.24"/>
    <n v="304030.72000000003"/>
  </r>
  <r>
    <s v="C8292"/>
    <x v="2"/>
    <x v="41"/>
    <s v="Bebida"/>
    <x v="1"/>
    <x v="2"/>
    <x v="246"/>
    <n v="829201543"/>
    <d v="2021-11-15T00:00:00"/>
    <n v="8018"/>
    <n v="47.45"/>
    <n v="31.79"/>
    <n v="380454.10000000003"/>
    <n v="254892.22"/>
  </r>
  <r>
    <s v="C1161"/>
    <x v="0"/>
    <x v="119"/>
    <s v="Bebida"/>
    <x v="1"/>
    <x v="3"/>
    <x v="247"/>
    <n v="116113746"/>
    <d v="2020-09-01T00:00:00"/>
    <n v="9493"/>
    <n v="47.45"/>
    <n v="31.79"/>
    <n v="450442.85000000003"/>
    <n v="301782.46999999997"/>
  </r>
  <r>
    <s v="C2709"/>
    <x v="2"/>
    <x v="7"/>
    <s v="Cereales"/>
    <x v="0"/>
    <x v="3"/>
    <x v="125"/>
    <n v="270904672"/>
    <d v="2020-03-14T00:00:00"/>
    <n v="5567"/>
    <n v="205.7"/>
    <n v="117.11"/>
    <n v="1145131.8999999999"/>
    <n v="651951.37"/>
  </r>
  <r>
    <s v="C3904"/>
    <x v="5"/>
    <x v="21"/>
    <s v="Cereales"/>
    <x v="0"/>
    <x v="3"/>
    <x v="248"/>
    <n v="390498149"/>
    <d v="2020-01-26T00:00:00"/>
    <n v="5935"/>
    <n v="205.7"/>
    <n v="117.11"/>
    <n v="1220829.5"/>
    <n v="695047.85"/>
  </r>
  <r>
    <s v="C9921"/>
    <x v="0"/>
    <x v="62"/>
    <s v="Cosméticos"/>
    <x v="0"/>
    <x v="3"/>
    <x v="249"/>
    <n v="992130506"/>
    <d v="2020-03-03T00:00:00"/>
    <n v="2319"/>
    <n v="437.2"/>
    <n v="263.33"/>
    <n v="1013866.7999999999"/>
    <n v="610662.27"/>
  </r>
  <r>
    <s v="C8633"/>
    <x v="0"/>
    <x v="149"/>
    <s v="Snacks"/>
    <x v="0"/>
    <x v="0"/>
    <x v="250"/>
    <n v="863350570"/>
    <d v="2022-03-14T00:00:00"/>
    <n v="3474"/>
    <n v="152.58000000000001"/>
    <n v="97.44"/>
    <n v="530062.92000000004"/>
    <n v="338506.56"/>
  </r>
  <r>
    <s v="C2120"/>
    <x v="2"/>
    <x v="150"/>
    <s v="Cosméticos"/>
    <x v="0"/>
    <x v="2"/>
    <x v="251"/>
    <n v="212019670"/>
    <d v="2022-07-29T00:00:00"/>
    <n v="187"/>
    <n v="437.2"/>
    <n v="263.33"/>
    <n v="81756.399999999994"/>
    <n v="49242.71"/>
  </r>
  <r>
    <s v="C2163"/>
    <x v="3"/>
    <x v="55"/>
    <s v="Material de oficina"/>
    <x v="1"/>
    <x v="0"/>
    <x v="252"/>
    <n v="216311633"/>
    <d v="2022-08-27T00:00:00"/>
    <n v="274"/>
    <n v="651.21"/>
    <n v="524.96"/>
    <n v="178431.54"/>
    <n v="143839.04000000001"/>
  </r>
  <r>
    <s v="C7747"/>
    <x v="0"/>
    <x v="129"/>
    <s v="Doméstico"/>
    <x v="1"/>
    <x v="1"/>
    <x v="253"/>
    <n v="774712789"/>
    <d v="2020-12-11T00:00:00"/>
    <n v="3585"/>
    <n v="668.27"/>
    <n v="502.54"/>
    <n v="2395747.9499999997"/>
    <n v="1801605.9000000001"/>
  </r>
  <r>
    <s v="C9560"/>
    <x v="4"/>
    <x v="9"/>
    <s v="Alimento infantil"/>
    <x v="1"/>
    <x v="0"/>
    <x v="254"/>
    <n v="956021964"/>
    <d v="2020-10-08T00:00:00"/>
    <n v="6999"/>
    <n v="255.28"/>
    <n v="159.41999999999999"/>
    <n v="1786704.72"/>
    <n v="1115780.5799999998"/>
  </r>
  <r>
    <s v="C3493"/>
    <x v="0"/>
    <x v="62"/>
    <s v="Cosméticos"/>
    <x v="1"/>
    <x v="1"/>
    <x v="255"/>
    <n v="349350488"/>
    <d v="2020-04-19T00:00:00"/>
    <n v="9428"/>
    <n v="437.2"/>
    <n v="263.33"/>
    <n v="4121921.6"/>
    <n v="2482675.2399999998"/>
  </r>
  <r>
    <s v="C4141"/>
    <x v="5"/>
    <x v="50"/>
    <s v="Cosméticos"/>
    <x v="1"/>
    <x v="1"/>
    <x v="139"/>
    <n v="414122188"/>
    <d v="2022-03-23T00:00:00"/>
    <n v="6813"/>
    <n v="437.2"/>
    <n v="263.33"/>
    <n v="2978643.6"/>
    <n v="1794067.2899999998"/>
  </r>
  <r>
    <s v="C4300"/>
    <x v="1"/>
    <x v="63"/>
    <s v="Doméstico"/>
    <x v="0"/>
    <x v="2"/>
    <x v="181"/>
    <n v="430073392"/>
    <d v="2021-02-05T00:00:00"/>
    <n v="7129"/>
    <n v="668.27"/>
    <n v="502.54"/>
    <n v="4764096.83"/>
    <n v="3582607.66"/>
  </r>
  <r>
    <s v="C6472"/>
    <x v="0"/>
    <x v="72"/>
    <s v="Cuidado personal"/>
    <x v="1"/>
    <x v="3"/>
    <x v="256"/>
    <n v="647252929"/>
    <d v="2021-12-28T00:00:00"/>
    <n v="5380"/>
    <n v="81.73"/>
    <n v="56.67"/>
    <n v="439707.4"/>
    <n v="304884.60000000003"/>
  </r>
  <r>
    <s v="C9360"/>
    <x v="5"/>
    <x v="124"/>
    <s v="Frutas"/>
    <x v="0"/>
    <x v="1"/>
    <x v="257"/>
    <n v="936022126"/>
    <d v="2021-07-24T00:00:00"/>
    <n v="8602"/>
    <n v="9.33"/>
    <n v="6.92"/>
    <n v="80256.66"/>
    <n v="59525.84"/>
  </r>
  <r>
    <s v="C3370"/>
    <x v="2"/>
    <x v="86"/>
    <s v="Material de oficina"/>
    <x v="0"/>
    <x v="2"/>
    <x v="209"/>
    <n v="337054812"/>
    <d v="2021-05-24T00:00:00"/>
    <n v="864"/>
    <n v="651.21"/>
    <n v="524.96"/>
    <n v="562645.44000000006"/>
    <n v="453565.44000000006"/>
  </r>
  <r>
    <s v="C2113"/>
    <x v="0"/>
    <x v="69"/>
    <s v="Cárnicos"/>
    <x v="0"/>
    <x v="0"/>
    <x v="258"/>
    <n v="211337316"/>
    <d v="2020-07-08T00:00:00"/>
    <n v="8263"/>
    <n v="421.89"/>
    <n v="364.69"/>
    <n v="3486077.07"/>
    <n v="3013433.47"/>
  </r>
  <r>
    <s v="C1901"/>
    <x v="1"/>
    <x v="121"/>
    <s v="Snacks"/>
    <x v="0"/>
    <x v="3"/>
    <x v="67"/>
    <n v="190168464"/>
    <d v="2022-08-15T00:00:00"/>
    <n v="3929"/>
    <n v="152.58000000000001"/>
    <n v="97.44"/>
    <n v="599486.82000000007"/>
    <n v="382841.76"/>
  </r>
  <r>
    <s v="C4251"/>
    <x v="2"/>
    <x v="81"/>
    <s v="Ropa"/>
    <x v="0"/>
    <x v="3"/>
    <x v="259"/>
    <n v="425159585"/>
    <d v="2020-05-26T00:00:00"/>
    <n v="3024"/>
    <n v="109.28"/>
    <n v="35.840000000000003"/>
    <n v="330462.72000000003"/>
    <n v="108380.16"/>
  </r>
  <r>
    <s v="C2382"/>
    <x v="5"/>
    <x v="53"/>
    <s v="Cárnicos"/>
    <x v="1"/>
    <x v="2"/>
    <x v="177"/>
    <n v="238234508"/>
    <d v="2022-08-21T00:00:00"/>
    <n v="7740"/>
    <n v="421.89"/>
    <n v="364.69"/>
    <n v="3265428.6"/>
    <n v="2822700.6"/>
  </r>
  <r>
    <s v="C3716"/>
    <x v="0"/>
    <x v="58"/>
    <s v="Cosméticos"/>
    <x v="0"/>
    <x v="1"/>
    <x v="260"/>
    <n v="371629559"/>
    <d v="2021-07-16T00:00:00"/>
    <n v="2300"/>
    <n v="437.2"/>
    <n v="263.33"/>
    <n v="1005560"/>
    <n v="605659"/>
  </r>
  <r>
    <s v="C7378"/>
    <x v="5"/>
    <x v="124"/>
    <s v="Alimento infantil"/>
    <x v="0"/>
    <x v="2"/>
    <x v="261"/>
    <n v="737893569"/>
    <d v="2022-05-30T00:00:00"/>
    <n v="7960"/>
    <n v="255.28"/>
    <n v="159.41999999999999"/>
    <n v="2032028.8"/>
    <n v="1268983.2"/>
  </r>
  <r>
    <s v="C8698"/>
    <x v="2"/>
    <x v="76"/>
    <s v="Ropa"/>
    <x v="1"/>
    <x v="0"/>
    <x v="262"/>
    <n v="869887864"/>
    <d v="2022-04-15T00:00:00"/>
    <n v="8005"/>
    <n v="109.28"/>
    <n v="35.840000000000003"/>
    <n v="874786.4"/>
    <n v="286899.20000000001"/>
  </r>
  <r>
    <s v="C3707"/>
    <x v="0"/>
    <x v="123"/>
    <s v="Cuidado personal"/>
    <x v="0"/>
    <x v="1"/>
    <x v="263"/>
    <n v="370786273"/>
    <d v="2020-02-16T00:00:00"/>
    <n v="2753"/>
    <n v="81.73"/>
    <n v="56.67"/>
    <n v="225002.69"/>
    <n v="156012.51"/>
  </r>
  <r>
    <s v="C2640"/>
    <x v="5"/>
    <x v="127"/>
    <s v="Cereales"/>
    <x v="0"/>
    <x v="1"/>
    <x v="243"/>
    <n v="264075124"/>
    <d v="2021-03-11T00:00:00"/>
    <n v="4552"/>
    <n v="205.7"/>
    <n v="117.11"/>
    <n v="936346.39999999991"/>
    <n v="533084.72"/>
  </r>
  <r>
    <s v="C7435"/>
    <x v="1"/>
    <x v="2"/>
    <s v="Frutas"/>
    <x v="1"/>
    <x v="2"/>
    <x v="264"/>
    <n v="743553245"/>
    <d v="2020-12-22T00:00:00"/>
    <n v="2783"/>
    <n v="9.33"/>
    <n v="6.92"/>
    <n v="25965.39"/>
    <n v="19258.36"/>
  </r>
  <r>
    <s v="C7233"/>
    <x v="2"/>
    <x v="112"/>
    <s v="Cuidado personal"/>
    <x v="1"/>
    <x v="0"/>
    <x v="265"/>
    <n v="723331964"/>
    <d v="2021-02-11T00:00:00"/>
    <n v="8857"/>
    <n v="81.73"/>
    <n v="56.67"/>
    <n v="723882.61"/>
    <n v="501926.19"/>
  </r>
  <r>
    <s v="C9878"/>
    <x v="0"/>
    <x v="133"/>
    <s v="Snacks"/>
    <x v="0"/>
    <x v="3"/>
    <x v="266"/>
    <n v="987835109"/>
    <d v="2022-03-13T00:00:00"/>
    <n v="1215"/>
    <n v="152.58000000000001"/>
    <n v="97.44"/>
    <n v="185384.7"/>
    <n v="118389.59999999999"/>
  </r>
  <r>
    <s v="C1417"/>
    <x v="5"/>
    <x v="28"/>
    <s v="Material de oficina"/>
    <x v="0"/>
    <x v="1"/>
    <x v="267"/>
    <n v="141799008"/>
    <d v="2022-03-28T00:00:00"/>
    <n v="333"/>
    <n v="651.21"/>
    <n v="524.96"/>
    <n v="216852.93000000002"/>
    <n v="174811.68000000002"/>
  </r>
  <r>
    <s v="C4602"/>
    <x v="5"/>
    <x v="22"/>
    <s v="Snacks"/>
    <x v="1"/>
    <x v="1"/>
    <x v="268"/>
    <n v="460272490"/>
    <d v="2021-03-16T00:00:00"/>
    <n v="3713"/>
    <n v="152.58000000000001"/>
    <n v="97.44"/>
    <n v="566529.54"/>
    <n v="361794.72"/>
  </r>
  <r>
    <s v="C2386"/>
    <x v="0"/>
    <x v="96"/>
    <s v="Material de oficina"/>
    <x v="0"/>
    <x v="3"/>
    <x v="269"/>
    <n v="238616883"/>
    <d v="2022-07-02T00:00:00"/>
    <n v="893"/>
    <n v="651.21"/>
    <n v="524.96"/>
    <n v="581530.53"/>
    <n v="468789.28"/>
  </r>
  <r>
    <s v="C5425"/>
    <x v="2"/>
    <x v="17"/>
    <s v="Cuidado personal"/>
    <x v="0"/>
    <x v="1"/>
    <x v="109"/>
    <n v="542506015"/>
    <d v="2022-08-07T00:00:00"/>
    <n v="8440"/>
    <n v="81.73"/>
    <n v="56.67"/>
    <n v="689801.20000000007"/>
    <n v="478294.8"/>
  </r>
  <r>
    <s v="C2579"/>
    <x v="3"/>
    <x v="151"/>
    <s v="Verduras"/>
    <x v="1"/>
    <x v="1"/>
    <x v="270"/>
    <n v="257926213"/>
    <d v="2021-02-23T00:00:00"/>
    <n v="4953"/>
    <n v="154.06"/>
    <n v="90.93"/>
    <n v="763059.18"/>
    <n v="450376.29000000004"/>
  </r>
  <r>
    <s v="C1411"/>
    <x v="2"/>
    <x v="150"/>
    <s v="Alimento infantil"/>
    <x v="1"/>
    <x v="3"/>
    <x v="271"/>
    <n v="141176307"/>
    <d v="2022-09-20T00:00:00"/>
    <n v="6061"/>
    <n v="255.28"/>
    <n v="159.41999999999999"/>
    <n v="1547252.08"/>
    <n v="966244.61999999988"/>
  </r>
  <r>
    <s v="C5688"/>
    <x v="2"/>
    <x v="135"/>
    <s v="Cárnicos"/>
    <x v="1"/>
    <x v="3"/>
    <x v="135"/>
    <n v="568867623"/>
    <d v="2020-06-22T00:00:00"/>
    <n v="9426"/>
    <n v="421.89"/>
    <n v="364.69"/>
    <n v="3976735.1399999997"/>
    <n v="3437567.94"/>
  </r>
  <r>
    <s v="C1879"/>
    <x v="0"/>
    <x v="117"/>
    <s v="Bebida"/>
    <x v="1"/>
    <x v="3"/>
    <x v="272"/>
    <n v="187923991"/>
    <d v="2021-05-17T00:00:00"/>
    <n v="9740"/>
    <n v="47.45"/>
    <n v="31.79"/>
    <n v="462163"/>
    <n v="309634.59999999998"/>
  </r>
  <r>
    <s v="C8655"/>
    <x v="2"/>
    <x v="152"/>
    <s v="Cereales"/>
    <x v="1"/>
    <x v="1"/>
    <x v="273"/>
    <n v="865581738"/>
    <d v="2020-10-23T00:00:00"/>
    <n v="3726"/>
    <n v="205.7"/>
    <n v="117.11"/>
    <n v="766438.2"/>
    <n v="436351.86"/>
  </r>
  <r>
    <s v="C9393"/>
    <x v="0"/>
    <x v="153"/>
    <s v="Bebida"/>
    <x v="0"/>
    <x v="1"/>
    <x v="46"/>
    <n v="939389693"/>
    <d v="2022-02-15T00:00:00"/>
    <n v="5140"/>
    <n v="47.45"/>
    <n v="31.79"/>
    <n v="243893.00000000003"/>
    <n v="163400.6"/>
  </r>
  <r>
    <s v="C1672"/>
    <x v="5"/>
    <x v="34"/>
    <s v="Alimento infantil"/>
    <x v="1"/>
    <x v="0"/>
    <x v="274"/>
    <n v="167209184"/>
    <d v="2020-05-16T00:00:00"/>
    <n v="9768"/>
    <n v="255.28"/>
    <n v="159.41999999999999"/>
    <n v="2493575.04"/>
    <n v="1557214.5599999998"/>
  </r>
  <r>
    <s v="C1772"/>
    <x v="5"/>
    <x v="36"/>
    <s v="Cosméticos"/>
    <x v="1"/>
    <x v="3"/>
    <x v="275"/>
    <n v="177214038"/>
    <d v="2020-11-06T00:00:00"/>
    <n v="427"/>
    <n v="437.2"/>
    <n v="263.33"/>
    <n v="186684.4"/>
    <n v="112441.90999999999"/>
  </r>
  <r>
    <s v="C4178"/>
    <x v="2"/>
    <x v="56"/>
    <s v="Snacks"/>
    <x v="0"/>
    <x v="1"/>
    <x v="202"/>
    <n v="417890584"/>
    <d v="2020-11-06T00:00:00"/>
    <n v="1965"/>
    <n v="152.58000000000001"/>
    <n v="97.44"/>
    <n v="299819.7"/>
    <n v="191469.6"/>
  </r>
  <r>
    <s v="C4080"/>
    <x v="0"/>
    <x v="120"/>
    <s v="Ropa"/>
    <x v="1"/>
    <x v="2"/>
    <x v="276"/>
    <n v="408037650"/>
    <d v="2022-04-27T00:00:00"/>
    <n v="6263"/>
    <n v="109.28"/>
    <n v="35.840000000000003"/>
    <n v="684420.64"/>
    <n v="224465.92000000001"/>
  </r>
  <r>
    <s v="C1867"/>
    <x v="3"/>
    <x v="91"/>
    <s v="Cosméticos"/>
    <x v="1"/>
    <x v="1"/>
    <x v="277"/>
    <n v="186766564"/>
    <d v="2021-12-12T00:00:00"/>
    <n v="7232"/>
    <n v="437.2"/>
    <n v="263.33"/>
    <n v="3161830.4"/>
    <n v="1904402.5599999998"/>
  </r>
  <r>
    <s v="C7635"/>
    <x v="5"/>
    <x v="75"/>
    <s v="Cárnicos"/>
    <x v="0"/>
    <x v="1"/>
    <x v="278"/>
    <n v="763501155"/>
    <d v="2020-12-02T00:00:00"/>
    <n v="5813"/>
    <n v="421.89"/>
    <n v="364.69"/>
    <n v="2452446.5699999998"/>
    <n v="2119942.9700000002"/>
  </r>
  <r>
    <s v="C9679"/>
    <x v="5"/>
    <x v="60"/>
    <s v="Bebida"/>
    <x v="1"/>
    <x v="3"/>
    <x v="279"/>
    <n v="967977750"/>
    <d v="2021-02-22T00:00:00"/>
    <n v="4982"/>
    <n v="47.45"/>
    <n v="31.79"/>
    <n v="236395.90000000002"/>
    <n v="158377.78"/>
  </r>
  <r>
    <s v="C6002"/>
    <x v="0"/>
    <x v="64"/>
    <s v="Snacks"/>
    <x v="0"/>
    <x v="0"/>
    <x v="280"/>
    <n v="600245177"/>
    <d v="2020-03-14T00:00:00"/>
    <n v="4742"/>
    <n v="152.58000000000001"/>
    <n v="97.44"/>
    <n v="723534.3600000001"/>
    <n v="462060.48"/>
  </r>
  <r>
    <s v="C8806"/>
    <x v="2"/>
    <x v="110"/>
    <s v="Cosméticos"/>
    <x v="0"/>
    <x v="2"/>
    <x v="281"/>
    <n v="880664765"/>
    <d v="2022-02-03T00:00:00"/>
    <n v="7129"/>
    <n v="437.2"/>
    <n v="263.33"/>
    <n v="3116798.8"/>
    <n v="1877279.5699999998"/>
  </r>
  <r>
    <s v="C3999"/>
    <x v="4"/>
    <x v="154"/>
    <s v="Cereales"/>
    <x v="1"/>
    <x v="3"/>
    <x v="282"/>
    <n v="399910342"/>
    <d v="2021-05-04T00:00:00"/>
    <n v="1212"/>
    <n v="205.7"/>
    <n v="117.11"/>
    <n v="249308.4"/>
    <n v="141937.32"/>
  </r>
  <r>
    <s v="C9689"/>
    <x v="2"/>
    <x v="51"/>
    <s v="Cárnicos"/>
    <x v="0"/>
    <x v="3"/>
    <x v="270"/>
    <n v="968968236"/>
    <d v="2021-03-08T00:00:00"/>
    <n v="8088"/>
    <n v="421.89"/>
    <n v="364.69"/>
    <n v="3412246.32"/>
    <n v="2949612.72"/>
  </r>
  <r>
    <s v="C8691"/>
    <x v="0"/>
    <x v="1"/>
    <s v="Verduras"/>
    <x v="0"/>
    <x v="2"/>
    <x v="283"/>
    <n v="869137275"/>
    <d v="2020-12-15T00:00:00"/>
    <n v="5889"/>
    <n v="154.06"/>
    <n v="90.93"/>
    <n v="907259.34"/>
    <n v="535486.77"/>
  </r>
  <r>
    <s v="C7020"/>
    <x v="2"/>
    <x v="105"/>
    <s v="Verduras"/>
    <x v="1"/>
    <x v="0"/>
    <x v="122"/>
    <n v="702028787"/>
    <d v="2020-07-25T00:00:00"/>
    <n v="4773"/>
    <n v="154.06"/>
    <n v="90.93"/>
    <n v="735328.38"/>
    <n v="434008.89"/>
  </r>
  <r>
    <s v="C2395"/>
    <x v="2"/>
    <x v="11"/>
    <s v="Frutas"/>
    <x v="0"/>
    <x v="2"/>
    <x v="284"/>
    <n v="239566600"/>
    <d v="2021-09-20T00:00:00"/>
    <n v="1935"/>
    <n v="9.33"/>
    <n v="6.92"/>
    <n v="18053.55"/>
    <n v="13390.2"/>
  </r>
  <r>
    <s v="C6739"/>
    <x v="5"/>
    <x v="43"/>
    <s v="Ropa"/>
    <x v="1"/>
    <x v="0"/>
    <x v="285"/>
    <n v="673987042"/>
    <d v="2020-11-07T00:00:00"/>
    <n v="6598"/>
    <n v="109.28"/>
    <n v="35.840000000000003"/>
    <n v="721029.44000000006"/>
    <n v="236472.32000000004"/>
  </r>
  <r>
    <s v="C5678"/>
    <x v="2"/>
    <x v="135"/>
    <s v="Cárnicos"/>
    <x v="0"/>
    <x v="3"/>
    <x v="286"/>
    <n v="567838943"/>
    <d v="2021-08-14T00:00:00"/>
    <n v="5017"/>
    <n v="421.89"/>
    <n v="364.69"/>
    <n v="2116622.13"/>
    <n v="1829649.73"/>
  </r>
  <r>
    <s v="C8039"/>
    <x v="5"/>
    <x v="85"/>
    <s v="Ropa"/>
    <x v="1"/>
    <x v="0"/>
    <x v="287"/>
    <n v="803983628"/>
    <d v="2022-11-01T00:00:00"/>
    <n v="5477"/>
    <n v="109.28"/>
    <n v="35.840000000000003"/>
    <n v="598526.56000000006"/>
    <n v="196295.68000000002"/>
  </r>
  <r>
    <s v="C5355"/>
    <x v="3"/>
    <x v="55"/>
    <s v="Cosméticos"/>
    <x v="0"/>
    <x v="3"/>
    <x v="288"/>
    <n v="535594928"/>
    <d v="2021-12-17T00:00:00"/>
    <n v="3296"/>
    <n v="437.2"/>
    <n v="263.33"/>
    <n v="1441011.2"/>
    <n v="867935.67999999993"/>
  </r>
  <r>
    <s v="C3361"/>
    <x v="2"/>
    <x v="54"/>
    <s v="Alimento infantil"/>
    <x v="1"/>
    <x v="3"/>
    <x v="289"/>
    <n v="336159169"/>
    <d v="2022-08-17T00:00:00"/>
    <n v="5823"/>
    <n v="255.28"/>
    <n v="159.41999999999999"/>
    <n v="1486495.44"/>
    <n v="928302.65999999992"/>
  </r>
  <r>
    <s v="C8494"/>
    <x v="1"/>
    <x v="15"/>
    <s v="Cárnicos"/>
    <x v="0"/>
    <x v="0"/>
    <x v="288"/>
    <n v="849475181"/>
    <d v="2021-12-12T00:00:00"/>
    <n v="7438"/>
    <n v="421.89"/>
    <n v="364.69"/>
    <n v="3138017.82"/>
    <n v="2712564.22"/>
  </r>
  <r>
    <s v="C5396"/>
    <x v="2"/>
    <x v="3"/>
    <s v="Ropa"/>
    <x v="0"/>
    <x v="3"/>
    <x v="33"/>
    <n v="539654290"/>
    <d v="2022-10-18T00:00:00"/>
    <n v="4552"/>
    <n v="109.28"/>
    <n v="35.840000000000003"/>
    <n v="497442.56"/>
    <n v="163143.68000000002"/>
  </r>
  <r>
    <s v="C6411"/>
    <x v="5"/>
    <x v="140"/>
    <s v="Cereales"/>
    <x v="1"/>
    <x v="1"/>
    <x v="290"/>
    <n v="641120326"/>
    <d v="2021-09-03T00:00:00"/>
    <n v="606"/>
    <n v="205.7"/>
    <n v="117.11"/>
    <n v="124654.2"/>
    <n v="70968.66"/>
  </r>
  <r>
    <s v="C2086"/>
    <x v="5"/>
    <x v="143"/>
    <s v="Verduras"/>
    <x v="0"/>
    <x v="0"/>
    <x v="291"/>
    <n v="208609616"/>
    <d v="2020-09-05T00:00:00"/>
    <n v="1076"/>
    <n v="154.06"/>
    <n v="90.93"/>
    <n v="165768.56"/>
    <n v="97840.680000000008"/>
  </r>
  <r>
    <s v="C1671"/>
    <x v="2"/>
    <x v="3"/>
    <s v="Cárnicos"/>
    <x v="0"/>
    <x v="1"/>
    <x v="290"/>
    <n v="167170989"/>
    <d v="2021-07-22T00:00:00"/>
    <n v="8465"/>
    <n v="421.89"/>
    <n v="364.69"/>
    <n v="3571298.85"/>
    <n v="3087100.85"/>
  </r>
  <r>
    <s v="C1621"/>
    <x v="1"/>
    <x v="71"/>
    <s v="Cárnicos"/>
    <x v="1"/>
    <x v="0"/>
    <x v="292"/>
    <n v="162165772"/>
    <d v="2020-05-06T00:00:00"/>
    <n v="7311"/>
    <n v="421.89"/>
    <n v="364.69"/>
    <n v="3084437.79"/>
    <n v="2666248.59"/>
  </r>
  <r>
    <s v="C8092"/>
    <x v="2"/>
    <x v="107"/>
    <s v="Cosméticos"/>
    <x v="1"/>
    <x v="0"/>
    <x v="293"/>
    <n v="809267795"/>
    <d v="2020-06-20T00:00:00"/>
    <n v="9179"/>
    <n v="437.2"/>
    <n v="263.33"/>
    <n v="4013058.8"/>
    <n v="2417106.0699999998"/>
  </r>
  <r>
    <s v="C5444"/>
    <x v="0"/>
    <x v="48"/>
    <s v="Alimento infantil"/>
    <x v="1"/>
    <x v="0"/>
    <x v="116"/>
    <n v="544463384"/>
    <d v="2020-06-25T00:00:00"/>
    <n v="7669"/>
    <n v="255.28"/>
    <n v="159.41999999999999"/>
    <n v="1957742.32"/>
    <n v="1222591.98"/>
  </r>
  <r>
    <s v="C5740"/>
    <x v="2"/>
    <x v="56"/>
    <s v="Bebida"/>
    <x v="1"/>
    <x v="1"/>
    <x v="50"/>
    <n v="574051368"/>
    <d v="2020-05-01T00:00:00"/>
    <n v="3411"/>
    <n v="47.45"/>
    <n v="31.79"/>
    <n v="161851.95000000001"/>
    <n v="108435.69"/>
  </r>
  <r>
    <s v="C8246"/>
    <x v="2"/>
    <x v="79"/>
    <s v="Frutas"/>
    <x v="1"/>
    <x v="0"/>
    <x v="294"/>
    <n v="824643075"/>
    <d v="2020-10-23T00:00:00"/>
    <n v="9066"/>
    <n v="9.33"/>
    <n v="6.92"/>
    <n v="84585.78"/>
    <n v="62736.72"/>
  </r>
  <r>
    <s v="C3931"/>
    <x v="2"/>
    <x v="114"/>
    <s v="Cuidado personal"/>
    <x v="0"/>
    <x v="3"/>
    <x v="295"/>
    <n v="393162333"/>
    <d v="2021-03-29T00:00:00"/>
    <n v="4326"/>
    <n v="81.73"/>
    <n v="56.67"/>
    <n v="353563.98000000004"/>
    <n v="245154.42"/>
  </r>
  <r>
    <s v="C6968"/>
    <x v="2"/>
    <x v="122"/>
    <s v="Frutas"/>
    <x v="1"/>
    <x v="1"/>
    <x v="296"/>
    <n v="696845471"/>
    <d v="2021-07-08T00:00:00"/>
    <n v="915"/>
    <n v="9.33"/>
    <n v="6.92"/>
    <n v="8536.9500000000007"/>
    <n v="6331.8"/>
  </r>
  <r>
    <s v="C5232"/>
    <x v="3"/>
    <x v="155"/>
    <s v="Ropa"/>
    <x v="0"/>
    <x v="1"/>
    <x v="244"/>
    <n v="523241317"/>
    <d v="2020-10-03T00:00:00"/>
    <n v="7588"/>
    <n v="109.28"/>
    <n v="35.840000000000003"/>
    <n v="829216.64"/>
    <n v="271953.92000000004"/>
  </r>
  <r>
    <s v="C9802"/>
    <x v="2"/>
    <x v="152"/>
    <s v="Cereales"/>
    <x v="0"/>
    <x v="2"/>
    <x v="297"/>
    <n v="980211198"/>
    <d v="2020-12-15T00:00:00"/>
    <n v="5131"/>
    <n v="205.7"/>
    <n v="117.11"/>
    <n v="1055446.7"/>
    <n v="600891.41"/>
  </r>
  <r>
    <s v="C5459"/>
    <x v="1"/>
    <x v="8"/>
    <s v="Doméstico"/>
    <x v="1"/>
    <x v="2"/>
    <x v="298"/>
    <n v="545928943"/>
    <d v="2020-08-10T00:00:00"/>
    <n v="1361"/>
    <n v="668.27"/>
    <n v="502.54"/>
    <n v="909515.47"/>
    <n v="683956.94000000006"/>
  </r>
  <r>
    <s v="C9188"/>
    <x v="2"/>
    <x v="79"/>
    <s v="Verduras"/>
    <x v="1"/>
    <x v="2"/>
    <x v="164"/>
    <n v="918880879"/>
    <d v="2020-12-13T00:00:00"/>
    <n v="6127"/>
    <n v="154.06"/>
    <n v="90.93"/>
    <n v="943925.62"/>
    <n v="557128.11"/>
  </r>
  <r>
    <s v="C2678"/>
    <x v="3"/>
    <x v="39"/>
    <s v="Verduras"/>
    <x v="0"/>
    <x v="1"/>
    <x v="299"/>
    <n v="267865836"/>
    <d v="2022-07-30T00:00:00"/>
    <n v="6308"/>
    <n v="154.06"/>
    <n v="90.93"/>
    <n v="971810.48"/>
    <n v="573586.44000000006"/>
  </r>
  <r>
    <s v="C8819"/>
    <x v="0"/>
    <x v="99"/>
    <s v="Material de oficina"/>
    <x v="1"/>
    <x v="1"/>
    <x v="300"/>
    <n v="881995141"/>
    <d v="2020-10-20T00:00:00"/>
    <n v="817"/>
    <n v="651.21"/>
    <n v="524.96"/>
    <n v="532038.57000000007"/>
    <n v="428892.32"/>
  </r>
  <r>
    <s v="C6206"/>
    <x v="0"/>
    <x v="133"/>
    <s v="Cuidado personal"/>
    <x v="1"/>
    <x v="0"/>
    <x v="301"/>
    <n v="620692622"/>
    <d v="2021-03-06T00:00:00"/>
    <n v="5595"/>
    <n v="81.73"/>
    <n v="56.67"/>
    <n v="457279.35000000003"/>
    <n v="317068.65000000002"/>
  </r>
  <r>
    <s v="C5636"/>
    <x v="5"/>
    <x v="140"/>
    <s v="Cárnicos"/>
    <x v="1"/>
    <x v="3"/>
    <x v="302"/>
    <n v="563694608"/>
    <d v="2021-02-11T00:00:00"/>
    <n v="8616"/>
    <n v="421.89"/>
    <n v="364.69"/>
    <n v="3635004.2399999998"/>
    <n v="3142169.04"/>
  </r>
  <r>
    <s v="C9610"/>
    <x v="3"/>
    <x v="4"/>
    <s v="Bebida"/>
    <x v="1"/>
    <x v="1"/>
    <x v="27"/>
    <n v="961049926"/>
    <d v="2022-09-09T00:00:00"/>
    <n v="4885"/>
    <n v="47.45"/>
    <n v="31.79"/>
    <n v="231793.25"/>
    <n v="155294.15"/>
  </r>
  <r>
    <s v="C7831"/>
    <x v="1"/>
    <x v="42"/>
    <s v="Material de oficina"/>
    <x v="1"/>
    <x v="2"/>
    <x v="303"/>
    <n v="783119904"/>
    <d v="2022-10-30T00:00:00"/>
    <n v="1437"/>
    <n v="651.21"/>
    <n v="524.96"/>
    <n v="935788.77"/>
    <n v="754367.52"/>
  </r>
  <r>
    <s v="C8705"/>
    <x v="3"/>
    <x v="156"/>
    <s v="Cuidado personal"/>
    <x v="1"/>
    <x v="1"/>
    <x v="304"/>
    <n v="870578372"/>
    <d v="2022-11-06T00:00:00"/>
    <n v="2341"/>
    <n v="81.73"/>
    <n v="56.67"/>
    <n v="191329.93000000002"/>
    <n v="132664.47"/>
  </r>
  <r>
    <s v="C7844"/>
    <x v="2"/>
    <x v="30"/>
    <s v="Snacks"/>
    <x v="0"/>
    <x v="3"/>
    <x v="305"/>
    <n v="784411656"/>
    <d v="2021-11-29T00:00:00"/>
    <n v="3695"/>
    <n v="152.58000000000001"/>
    <n v="97.44"/>
    <n v="563783.10000000009"/>
    <n v="360040.8"/>
  </r>
  <r>
    <s v="C1559"/>
    <x v="5"/>
    <x v="94"/>
    <s v="Doméstico"/>
    <x v="0"/>
    <x v="0"/>
    <x v="306"/>
    <n v="155918586"/>
    <d v="2020-11-07T00:00:00"/>
    <n v="8629"/>
    <n v="668.27"/>
    <n v="502.54"/>
    <n v="5766501.8300000001"/>
    <n v="4336417.66"/>
  </r>
  <r>
    <s v="C9367"/>
    <x v="2"/>
    <x v="146"/>
    <s v="Cosméticos"/>
    <x v="0"/>
    <x v="0"/>
    <x v="13"/>
    <n v="936710488"/>
    <d v="2020-12-08T00:00:00"/>
    <n v="2304"/>
    <n v="437.2"/>
    <n v="263.33"/>
    <n v="1007308.7999999999"/>
    <n v="606712.31999999995"/>
  </r>
  <r>
    <s v="C6487"/>
    <x v="5"/>
    <x v="85"/>
    <s v="Snacks"/>
    <x v="1"/>
    <x v="3"/>
    <x v="307"/>
    <n v="648711192"/>
    <d v="2022-05-16T00:00:00"/>
    <n v="6912"/>
    <n v="152.58000000000001"/>
    <n v="97.44"/>
    <n v="1054632.9600000002"/>
    <n v="673505.28000000003"/>
  </r>
  <r>
    <s v="C9341"/>
    <x v="0"/>
    <x v="77"/>
    <s v="Doméstico"/>
    <x v="1"/>
    <x v="0"/>
    <x v="263"/>
    <n v="934157025"/>
    <d v="2020-02-03T00:00:00"/>
    <n v="6678"/>
    <n v="668.27"/>
    <n v="502.54"/>
    <n v="4462707.0599999996"/>
    <n v="3355962.12"/>
  </r>
  <r>
    <s v="C8055"/>
    <x v="4"/>
    <x v="9"/>
    <s v="Ropa"/>
    <x v="1"/>
    <x v="0"/>
    <x v="308"/>
    <n v="805596816"/>
    <d v="2022-05-23T00:00:00"/>
    <n v="2855"/>
    <n v="109.28"/>
    <n v="35.840000000000003"/>
    <n v="311994.40000000002"/>
    <n v="102323.20000000001"/>
  </r>
  <r>
    <s v="C6958"/>
    <x v="3"/>
    <x v="141"/>
    <s v="Cereales"/>
    <x v="1"/>
    <x v="1"/>
    <x v="103"/>
    <n v="695891892"/>
    <d v="2020-08-03T00:00:00"/>
    <n v="8730"/>
    <n v="205.7"/>
    <n v="117.11"/>
    <n v="1795761"/>
    <n v="1022370.3"/>
  </r>
  <r>
    <s v="C2082"/>
    <x v="5"/>
    <x v="85"/>
    <s v="Cuidado personal"/>
    <x v="0"/>
    <x v="2"/>
    <x v="307"/>
    <n v="208216083"/>
    <d v="2022-05-13T00:00:00"/>
    <n v="4621"/>
    <n v="81.73"/>
    <n v="56.67"/>
    <n v="377674.33"/>
    <n v="261872.07"/>
  </r>
  <r>
    <s v="C3660"/>
    <x v="0"/>
    <x v="117"/>
    <s v="Cereales"/>
    <x v="0"/>
    <x v="0"/>
    <x v="309"/>
    <n v="366055715"/>
    <d v="2021-04-05T00:00:00"/>
    <n v="2875"/>
    <n v="205.7"/>
    <n v="117.11"/>
    <n v="591387.5"/>
    <n v="336691.25"/>
  </r>
  <r>
    <s v="C4632"/>
    <x v="2"/>
    <x v="109"/>
    <s v="Cárnicos"/>
    <x v="1"/>
    <x v="2"/>
    <x v="310"/>
    <n v="463209617"/>
    <d v="2021-06-27T00:00:00"/>
    <n v="2874"/>
    <n v="421.89"/>
    <n v="364.69"/>
    <n v="1212511.8599999999"/>
    <n v="1048119.0599999999"/>
  </r>
  <r>
    <s v="C3137"/>
    <x v="0"/>
    <x v="157"/>
    <s v="Cosméticos"/>
    <x v="1"/>
    <x v="3"/>
    <x v="311"/>
    <n v="313789117"/>
    <d v="2021-09-07T00:00:00"/>
    <n v="6028"/>
    <n v="437.2"/>
    <n v="263.33"/>
    <n v="2635441.6"/>
    <n v="1587353.24"/>
  </r>
  <r>
    <s v="C7022"/>
    <x v="5"/>
    <x v="50"/>
    <s v="Cereales"/>
    <x v="0"/>
    <x v="0"/>
    <x v="312"/>
    <n v="702218043"/>
    <d v="2022-07-29T00:00:00"/>
    <n v="779"/>
    <n v="205.7"/>
    <n v="117.11"/>
    <n v="160240.29999999999"/>
    <n v="91228.69"/>
  </r>
  <r>
    <s v="C2332"/>
    <x v="1"/>
    <x v="115"/>
    <s v="Cárnicos"/>
    <x v="1"/>
    <x v="1"/>
    <x v="139"/>
    <n v="233232724"/>
    <d v="2022-03-08T00:00:00"/>
    <n v="7601"/>
    <n v="421.89"/>
    <n v="364.69"/>
    <n v="3206785.8899999997"/>
    <n v="2772008.69"/>
  </r>
  <r>
    <s v="C2818"/>
    <x v="3"/>
    <x v="4"/>
    <s v="Alimento infantil"/>
    <x v="0"/>
    <x v="2"/>
    <x v="313"/>
    <n v="281881988"/>
    <d v="2020-08-11T00:00:00"/>
    <n v="3999"/>
    <n v="255.28"/>
    <n v="159.41999999999999"/>
    <n v="1020864.72"/>
    <n v="637520.57999999996"/>
  </r>
  <r>
    <s v="C9435"/>
    <x v="2"/>
    <x v="17"/>
    <s v="Snacks"/>
    <x v="1"/>
    <x v="3"/>
    <x v="195"/>
    <n v="943527162"/>
    <d v="2020-12-22T00:00:00"/>
    <n v="9509"/>
    <n v="152.58000000000001"/>
    <n v="97.44"/>
    <n v="1450883.2200000002"/>
    <n v="926556.96"/>
  </r>
  <r>
    <s v="C5838"/>
    <x v="0"/>
    <x v="129"/>
    <s v="Cárnicos"/>
    <x v="0"/>
    <x v="3"/>
    <x v="188"/>
    <n v="583842074"/>
    <d v="2022-10-04T00:00:00"/>
    <n v="699"/>
    <n v="421.89"/>
    <n v="364.69"/>
    <n v="294901.11"/>
    <n v="254918.31"/>
  </r>
  <r>
    <s v="C7888"/>
    <x v="2"/>
    <x v="138"/>
    <s v="Alimento infantil"/>
    <x v="1"/>
    <x v="1"/>
    <x v="47"/>
    <n v="788813054"/>
    <d v="2022-08-09T00:00:00"/>
    <n v="6167"/>
    <n v="255.28"/>
    <n v="159.41999999999999"/>
    <n v="1574311.76"/>
    <n v="983143.1399999999"/>
  </r>
  <r>
    <s v="C5147"/>
    <x v="5"/>
    <x v="100"/>
    <s v="Cuidado personal"/>
    <x v="1"/>
    <x v="0"/>
    <x v="314"/>
    <n v="514738929"/>
    <d v="2022-05-16T00:00:00"/>
    <n v="1543"/>
    <n v="81.73"/>
    <n v="56.67"/>
    <n v="126109.39"/>
    <n v="87441.81"/>
  </r>
  <r>
    <s v="C1382"/>
    <x v="0"/>
    <x v="64"/>
    <s v="Frutas"/>
    <x v="0"/>
    <x v="3"/>
    <x v="315"/>
    <n v="138231027"/>
    <d v="2021-01-28T00:00:00"/>
    <n v="4487"/>
    <n v="9.33"/>
    <n v="6.92"/>
    <n v="41863.71"/>
    <n v="31050.04"/>
  </r>
  <r>
    <s v="C1062"/>
    <x v="3"/>
    <x v="91"/>
    <s v="Cereales"/>
    <x v="1"/>
    <x v="0"/>
    <x v="316"/>
    <n v="106213176"/>
    <d v="2022-07-15T00:00:00"/>
    <n v="9694"/>
    <n v="205.7"/>
    <n v="117.11"/>
    <n v="1994055.7999999998"/>
    <n v="1135264.3400000001"/>
  </r>
  <r>
    <s v="C4859"/>
    <x v="5"/>
    <x v="22"/>
    <s v="Snacks"/>
    <x v="0"/>
    <x v="3"/>
    <x v="317"/>
    <n v="485921704"/>
    <d v="2022-04-15T00:00:00"/>
    <n v="3885"/>
    <n v="152.58000000000001"/>
    <n v="97.44"/>
    <n v="592773.30000000005"/>
    <n v="378554.39999999997"/>
  </r>
  <r>
    <s v="C5149"/>
    <x v="5"/>
    <x v="124"/>
    <s v="Material de oficina"/>
    <x v="1"/>
    <x v="1"/>
    <x v="318"/>
    <n v="514905440"/>
    <d v="2020-10-22T00:00:00"/>
    <n v="817"/>
    <n v="651.21"/>
    <n v="524.96"/>
    <n v="532038.57000000007"/>
    <n v="428892.32"/>
  </r>
  <r>
    <s v="C8510"/>
    <x v="5"/>
    <x v="94"/>
    <s v="Cuidado personal"/>
    <x v="1"/>
    <x v="2"/>
    <x v="169"/>
    <n v="851025712"/>
    <d v="2021-09-27T00:00:00"/>
    <n v="6275"/>
    <n v="81.73"/>
    <n v="56.67"/>
    <n v="512855.75"/>
    <n v="355604.25"/>
  </r>
  <r>
    <s v="C4224"/>
    <x v="1"/>
    <x v="27"/>
    <s v="Alimento infantil"/>
    <x v="0"/>
    <x v="2"/>
    <x v="319"/>
    <n v="422456347"/>
    <d v="2021-08-26T00:00:00"/>
    <n v="3076"/>
    <n v="255.28"/>
    <n v="159.41999999999999"/>
    <n v="785241.28"/>
    <n v="490375.92"/>
  </r>
  <r>
    <s v="C4776"/>
    <x v="2"/>
    <x v="51"/>
    <s v="Cosméticos"/>
    <x v="0"/>
    <x v="1"/>
    <x v="320"/>
    <n v="477683675"/>
    <d v="2020-12-23T00:00:00"/>
    <n v="6069"/>
    <n v="437.2"/>
    <n v="263.33"/>
    <n v="2653366.7999999998"/>
    <n v="1598149.77"/>
  </r>
  <r>
    <s v="C5355"/>
    <x v="1"/>
    <x v="38"/>
    <s v="Ropa"/>
    <x v="1"/>
    <x v="2"/>
    <x v="321"/>
    <n v="535506522"/>
    <d v="2021-05-25T00:00:00"/>
    <n v="7135"/>
    <n v="109.28"/>
    <n v="35.840000000000003"/>
    <n v="779712.8"/>
    <n v="255718.40000000002"/>
  </r>
  <r>
    <s v="C6350"/>
    <x v="5"/>
    <x v="127"/>
    <s v="Cereales"/>
    <x v="1"/>
    <x v="2"/>
    <x v="10"/>
    <n v="635036218"/>
    <d v="2022-07-31T00:00:00"/>
    <n v="184"/>
    <n v="205.7"/>
    <n v="117.11"/>
    <n v="37848.799999999996"/>
    <n v="21548.240000000002"/>
  </r>
  <r>
    <s v="C8856"/>
    <x v="1"/>
    <x v="27"/>
    <s v="Cárnicos"/>
    <x v="0"/>
    <x v="2"/>
    <x v="322"/>
    <n v="885696589"/>
    <d v="2022-11-11T00:00:00"/>
    <n v="6158"/>
    <n v="421.89"/>
    <n v="364.69"/>
    <n v="2597998.62"/>
    <n v="2245761.02"/>
  </r>
  <r>
    <s v="C1172"/>
    <x v="2"/>
    <x v="89"/>
    <s v="Verduras"/>
    <x v="0"/>
    <x v="2"/>
    <x v="323"/>
    <n v="117223966"/>
    <d v="2021-02-25T00:00:00"/>
    <n v="8031"/>
    <n v="154.06"/>
    <n v="90.93"/>
    <n v="1237255.8600000001"/>
    <n v="730258.83000000007"/>
  </r>
  <r>
    <s v="C8296"/>
    <x v="2"/>
    <x v="3"/>
    <s v="Ropa"/>
    <x v="0"/>
    <x v="1"/>
    <x v="324"/>
    <n v="829667174"/>
    <d v="2021-01-09T00:00:00"/>
    <n v="5809"/>
    <n v="109.28"/>
    <n v="35.840000000000003"/>
    <n v="634807.52"/>
    <n v="208194.56000000003"/>
  </r>
  <r>
    <s v="C6433"/>
    <x v="3"/>
    <x v="4"/>
    <s v="Bebida"/>
    <x v="0"/>
    <x v="0"/>
    <x v="20"/>
    <n v="643387544"/>
    <d v="2020-08-20T00:00:00"/>
    <n v="1527"/>
    <n v="47.45"/>
    <n v="31.79"/>
    <n v="72456.150000000009"/>
    <n v="48543.33"/>
  </r>
  <r>
    <s v="C8490"/>
    <x v="1"/>
    <x v="93"/>
    <s v="Snacks"/>
    <x v="0"/>
    <x v="2"/>
    <x v="325"/>
    <n v="849058902"/>
    <d v="2020-01-25T00:00:00"/>
    <n v="4252"/>
    <n v="152.58000000000001"/>
    <n v="97.44"/>
    <n v="648770.16"/>
    <n v="414314.88"/>
  </r>
  <r>
    <s v="C5576"/>
    <x v="5"/>
    <x v="127"/>
    <s v="Material de oficina"/>
    <x v="0"/>
    <x v="2"/>
    <x v="326"/>
    <n v="557667577"/>
    <d v="2022-09-15T00:00:00"/>
    <n v="5083"/>
    <n v="651.21"/>
    <n v="524.96"/>
    <n v="3310100.43"/>
    <n v="2668371.6800000002"/>
  </r>
  <r>
    <s v="C7505"/>
    <x v="5"/>
    <x v="33"/>
    <s v="Ropa"/>
    <x v="0"/>
    <x v="0"/>
    <x v="327"/>
    <n v="750512397"/>
    <d v="2022-03-04T00:00:00"/>
    <n v="2151"/>
    <n v="109.28"/>
    <n v="35.840000000000003"/>
    <n v="235061.28"/>
    <n v="77091.840000000011"/>
  </r>
  <r>
    <s v="C2292"/>
    <x v="5"/>
    <x v="124"/>
    <s v="Verduras"/>
    <x v="1"/>
    <x v="3"/>
    <x v="328"/>
    <n v="229204690"/>
    <d v="2021-03-25T00:00:00"/>
    <n v="5616"/>
    <n v="154.06"/>
    <n v="90.93"/>
    <n v="865200.96"/>
    <n v="510662.88000000006"/>
  </r>
  <r>
    <s v="C5656"/>
    <x v="0"/>
    <x v="29"/>
    <s v="Frutas"/>
    <x v="0"/>
    <x v="1"/>
    <x v="329"/>
    <n v="565668284"/>
    <d v="2021-08-03T00:00:00"/>
    <n v="2671"/>
    <n v="9.33"/>
    <n v="6.92"/>
    <n v="24920.43"/>
    <n v="18483.32"/>
  </r>
  <r>
    <s v="C2521"/>
    <x v="3"/>
    <x v="158"/>
    <s v="Snacks"/>
    <x v="0"/>
    <x v="3"/>
    <x v="330"/>
    <n v="252139508"/>
    <d v="2022-05-23T00:00:00"/>
    <n v="2538"/>
    <n v="152.58000000000001"/>
    <n v="97.44"/>
    <n v="387248.04000000004"/>
    <n v="247302.72"/>
  </r>
  <r>
    <s v="C5511"/>
    <x v="2"/>
    <x v="135"/>
    <s v="Snacks"/>
    <x v="0"/>
    <x v="1"/>
    <x v="331"/>
    <n v="551167190"/>
    <d v="2021-11-13T00:00:00"/>
    <n v="1474"/>
    <n v="152.58000000000001"/>
    <n v="97.44"/>
    <n v="224902.92"/>
    <n v="143626.56"/>
  </r>
  <r>
    <s v="C5456"/>
    <x v="2"/>
    <x v="104"/>
    <s v="Doméstico"/>
    <x v="0"/>
    <x v="0"/>
    <x v="332"/>
    <n v="545612657"/>
    <d v="2021-05-29T00:00:00"/>
    <n v="7765"/>
    <n v="668.27"/>
    <n v="502.54"/>
    <n v="5189116.55"/>
    <n v="3902223.1"/>
  </r>
  <r>
    <s v="C2886"/>
    <x v="2"/>
    <x v="138"/>
    <s v="Snacks"/>
    <x v="0"/>
    <x v="2"/>
    <x v="333"/>
    <n v="288649737"/>
    <d v="2021-06-20T00:00:00"/>
    <n v="6727"/>
    <n v="152.58000000000001"/>
    <n v="97.44"/>
    <n v="1026405.66"/>
    <n v="655478.88"/>
  </r>
  <r>
    <s v="C3537"/>
    <x v="3"/>
    <x v="91"/>
    <s v="Cuidado personal"/>
    <x v="1"/>
    <x v="2"/>
    <x v="4"/>
    <n v="353764760"/>
    <d v="2022-10-27T00:00:00"/>
    <n v="5709"/>
    <n v="81.73"/>
    <n v="56.67"/>
    <n v="466596.57"/>
    <n v="323529.03000000003"/>
  </r>
  <r>
    <s v="C4847"/>
    <x v="2"/>
    <x v="98"/>
    <s v="Frutas"/>
    <x v="0"/>
    <x v="3"/>
    <x v="73"/>
    <n v="484756553"/>
    <d v="2022-06-14T00:00:00"/>
    <n v="9091"/>
    <n v="9.33"/>
    <n v="6.92"/>
    <n v="84819.03"/>
    <n v="62909.72"/>
  </r>
  <r>
    <s v="C9457"/>
    <x v="0"/>
    <x v="99"/>
    <s v="Bebida"/>
    <x v="1"/>
    <x v="3"/>
    <x v="103"/>
    <n v="945736443"/>
    <d v="2020-08-20T00:00:00"/>
    <n v="3285"/>
    <n v="47.45"/>
    <n v="31.79"/>
    <n v="155873.25"/>
    <n v="104430.15"/>
  </r>
  <r>
    <s v="C2711"/>
    <x v="2"/>
    <x v="146"/>
    <s v="Bebida"/>
    <x v="0"/>
    <x v="2"/>
    <x v="334"/>
    <n v="271128261"/>
    <d v="2022-03-07T00:00:00"/>
    <n v="1732"/>
    <n v="47.45"/>
    <n v="31.79"/>
    <n v="82183.400000000009"/>
    <n v="55060.28"/>
  </r>
  <r>
    <s v="C2156"/>
    <x v="3"/>
    <x v="158"/>
    <s v="Alimento infantil"/>
    <x v="0"/>
    <x v="2"/>
    <x v="335"/>
    <n v="215668332"/>
    <d v="2020-11-21T00:00:00"/>
    <n v="9907"/>
    <n v="255.28"/>
    <n v="159.41999999999999"/>
    <n v="2529058.96"/>
    <n v="1579373.94"/>
  </r>
  <r>
    <s v="C8044"/>
    <x v="0"/>
    <x v="64"/>
    <s v="Frutas"/>
    <x v="1"/>
    <x v="1"/>
    <x v="85"/>
    <n v="804405486"/>
    <d v="2021-02-01T00:00:00"/>
    <n v="314"/>
    <n v="9.33"/>
    <n v="6.92"/>
    <n v="2929.62"/>
    <n v="2172.88"/>
  </r>
  <r>
    <s v="C7827"/>
    <x v="2"/>
    <x v="35"/>
    <s v="Cárnicos"/>
    <x v="1"/>
    <x v="3"/>
    <x v="336"/>
    <n v="782701051"/>
    <d v="2021-09-01T00:00:00"/>
    <n v="7489"/>
    <n v="421.89"/>
    <n v="364.69"/>
    <n v="3159534.21"/>
    <n v="2731163.41"/>
  </r>
  <r>
    <s v="C7662"/>
    <x v="0"/>
    <x v="77"/>
    <s v="Doméstico"/>
    <x v="0"/>
    <x v="0"/>
    <x v="199"/>
    <n v="766228854"/>
    <d v="2020-10-03T00:00:00"/>
    <n v="3000"/>
    <n v="668.27"/>
    <n v="502.54"/>
    <n v="2004810"/>
    <n v="1507620"/>
  </r>
  <r>
    <s v="C9909"/>
    <x v="1"/>
    <x v="8"/>
    <s v="Frutas"/>
    <x v="1"/>
    <x v="3"/>
    <x v="337"/>
    <n v="990975224"/>
    <d v="2022-01-27T00:00:00"/>
    <n v="445"/>
    <n v="9.33"/>
    <n v="6.92"/>
    <n v="4151.8500000000004"/>
    <n v="3079.4"/>
  </r>
  <r>
    <s v="C8632"/>
    <x v="2"/>
    <x v="37"/>
    <s v="Cereales"/>
    <x v="1"/>
    <x v="3"/>
    <x v="338"/>
    <n v="863238990"/>
    <d v="2020-04-03T00:00:00"/>
    <n v="455"/>
    <n v="205.7"/>
    <n v="117.11"/>
    <n v="93593.5"/>
    <n v="53285.05"/>
  </r>
  <r>
    <s v="C3096"/>
    <x v="0"/>
    <x v="0"/>
    <s v="Cuidado personal"/>
    <x v="0"/>
    <x v="3"/>
    <x v="339"/>
    <n v="309631478"/>
    <d v="2021-05-27T00:00:00"/>
    <n v="5690"/>
    <n v="81.73"/>
    <n v="56.67"/>
    <n v="465043.7"/>
    <n v="322452.3"/>
  </r>
  <r>
    <s v="C2270"/>
    <x v="3"/>
    <x v="159"/>
    <s v="Verduras"/>
    <x v="0"/>
    <x v="2"/>
    <x v="340"/>
    <n v="227076518"/>
    <d v="2022-07-13T00:00:00"/>
    <n v="5843"/>
    <n v="154.06"/>
    <n v="90.93"/>
    <n v="900172.58"/>
    <n v="531303.99"/>
  </r>
  <r>
    <s v="C2328"/>
    <x v="5"/>
    <x v="34"/>
    <s v="Cuidado personal"/>
    <x v="1"/>
    <x v="0"/>
    <x v="341"/>
    <n v="232810437"/>
    <d v="2020-04-06T00:00:00"/>
    <n v="2637"/>
    <n v="81.73"/>
    <n v="56.67"/>
    <n v="215522.01"/>
    <n v="149438.79"/>
  </r>
  <r>
    <s v="C9143"/>
    <x v="2"/>
    <x v="102"/>
    <s v="Bebida"/>
    <x v="1"/>
    <x v="0"/>
    <x v="342"/>
    <n v="914382064"/>
    <d v="2022-06-06T00:00:00"/>
    <n v="4827"/>
    <n v="47.45"/>
    <n v="31.79"/>
    <n v="229041.15000000002"/>
    <n v="153450.32999999999"/>
  </r>
  <r>
    <s v="C6796"/>
    <x v="2"/>
    <x v="14"/>
    <s v="Verduras"/>
    <x v="1"/>
    <x v="0"/>
    <x v="343"/>
    <n v="679652726"/>
    <d v="2022-06-13T00:00:00"/>
    <n v="3200"/>
    <n v="154.06"/>
    <n v="90.93"/>
    <n v="492992"/>
    <n v="290976"/>
  </r>
  <r>
    <s v="C7067"/>
    <x v="0"/>
    <x v="160"/>
    <s v="Cereales"/>
    <x v="1"/>
    <x v="2"/>
    <x v="344"/>
    <n v="706796252"/>
    <d v="2021-07-16T00:00:00"/>
    <n v="5572"/>
    <n v="205.7"/>
    <n v="117.11"/>
    <n v="1146160.3999999999"/>
    <n v="652536.92000000004"/>
  </r>
  <r>
    <s v="C8942"/>
    <x v="0"/>
    <x v="144"/>
    <s v="Frutas"/>
    <x v="1"/>
    <x v="3"/>
    <x v="345"/>
    <n v="894298970"/>
    <d v="2021-01-26T00:00:00"/>
    <n v="1793"/>
    <n v="9.33"/>
    <n v="6.92"/>
    <n v="16728.689999999999"/>
    <n v="12407.56"/>
  </r>
  <r>
    <s v="C3109"/>
    <x v="3"/>
    <x v="161"/>
    <s v="Bebida"/>
    <x v="1"/>
    <x v="2"/>
    <x v="346"/>
    <n v="310959708"/>
    <d v="2021-10-12T00:00:00"/>
    <n v="8743"/>
    <n v="47.45"/>
    <n v="31.79"/>
    <n v="414855.35000000003"/>
    <n v="277939.96999999997"/>
  </r>
  <r>
    <s v="C3458"/>
    <x v="0"/>
    <x v="96"/>
    <s v="Bebida"/>
    <x v="0"/>
    <x v="2"/>
    <x v="347"/>
    <n v="345889794"/>
    <d v="2021-07-25T00:00:00"/>
    <n v="5331"/>
    <n v="47.45"/>
    <n v="31.79"/>
    <n v="252955.95"/>
    <n v="169472.49"/>
  </r>
  <r>
    <s v="C6585"/>
    <x v="2"/>
    <x v="114"/>
    <s v="Frutas"/>
    <x v="1"/>
    <x v="1"/>
    <x v="348"/>
    <n v="658513057"/>
    <d v="2020-05-23T00:00:00"/>
    <n v="7502"/>
    <n v="9.33"/>
    <n v="6.92"/>
    <n v="69993.66"/>
    <n v="51913.84"/>
  </r>
  <r>
    <s v="C5285"/>
    <x v="0"/>
    <x v="83"/>
    <s v="Material de oficina"/>
    <x v="1"/>
    <x v="3"/>
    <x v="349"/>
    <n v="528565824"/>
    <d v="2021-04-03T00:00:00"/>
    <n v="3228"/>
    <n v="651.21"/>
    <n v="524.96"/>
    <n v="2102105.88"/>
    <n v="1694570.8800000001"/>
  </r>
  <r>
    <s v="C2060"/>
    <x v="5"/>
    <x v="43"/>
    <s v="Material de oficina"/>
    <x v="1"/>
    <x v="1"/>
    <x v="350"/>
    <n v="206096923"/>
    <d v="2020-10-15T00:00:00"/>
    <n v="7514"/>
    <n v="651.21"/>
    <n v="524.96"/>
    <n v="4893191.9400000004"/>
    <n v="3944549.4400000004"/>
  </r>
  <r>
    <s v="C4614"/>
    <x v="1"/>
    <x v="139"/>
    <s v="Ropa"/>
    <x v="1"/>
    <x v="2"/>
    <x v="351"/>
    <n v="461467683"/>
    <d v="2021-05-11T00:00:00"/>
    <n v="7397"/>
    <n v="109.28"/>
    <n v="35.840000000000003"/>
    <n v="808344.16"/>
    <n v="265108.48000000004"/>
  </r>
  <r>
    <s v="C3353"/>
    <x v="3"/>
    <x v="55"/>
    <s v="Bebida"/>
    <x v="1"/>
    <x v="1"/>
    <x v="352"/>
    <n v="335351932"/>
    <d v="2021-09-13T00:00:00"/>
    <n v="6944"/>
    <n v="47.45"/>
    <n v="31.79"/>
    <n v="329492.80000000005"/>
    <n v="220749.75999999998"/>
  </r>
  <r>
    <s v="C2887"/>
    <x v="2"/>
    <x v="162"/>
    <s v="Verduras"/>
    <x v="1"/>
    <x v="3"/>
    <x v="353"/>
    <n v="288735997"/>
    <d v="2020-09-14T00:00:00"/>
    <n v="2253"/>
    <n v="154.06"/>
    <n v="90.93"/>
    <n v="347097.18"/>
    <n v="204865.29"/>
  </r>
  <r>
    <s v="C8529"/>
    <x v="0"/>
    <x v="163"/>
    <s v="Cuidado personal"/>
    <x v="0"/>
    <x v="0"/>
    <x v="237"/>
    <n v="852918708"/>
    <d v="2022-03-14T00:00:00"/>
    <n v="6454"/>
    <n v="81.73"/>
    <n v="56.67"/>
    <n v="527485.42000000004"/>
    <n v="365748.18"/>
  </r>
  <r>
    <s v="C3795"/>
    <x v="2"/>
    <x v="150"/>
    <s v="Snacks"/>
    <x v="0"/>
    <x v="0"/>
    <x v="354"/>
    <n v="379511392"/>
    <d v="2021-08-03T00:00:00"/>
    <n v="4709"/>
    <n v="152.58000000000001"/>
    <n v="97.44"/>
    <n v="718499.22000000009"/>
    <n v="458844.95999999996"/>
  </r>
  <r>
    <s v="C8904"/>
    <x v="5"/>
    <x v="127"/>
    <s v="Verduras"/>
    <x v="0"/>
    <x v="3"/>
    <x v="355"/>
    <n v="890437877"/>
    <d v="2022-03-24T00:00:00"/>
    <n v="9210"/>
    <n v="154.06"/>
    <n v="90.93"/>
    <n v="1418892.6"/>
    <n v="837465.3"/>
  </r>
  <r>
    <s v="C4279"/>
    <x v="0"/>
    <x v="164"/>
    <s v="Frutas"/>
    <x v="0"/>
    <x v="1"/>
    <x v="356"/>
    <n v="427934491"/>
    <d v="2021-10-04T00:00:00"/>
    <n v="4180"/>
    <n v="9.33"/>
    <n v="6.92"/>
    <n v="38999.4"/>
    <n v="28925.599999999999"/>
  </r>
  <r>
    <s v="C7045"/>
    <x v="5"/>
    <x v="124"/>
    <s v="Doméstico"/>
    <x v="0"/>
    <x v="1"/>
    <x v="222"/>
    <n v="704550063"/>
    <d v="2022-08-18T00:00:00"/>
    <n v="875"/>
    <n v="668.27"/>
    <n v="502.54"/>
    <n v="584736.25"/>
    <n v="439722.5"/>
  </r>
  <r>
    <s v="C3531"/>
    <x v="1"/>
    <x v="165"/>
    <s v="Cárnicos"/>
    <x v="1"/>
    <x v="0"/>
    <x v="56"/>
    <n v="353145921"/>
    <d v="2022-02-23T00:00:00"/>
    <n v="2580"/>
    <n v="421.89"/>
    <n v="364.69"/>
    <n v="1088476.2"/>
    <n v="940900.2"/>
  </r>
  <r>
    <s v="C7768"/>
    <x v="2"/>
    <x v="150"/>
    <s v="Snacks"/>
    <x v="1"/>
    <x v="3"/>
    <x v="357"/>
    <n v="776895892"/>
    <d v="2021-11-09T00:00:00"/>
    <n v="9614"/>
    <n v="152.58000000000001"/>
    <n v="97.44"/>
    <n v="1466904.12"/>
    <n v="936788.16"/>
  </r>
  <r>
    <s v="C2992"/>
    <x v="3"/>
    <x v="4"/>
    <s v="Verduras"/>
    <x v="1"/>
    <x v="0"/>
    <x v="358"/>
    <n v="299286305"/>
    <d v="2021-08-03T00:00:00"/>
    <n v="4323"/>
    <n v="154.06"/>
    <n v="90.93"/>
    <n v="666001.38"/>
    <n v="393090.39"/>
  </r>
  <r>
    <s v="C9141"/>
    <x v="3"/>
    <x v="155"/>
    <s v="Snacks"/>
    <x v="1"/>
    <x v="1"/>
    <x v="359"/>
    <n v="914115989"/>
    <d v="2022-02-12T00:00:00"/>
    <n v="6090"/>
    <n v="152.58000000000001"/>
    <n v="97.44"/>
    <n v="929212.20000000007"/>
    <n v="593409.6"/>
  </r>
  <r>
    <s v="C6354"/>
    <x v="2"/>
    <x v="7"/>
    <s v="Alimento infantil"/>
    <x v="0"/>
    <x v="0"/>
    <x v="360"/>
    <n v="635496270"/>
    <d v="2022-07-05T00:00:00"/>
    <n v="6323"/>
    <n v="255.28"/>
    <n v="159.41999999999999"/>
    <n v="1614135.44"/>
    <n v="1008012.6599999999"/>
  </r>
  <r>
    <s v="C2478"/>
    <x v="2"/>
    <x v="41"/>
    <s v="Cárnicos"/>
    <x v="0"/>
    <x v="1"/>
    <x v="361"/>
    <n v="247850978"/>
    <d v="2020-05-08T00:00:00"/>
    <n v="3467"/>
    <n v="421.89"/>
    <n v="364.69"/>
    <n v="1462692.63"/>
    <n v="1264380.23"/>
  </r>
  <r>
    <s v="C1559"/>
    <x v="1"/>
    <x v="126"/>
    <s v="Ropa"/>
    <x v="0"/>
    <x v="2"/>
    <x v="362"/>
    <n v="155916440"/>
    <d v="2022-07-10T00:00:00"/>
    <n v="7994"/>
    <n v="109.28"/>
    <n v="35.840000000000003"/>
    <n v="873584.32000000007"/>
    <n v="286504.96000000002"/>
  </r>
  <r>
    <s v="C8347"/>
    <x v="0"/>
    <x v="72"/>
    <s v="Verduras"/>
    <x v="0"/>
    <x v="2"/>
    <x v="363"/>
    <n v="834741485"/>
    <d v="2020-02-17T00:00:00"/>
    <n v="7410"/>
    <n v="154.06"/>
    <n v="90.93"/>
    <n v="1141584.6000000001"/>
    <n v="673791.3"/>
  </r>
  <r>
    <s v="C5796"/>
    <x v="1"/>
    <x v="38"/>
    <s v="Cárnicos"/>
    <x v="1"/>
    <x v="2"/>
    <x v="364"/>
    <n v="579687440"/>
    <d v="2022-06-05T00:00:00"/>
    <n v="1250"/>
    <n v="421.89"/>
    <n v="364.69"/>
    <n v="527362.5"/>
    <n v="455862.5"/>
  </r>
  <r>
    <s v="C4564"/>
    <x v="2"/>
    <x v="10"/>
    <s v="Cuidado personal"/>
    <x v="1"/>
    <x v="1"/>
    <x v="173"/>
    <n v="456428134"/>
    <d v="2020-03-06T00:00:00"/>
    <n v="6083"/>
    <n v="81.73"/>
    <n v="56.67"/>
    <n v="497163.59"/>
    <n v="344723.61"/>
  </r>
  <r>
    <s v="C2509"/>
    <x v="2"/>
    <x v="136"/>
    <s v="Snacks"/>
    <x v="0"/>
    <x v="3"/>
    <x v="365"/>
    <n v="250949895"/>
    <d v="2021-06-19T00:00:00"/>
    <n v="505"/>
    <n v="152.58000000000001"/>
    <n v="97.44"/>
    <n v="77052.900000000009"/>
    <n v="49207.199999999997"/>
  </r>
  <r>
    <s v="C7195"/>
    <x v="3"/>
    <x v="158"/>
    <s v="Verduras"/>
    <x v="1"/>
    <x v="2"/>
    <x v="69"/>
    <n v="719551551"/>
    <d v="2022-04-14T00:00:00"/>
    <n v="149"/>
    <n v="154.06"/>
    <n v="90.93"/>
    <n v="22954.94"/>
    <n v="13548.570000000002"/>
  </r>
  <r>
    <s v="C4388"/>
    <x v="0"/>
    <x v="125"/>
    <s v="Cosméticos"/>
    <x v="1"/>
    <x v="0"/>
    <x v="14"/>
    <n v="438844430"/>
    <d v="2021-12-07T00:00:00"/>
    <n v="2674"/>
    <n v="437.2"/>
    <n v="263.33"/>
    <n v="1169072.8"/>
    <n v="704144.41999999993"/>
  </r>
  <r>
    <s v="C7557"/>
    <x v="2"/>
    <x v="11"/>
    <s v="Verduras"/>
    <x v="1"/>
    <x v="0"/>
    <x v="297"/>
    <n v="755752360"/>
    <d v="2021-02-03T00:00:00"/>
    <n v="2773"/>
    <n v="154.06"/>
    <n v="90.93"/>
    <n v="427208.38"/>
    <n v="252148.89"/>
  </r>
  <r>
    <s v="C8375"/>
    <x v="2"/>
    <x v="68"/>
    <s v="Ropa"/>
    <x v="1"/>
    <x v="0"/>
    <x v="366"/>
    <n v="837511670"/>
    <d v="2021-02-28T00:00:00"/>
    <n v="7169"/>
    <n v="109.28"/>
    <n v="35.840000000000003"/>
    <n v="783428.32000000007"/>
    <n v="256936.96000000002"/>
  </r>
  <r>
    <s v="C8216"/>
    <x v="2"/>
    <x v="68"/>
    <s v="Cosméticos"/>
    <x v="0"/>
    <x v="3"/>
    <x v="367"/>
    <n v="821671187"/>
    <d v="2022-08-11T00:00:00"/>
    <n v="9619"/>
    <n v="437.2"/>
    <n v="263.33"/>
    <n v="4205426.8"/>
    <n v="2532971.27"/>
  </r>
  <r>
    <s v="C4660"/>
    <x v="0"/>
    <x v="83"/>
    <s v="Verduras"/>
    <x v="1"/>
    <x v="3"/>
    <x v="50"/>
    <n v="466092240"/>
    <d v="2020-05-13T00:00:00"/>
    <n v="5906"/>
    <n v="154.06"/>
    <n v="90.93"/>
    <n v="909878.36"/>
    <n v="537032.58000000007"/>
  </r>
  <r>
    <s v="C4989"/>
    <x v="2"/>
    <x v="81"/>
    <s v="Alimento infantil"/>
    <x v="0"/>
    <x v="3"/>
    <x v="166"/>
    <n v="498948657"/>
    <d v="2022-09-16T00:00:00"/>
    <n v="8850"/>
    <n v="255.28"/>
    <n v="159.41999999999999"/>
    <n v="2259228"/>
    <n v="1410867"/>
  </r>
  <r>
    <s v="C3687"/>
    <x v="0"/>
    <x v="83"/>
    <s v="Doméstico"/>
    <x v="1"/>
    <x v="2"/>
    <x v="88"/>
    <n v="368726766"/>
    <d v="2021-03-24T00:00:00"/>
    <n v="3299"/>
    <n v="668.27"/>
    <n v="502.54"/>
    <n v="2204622.73"/>
    <n v="1657879.46"/>
  </r>
  <r>
    <s v="C4942"/>
    <x v="3"/>
    <x v="141"/>
    <s v="Bebida"/>
    <x v="0"/>
    <x v="2"/>
    <x v="199"/>
    <n v="494225394"/>
    <d v="2020-09-24T00:00:00"/>
    <n v="1132"/>
    <n v="47.45"/>
    <n v="31.79"/>
    <n v="53713.4"/>
    <n v="35986.28"/>
  </r>
  <r>
    <s v="C9145"/>
    <x v="2"/>
    <x v="24"/>
    <s v="Cosméticos"/>
    <x v="0"/>
    <x v="2"/>
    <x v="368"/>
    <n v="914555871"/>
    <d v="2020-08-11T00:00:00"/>
    <n v="6261"/>
    <n v="437.2"/>
    <n v="263.33"/>
    <n v="2737309.1999999997"/>
    <n v="1648709.13"/>
  </r>
  <r>
    <s v="C8391"/>
    <x v="1"/>
    <x v="6"/>
    <s v="Ropa"/>
    <x v="1"/>
    <x v="3"/>
    <x v="281"/>
    <n v="839142024"/>
    <d v="2022-03-15T00:00:00"/>
    <n v="9627"/>
    <n v="109.28"/>
    <n v="35.840000000000003"/>
    <n v="1052038.56"/>
    <n v="345031.68000000005"/>
  </r>
  <r>
    <s v="C8977"/>
    <x v="4"/>
    <x v="154"/>
    <s v="Bebida"/>
    <x v="1"/>
    <x v="3"/>
    <x v="369"/>
    <n v="897720181"/>
    <d v="2021-06-02T00:00:00"/>
    <n v="4206"/>
    <n v="47.45"/>
    <n v="31.79"/>
    <n v="199574.7"/>
    <n v="133708.74"/>
  </r>
  <r>
    <s v="C8903"/>
    <x v="5"/>
    <x v="127"/>
    <s v="Bebida"/>
    <x v="0"/>
    <x v="0"/>
    <x v="370"/>
    <n v="890339171"/>
    <d v="2022-02-09T00:00:00"/>
    <n v="1"/>
    <n v="47.45"/>
    <n v="31.79"/>
    <n v="47.45"/>
    <n v="31.79"/>
  </r>
  <r>
    <s v="C2373"/>
    <x v="5"/>
    <x v="94"/>
    <s v="Snacks"/>
    <x v="0"/>
    <x v="2"/>
    <x v="267"/>
    <n v="237360322"/>
    <d v="2022-02-24T00:00:00"/>
    <n v="9049"/>
    <n v="152.58000000000001"/>
    <n v="97.44"/>
    <n v="1380696.4200000002"/>
    <n v="881734.55999999994"/>
  </r>
  <r>
    <s v="C2294"/>
    <x v="0"/>
    <x v="166"/>
    <s v="Ropa"/>
    <x v="1"/>
    <x v="1"/>
    <x v="186"/>
    <n v="229457461"/>
    <d v="2021-11-26T00:00:00"/>
    <n v="417"/>
    <n v="109.28"/>
    <n v="35.840000000000003"/>
    <n v="45569.760000000002"/>
    <n v="14945.28"/>
  </r>
  <r>
    <s v="C8776"/>
    <x v="5"/>
    <x v="31"/>
    <s v="Cuidado personal"/>
    <x v="1"/>
    <x v="3"/>
    <x v="296"/>
    <n v="877616918"/>
    <d v="2021-06-28T00:00:00"/>
    <n v="5203"/>
    <n v="81.73"/>
    <n v="56.67"/>
    <n v="425241.19"/>
    <n v="294854.01"/>
  </r>
  <r>
    <s v="C4631"/>
    <x v="2"/>
    <x v="167"/>
    <s v="Verduras"/>
    <x v="0"/>
    <x v="2"/>
    <x v="371"/>
    <n v="463137519"/>
    <d v="2020-10-14T00:00:00"/>
    <n v="1539"/>
    <n v="154.06"/>
    <n v="90.93"/>
    <n v="237098.34"/>
    <n v="139941.27000000002"/>
  </r>
  <r>
    <s v="C4876"/>
    <x v="5"/>
    <x v="31"/>
    <s v="Cuidado personal"/>
    <x v="1"/>
    <x v="0"/>
    <x v="372"/>
    <n v="487630593"/>
    <d v="2022-02-25T00:00:00"/>
    <n v="9584"/>
    <n v="81.73"/>
    <n v="56.67"/>
    <n v="783300.32000000007"/>
    <n v="543125.28"/>
  </r>
  <r>
    <s v="C7230"/>
    <x v="5"/>
    <x v="61"/>
    <s v="Verduras"/>
    <x v="1"/>
    <x v="0"/>
    <x v="373"/>
    <n v="723019969"/>
    <d v="2021-07-27T00:00:00"/>
    <n v="6531"/>
    <n v="154.06"/>
    <n v="90.93"/>
    <n v="1006165.86"/>
    <n v="593863.83000000007"/>
  </r>
  <r>
    <s v="C5615"/>
    <x v="2"/>
    <x v="162"/>
    <s v="Alimento infantil"/>
    <x v="1"/>
    <x v="3"/>
    <x v="374"/>
    <n v="561541974"/>
    <d v="2021-03-10T00:00:00"/>
    <n v="1604"/>
    <n v="255.28"/>
    <n v="159.41999999999999"/>
    <n v="409469.12"/>
    <n v="255709.68"/>
  </r>
  <r>
    <s v="C3657"/>
    <x v="2"/>
    <x v="51"/>
    <s v="Verduras"/>
    <x v="1"/>
    <x v="1"/>
    <x v="104"/>
    <n v="365745437"/>
    <d v="2022-02-04T00:00:00"/>
    <n v="1057"/>
    <n v="154.06"/>
    <n v="90.93"/>
    <n v="162841.42000000001"/>
    <n v="96113.010000000009"/>
  </r>
  <r>
    <s v="C1184"/>
    <x v="2"/>
    <x v="89"/>
    <s v="Doméstico"/>
    <x v="0"/>
    <x v="1"/>
    <x v="375"/>
    <n v="118491685"/>
    <d v="2022-12-14T00:00:00"/>
    <n v="3178"/>
    <n v="668.27"/>
    <n v="502.54"/>
    <n v="2123762.06"/>
    <n v="1597072.12"/>
  </r>
  <r>
    <s v="C7729"/>
    <x v="2"/>
    <x v="44"/>
    <s v="Doméstico"/>
    <x v="1"/>
    <x v="1"/>
    <x v="376"/>
    <n v="772954547"/>
    <d v="2021-02-03T00:00:00"/>
    <n v="3282"/>
    <n v="668.27"/>
    <n v="502.54"/>
    <n v="2193262.14"/>
    <n v="1649336.28"/>
  </r>
  <r>
    <s v="C2026"/>
    <x v="0"/>
    <x v="77"/>
    <s v="Verduras"/>
    <x v="1"/>
    <x v="3"/>
    <x v="377"/>
    <n v="202620351"/>
    <d v="2020-04-11T00:00:00"/>
    <n v="8719"/>
    <n v="154.06"/>
    <n v="90.93"/>
    <n v="1343249.1400000001"/>
    <n v="792818.67"/>
  </r>
  <r>
    <s v="C8512"/>
    <x v="3"/>
    <x v="168"/>
    <s v="Frutas"/>
    <x v="0"/>
    <x v="2"/>
    <x v="196"/>
    <n v="851287925"/>
    <d v="2020-05-06T00:00:00"/>
    <n v="3869"/>
    <n v="9.33"/>
    <n v="6.92"/>
    <n v="36097.769999999997"/>
    <n v="26773.48"/>
  </r>
  <r>
    <s v="C2830"/>
    <x v="2"/>
    <x v="23"/>
    <s v="Verduras"/>
    <x v="0"/>
    <x v="0"/>
    <x v="378"/>
    <n v="283068597"/>
    <d v="2021-06-13T00:00:00"/>
    <n v="5143"/>
    <n v="154.06"/>
    <n v="90.93"/>
    <n v="792330.58"/>
    <n v="467652.99000000005"/>
  </r>
  <r>
    <s v="C6323"/>
    <x v="0"/>
    <x v="88"/>
    <s v="Bebida"/>
    <x v="0"/>
    <x v="3"/>
    <x v="379"/>
    <n v="632386195"/>
    <d v="2022-12-12T00:00:00"/>
    <n v="5983"/>
    <n v="47.45"/>
    <n v="31.79"/>
    <n v="283893.35000000003"/>
    <n v="190199.57"/>
  </r>
  <r>
    <s v="C9539"/>
    <x v="5"/>
    <x v="140"/>
    <s v="Snacks"/>
    <x v="1"/>
    <x v="0"/>
    <x v="380"/>
    <n v="953977048"/>
    <d v="2021-03-22T00:00:00"/>
    <n v="1863"/>
    <n v="152.58000000000001"/>
    <n v="97.44"/>
    <n v="284256.54000000004"/>
    <n v="181530.72"/>
  </r>
  <r>
    <s v="C3728"/>
    <x v="0"/>
    <x v="49"/>
    <s v="Cosméticos"/>
    <x v="1"/>
    <x v="2"/>
    <x v="291"/>
    <n v="372889983"/>
    <d v="2020-09-25T00:00:00"/>
    <n v="5287"/>
    <n v="437.2"/>
    <n v="263.33"/>
    <n v="2311476.4"/>
    <n v="1392225.71"/>
  </r>
  <r>
    <s v="C3344"/>
    <x v="0"/>
    <x v="169"/>
    <s v="Ropa"/>
    <x v="0"/>
    <x v="3"/>
    <x v="381"/>
    <n v="334486329"/>
    <d v="2020-05-22T00:00:00"/>
    <n v="793"/>
    <n v="109.28"/>
    <n v="35.840000000000003"/>
    <n v="86659.040000000008"/>
    <n v="28421.120000000003"/>
  </r>
  <r>
    <s v="C5544"/>
    <x v="2"/>
    <x v="37"/>
    <s v="Verduras"/>
    <x v="0"/>
    <x v="3"/>
    <x v="382"/>
    <n v="554439914"/>
    <d v="2021-01-08T00:00:00"/>
    <n v="9946"/>
    <n v="154.06"/>
    <n v="90.93"/>
    <n v="1532280.76"/>
    <n v="904389.78"/>
  </r>
  <r>
    <s v="C3687"/>
    <x v="3"/>
    <x v="151"/>
    <s v="Doméstico"/>
    <x v="1"/>
    <x v="3"/>
    <x v="383"/>
    <n v="368737065"/>
    <d v="2020-12-01T00:00:00"/>
    <n v="6347"/>
    <n v="668.27"/>
    <n v="502.54"/>
    <n v="4241509.6899999995"/>
    <n v="3189621.3800000004"/>
  </r>
  <r>
    <s v="C9836"/>
    <x v="2"/>
    <x v="35"/>
    <s v="Material de oficina"/>
    <x v="1"/>
    <x v="2"/>
    <x v="118"/>
    <n v="983676612"/>
    <d v="2020-04-18T00:00:00"/>
    <n v="624"/>
    <n v="651.21"/>
    <n v="524.96"/>
    <n v="406355.04000000004"/>
    <n v="327575.04000000004"/>
  </r>
  <r>
    <s v="C5258"/>
    <x v="2"/>
    <x v="7"/>
    <s v="Cereales"/>
    <x v="1"/>
    <x v="3"/>
    <x v="317"/>
    <n v="525869882"/>
    <d v="2022-05-22T00:00:00"/>
    <n v="5439"/>
    <n v="205.7"/>
    <n v="117.11"/>
    <n v="1118802.3"/>
    <n v="636961.29"/>
  </r>
  <r>
    <s v="C7922"/>
    <x v="0"/>
    <x v="62"/>
    <s v="Frutas"/>
    <x v="0"/>
    <x v="1"/>
    <x v="384"/>
    <n v="792240703"/>
    <d v="2021-01-29T00:00:00"/>
    <n v="484"/>
    <n v="9.33"/>
    <n v="6.92"/>
    <n v="4515.72"/>
    <n v="3349.2799999999997"/>
  </r>
  <r>
    <s v="C5000"/>
    <x v="0"/>
    <x v="69"/>
    <s v="Cereales"/>
    <x v="0"/>
    <x v="1"/>
    <x v="370"/>
    <n v="500025403"/>
    <d v="2022-02-15T00:00:00"/>
    <n v="7483"/>
    <n v="205.7"/>
    <n v="117.11"/>
    <n v="1539253.0999999999"/>
    <n v="876334.13"/>
  </r>
  <r>
    <s v="C2367"/>
    <x v="2"/>
    <x v="13"/>
    <s v="Frutas"/>
    <x v="1"/>
    <x v="2"/>
    <x v="351"/>
    <n v="236772811"/>
    <d v="2021-05-11T00:00:00"/>
    <n v="5191"/>
    <n v="9.33"/>
    <n v="6.92"/>
    <n v="48432.03"/>
    <n v="35921.72"/>
  </r>
  <r>
    <s v="C2103"/>
    <x v="0"/>
    <x v="169"/>
    <s v="Doméstico"/>
    <x v="1"/>
    <x v="3"/>
    <x v="295"/>
    <n v="210344254"/>
    <d v="2021-03-15T00:00:00"/>
    <n v="4394"/>
    <n v="668.27"/>
    <n v="502.54"/>
    <n v="2936378.38"/>
    <n v="2208160.7600000002"/>
  </r>
  <r>
    <s v="C6989"/>
    <x v="2"/>
    <x v="130"/>
    <s v="Ropa"/>
    <x v="1"/>
    <x v="0"/>
    <x v="367"/>
    <n v="698913562"/>
    <d v="2022-08-02T00:00:00"/>
    <n v="2909"/>
    <n v="109.28"/>
    <n v="35.840000000000003"/>
    <n v="317895.52"/>
    <n v="104258.56000000001"/>
  </r>
  <r>
    <s v="C7009"/>
    <x v="1"/>
    <x v="165"/>
    <s v="Verduras"/>
    <x v="1"/>
    <x v="3"/>
    <x v="385"/>
    <n v="700967061"/>
    <d v="2021-06-13T00:00:00"/>
    <n v="585"/>
    <n v="154.06"/>
    <n v="90.93"/>
    <n v="90125.1"/>
    <n v="53194.05"/>
  </r>
  <r>
    <s v="C1853"/>
    <x v="2"/>
    <x v="12"/>
    <s v="Ropa"/>
    <x v="0"/>
    <x v="2"/>
    <x v="345"/>
    <n v="185303580"/>
    <d v="2021-02-07T00:00:00"/>
    <n v="4302"/>
    <n v="109.28"/>
    <n v="35.840000000000003"/>
    <n v="470122.56"/>
    <n v="154183.68000000002"/>
  </r>
  <r>
    <s v="C5410"/>
    <x v="3"/>
    <x v="55"/>
    <s v="Cuidado personal"/>
    <x v="1"/>
    <x v="1"/>
    <x v="214"/>
    <n v="541034448"/>
    <d v="2022-06-11T00:00:00"/>
    <n v="2971"/>
    <n v="81.73"/>
    <n v="56.67"/>
    <n v="242819.83000000002"/>
    <n v="168366.57"/>
  </r>
  <r>
    <s v="C5275"/>
    <x v="0"/>
    <x v="64"/>
    <s v="Alimento infantil"/>
    <x v="0"/>
    <x v="2"/>
    <x v="269"/>
    <n v="527583491"/>
    <d v="2022-07-31T00:00:00"/>
    <n v="2534"/>
    <n v="255.28"/>
    <n v="159.41999999999999"/>
    <n v="646879.52"/>
    <n v="403970.27999999997"/>
  </r>
  <r>
    <s v="C3246"/>
    <x v="3"/>
    <x v="39"/>
    <s v="Cuidado personal"/>
    <x v="0"/>
    <x v="0"/>
    <x v="386"/>
    <n v="324687039"/>
    <d v="2021-08-25T00:00:00"/>
    <n v="965"/>
    <n v="81.73"/>
    <n v="56.67"/>
    <n v="78869.45"/>
    <n v="54686.55"/>
  </r>
  <r>
    <s v="C1823"/>
    <x v="0"/>
    <x v="62"/>
    <s v="Cosméticos"/>
    <x v="1"/>
    <x v="3"/>
    <x v="387"/>
    <n v="182393920"/>
    <d v="2021-12-31T00:00:00"/>
    <n v="3269"/>
    <n v="437.2"/>
    <n v="263.33"/>
    <n v="1429206.8"/>
    <n v="860825.7699999999"/>
  </r>
  <r>
    <s v="C8710"/>
    <x v="5"/>
    <x v="53"/>
    <s v="Frutas"/>
    <x v="0"/>
    <x v="0"/>
    <x v="236"/>
    <n v="871065461"/>
    <d v="2020-02-23T00:00:00"/>
    <n v="6482"/>
    <n v="9.33"/>
    <n v="6.92"/>
    <n v="60477.06"/>
    <n v="44855.44"/>
  </r>
  <r>
    <s v="C5313"/>
    <x v="2"/>
    <x v="112"/>
    <s v="Material de oficina"/>
    <x v="0"/>
    <x v="1"/>
    <x v="388"/>
    <n v="531375491"/>
    <d v="2020-09-03T00:00:00"/>
    <n v="4671"/>
    <n v="651.21"/>
    <n v="524.96"/>
    <n v="3041801.91"/>
    <n v="2452088.16"/>
  </r>
  <r>
    <s v="C5243"/>
    <x v="3"/>
    <x v="168"/>
    <s v="Cereales"/>
    <x v="0"/>
    <x v="2"/>
    <x v="389"/>
    <n v="524310338"/>
    <d v="2022-06-23T00:00:00"/>
    <n v="3935"/>
    <n v="205.7"/>
    <n v="117.11"/>
    <n v="809429.5"/>
    <n v="460827.85"/>
  </r>
  <r>
    <s v="C4811"/>
    <x v="3"/>
    <x v="55"/>
    <s v="Snacks"/>
    <x v="0"/>
    <x v="1"/>
    <x v="390"/>
    <n v="481168830"/>
    <d v="2020-10-20T00:00:00"/>
    <n v="7404"/>
    <n v="152.58000000000001"/>
    <n v="97.44"/>
    <n v="1129702.32"/>
    <n v="721445.76"/>
  </r>
  <r>
    <s v="C5535"/>
    <x v="2"/>
    <x v="105"/>
    <s v="Doméstico"/>
    <x v="1"/>
    <x v="3"/>
    <x v="391"/>
    <n v="553562295"/>
    <d v="2022-08-22T00:00:00"/>
    <n v="239"/>
    <n v="668.27"/>
    <n v="502.54"/>
    <n v="159716.53"/>
    <n v="120107.06"/>
  </r>
  <r>
    <s v="C9634"/>
    <x v="2"/>
    <x v="109"/>
    <s v="Cereales"/>
    <x v="0"/>
    <x v="0"/>
    <x v="178"/>
    <n v="963414561"/>
    <d v="2022-05-04T00:00:00"/>
    <n v="4633"/>
    <n v="205.7"/>
    <n v="117.11"/>
    <n v="953008.1"/>
    <n v="542570.63"/>
  </r>
  <r>
    <s v="C6529"/>
    <x v="3"/>
    <x v="168"/>
    <s v="Cereales"/>
    <x v="1"/>
    <x v="2"/>
    <x v="392"/>
    <n v="652961957"/>
    <d v="2020-09-07T00:00:00"/>
    <n v="4808"/>
    <n v="205.7"/>
    <n v="117.11"/>
    <n v="989005.6"/>
    <n v="563064.88"/>
  </r>
  <r>
    <s v="C4347"/>
    <x v="2"/>
    <x v="10"/>
    <s v="Snacks"/>
    <x v="1"/>
    <x v="0"/>
    <x v="114"/>
    <n v="434753310"/>
    <d v="2020-04-07T00:00:00"/>
    <n v="2021"/>
    <n v="152.58000000000001"/>
    <n v="97.44"/>
    <n v="308364.18000000005"/>
    <n v="196926.24"/>
  </r>
  <r>
    <s v="C7416"/>
    <x v="0"/>
    <x v="133"/>
    <s v="Cosméticos"/>
    <x v="1"/>
    <x v="2"/>
    <x v="202"/>
    <n v="741649949"/>
    <d v="2020-12-18T00:00:00"/>
    <n v="9556"/>
    <n v="437.2"/>
    <n v="263.33"/>
    <n v="4177883.1999999997"/>
    <n v="2516381.48"/>
  </r>
  <r>
    <s v="C2768"/>
    <x v="0"/>
    <x v="52"/>
    <s v="Frutas"/>
    <x v="0"/>
    <x v="2"/>
    <x v="286"/>
    <n v="276825702"/>
    <d v="2021-08-11T00:00:00"/>
    <n v="7732"/>
    <n v="9.33"/>
    <n v="6.92"/>
    <n v="72139.56"/>
    <n v="53505.440000000002"/>
  </r>
  <r>
    <s v="C9637"/>
    <x v="1"/>
    <x v="165"/>
    <s v="Doméstico"/>
    <x v="1"/>
    <x v="3"/>
    <x v="393"/>
    <n v="963766896"/>
    <d v="2021-11-21T00:00:00"/>
    <n v="8896"/>
    <n v="668.27"/>
    <n v="502.54"/>
    <n v="5944929.9199999999"/>
    <n v="4470595.84"/>
  </r>
  <r>
    <s v="C2962"/>
    <x v="1"/>
    <x v="121"/>
    <s v="Material de oficina"/>
    <x v="1"/>
    <x v="2"/>
    <x v="394"/>
    <n v="296272361"/>
    <d v="2022-11-11T00:00:00"/>
    <n v="2430"/>
    <n v="651.21"/>
    <n v="524.96"/>
    <n v="1582440.3"/>
    <n v="1275652.8"/>
  </r>
  <r>
    <s v="C7884"/>
    <x v="5"/>
    <x v="59"/>
    <s v="Alimento infantil"/>
    <x v="0"/>
    <x v="0"/>
    <x v="130"/>
    <n v="788453423"/>
    <d v="2020-08-04T00:00:00"/>
    <n v="9744"/>
    <n v="255.28"/>
    <n v="159.41999999999999"/>
    <n v="2487448.3199999998"/>
    <n v="1553388.48"/>
  </r>
  <r>
    <s v="C5247"/>
    <x v="0"/>
    <x v="123"/>
    <s v="Cereales"/>
    <x v="0"/>
    <x v="3"/>
    <x v="395"/>
    <n v="524733912"/>
    <d v="2021-02-08T00:00:00"/>
    <n v="9280"/>
    <n v="205.7"/>
    <n v="117.11"/>
    <n v="1908896"/>
    <n v="1086780.8"/>
  </r>
  <r>
    <s v="C8098"/>
    <x v="1"/>
    <x v="71"/>
    <s v="Frutas"/>
    <x v="1"/>
    <x v="3"/>
    <x v="396"/>
    <n v="809850156"/>
    <d v="2022-11-04T00:00:00"/>
    <n v="1513"/>
    <n v="9.33"/>
    <n v="6.92"/>
    <n v="14116.29"/>
    <n v="10469.959999999999"/>
  </r>
  <r>
    <s v="C3188"/>
    <x v="1"/>
    <x v="42"/>
    <s v="Snacks"/>
    <x v="0"/>
    <x v="2"/>
    <x v="397"/>
    <n v="318850982"/>
    <d v="2022-10-06T00:00:00"/>
    <n v="3946"/>
    <n v="152.58000000000001"/>
    <n v="97.44"/>
    <n v="602080.68000000005"/>
    <n v="384498.24"/>
  </r>
  <r>
    <s v="C9470"/>
    <x v="2"/>
    <x v="30"/>
    <s v="Frutas"/>
    <x v="0"/>
    <x v="1"/>
    <x v="119"/>
    <n v="947097718"/>
    <d v="2021-04-10T00:00:00"/>
    <n v="6116"/>
    <n v="9.33"/>
    <n v="6.92"/>
    <n v="57062.28"/>
    <n v="42322.720000000001"/>
  </r>
  <r>
    <s v="C1602"/>
    <x v="1"/>
    <x v="121"/>
    <s v="Bebida"/>
    <x v="1"/>
    <x v="1"/>
    <x v="398"/>
    <n v="160264194"/>
    <d v="2020-07-28T00:00:00"/>
    <n v="4591"/>
    <n v="47.45"/>
    <n v="31.79"/>
    <n v="217842.95"/>
    <n v="145947.88999999998"/>
  </r>
  <r>
    <s v="C4443"/>
    <x v="5"/>
    <x v="60"/>
    <s v="Snacks"/>
    <x v="0"/>
    <x v="0"/>
    <x v="399"/>
    <n v="444336736"/>
    <d v="2020-06-09T00:00:00"/>
    <n v="7969"/>
    <n v="152.58000000000001"/>
    <n v="97.44"/>
    <n v="1215910.02"/>
    <n v="776499.36"/>
  </r>
  <r>
    <s v="C7556"/>
    <x v="5"/>
    <x v="33"/>
    <s v="Verduras"/>
    <x v="1"/>
    <x v="2"/>
    <x v="400"/>
    <n v="755614173"/>
    <d v="2022-06-14T00:00:00"/>
    <n v="1880"/>
    <n v="154.06"/>
    <n v="90.93"/>
    <n v="289632.8"/>
    <n v="170948.40000000002"/>
  </r>
  <r>
    <s v="C5707"/>
    <x v="2"/>
    <x v="98"/>
    <s v="Verduras"/>
    <x v="0"/>
    <x v="3"/>
    <x v="33"/>
    <n v="570707833"/>
    <d v="2022-10-07T00:00:00"/>
    <n v="3985"/>
    <n v="154.06"/>
    <n v="90.93"/>
    <n v="613929.1"/>
    <n v="362356.05000000005"/>
  </r>
  <r>
    <s v="C3365"/>
    <x v="0"/>
    <x v="170"/>
    <s v="Bebida"/>
    <x v="0"/>
    <x v="1"/>
    <x v="401"/>
    <n v="336541545"/>
    <d v="2022-08-18T00:00:00"/>
    <n v="8977"/>
    <n v="47.45"/>
    <n v="31.79"/>
    <n v="425958.65"/>
    <n v="285378.83"/>
  </r>
  <r>
    <s v="C1203"/>
    <x v="2"/>
    <x v="30"/>
    <s v="Snacks"/>
    <x v="0"/>
    <x v="0"/>
    <x v="402"/>
    <n v="120351636"/>
    <d v="2020-02-26T00:00:00"/>
    <n v="3578"/>
    <n v="152.58000000000001"/>
    <n v="97.44"/>
    <n v="545931.24"/>
    <n v="348640.32"/>
  </r>
  <r>
    <s v="C9596"/>
    <x v="2"/>
    <x v="138"/>
    <s v="Cereales"/>
    <x v="1"/>
    <x v="0"/>
    <x v="403"/>
    <n v="959686934"/>
    <d v="2021-09-02T00:00:00"/>
    <n v="1545"/>
    <n v="205.7"/>
    <n v="117.11"/>
    <n v="317806.5"/>
    <n v="180934.95"/>
  </r>
  <r>
    <s v="C8124"/>
    <x v="0"/>
    <x v="171"/>
    <s v="Frutas"/>
    <x v="1"/>
    <x v="2"/>
    <x v="211"/>
    <n v="812408769"/>
    <d v="2022-02-08T00:00:00"/>
    <n v="8663"/>
    <n v="9.33"/>
    <n v="6.92"/>
    <n v="80825.789999999994"/>
    <n v="59947.96"/>
  </r>
  <r>
    <s v="C4066"/>
    <x v="2"/>
    <x v="114"/>
    <s v="Frutas"/>
    <x v="1"/>
    <x v="3"/>
    <x v="404"/>
    <n v="406690967"/>
    <d v="2021-01-11T00:00:00"/>
    <n v="7749"/>
    <n v="9.33"/>
    <n v="6.92"/>
    <n v="72298.17"/>
    <n v="53623.08"/>
  </r>
  <r>
    <s v="C9910"/>
    <x v="0"/>
    <x v="133"/>
    <s v="Verduras"/>
    <x v="1"/>
    <x v="3"/>
    <x v="405"/>
    <n v="991019856"/>
    <d v="2021-09-25T00:00:00"/>
    <n v="3653"/>
    <n v="154.06"/>
    <n v="90.93"/>
    <n v="562781.18000000005"/>
    <n v="332167.29000000004"/>
  </r>
  <r>
    <s v="C2841"/>
    <x v="2"/>
    <x v="7"/>
    <s v="Verduras"/>
    <x v="0"/>
    <x v="1"/>
    <x v="406"/>
    <n v="284194266"/>
    <d v="2020-01-16T00:00:00"/>
    <n v="8254"/>
    <n v="154.06"/>
    <n v="90.93"/>
    <n v="1271611.24"/>
    <n v="750536.22000000009"/>
  </r>
  <r>
    <s v="C1253"/>
    <x v="0"/>
    <x v="145"/>
    <s v="Material de oficina"/>
    <x v="1"/>
    <x v="1"/>
    <x v="257"/>
    <n v="125325524"/>
    <d v="2021-06-24T00:00:00"/>
    <n v="5463"/>
    <n v="651.21"/>
    <n v="524.96"/>
    <n v="3557560.23"/>
    <n v="2867856.48"/>
  </r>
  <r>
    <s v="C6238"/>
    <x v="1"/>
    <x v="15"/>
    <s v="Cosméticos"/>
    <x v="0"/>
    <x v="2"/>
    <x v="407"/>
    <n v="623837459"/>
    <d v="2021-07-10T00:00:00"/>
    <n v="6222"/>
    <n v="437.2"/>
    <n v="263.33"/>
    <n v="2720258.4"/>
    <n v="1638439.26"/>
  </r>
  <r>
    <s v="C6094"/>
    <x v="0"/>
    <x v="153"/>
    <s v="Doméstico"/>
    <x v="0"/>
    <x v="3"/>
    <x v="408"/>
    <n v="609466397"/>
    <d v="2021-12-10T00:00:00"/>
    <n v="3506"/>
    <n v="668.27"/>
    <n v="502.54"/>
    <n v="2342954.62"/>
    <n v="1761905.24"/>
  </r>
  <r>
    <s v="C7822"/>
    <x v="5"/>
    <x v="142"/>
    <s v="Frutas"/>
    <x v="0"/>
    <x v="2"/>
    <x v="409"/>
    <n v="782261168"/>
    <d v="2020-06-15T00:00:00"/>
    <n v="7318"/>
    <n v="9.33"/>
    <n v="6.92"/>
    <n v="68276.94"/>
    <n v="50640.56"/>
  </r>
  <r>
    <s v="C5625"/>
    <x v="2"/>
    <x v="138"/>
    <s v="Bebida"/>
    <x v="0"/>
    <x v="3"/>
    <x v="297"/>
    <n v="562583100"/>
    <d v="2021-01-24T00:00:00"/>
    <n v="9696"/>
    <n v="47.45"/>
    <n v="31.79"/>
    <n v="460075.2"/>
    <n v="308235.83999999997"/>
  </r>
  <r>
    <s v="C3411"/>
    <x v="5"/>
    <x v="33"/>
    <s v="Snacks"/>
    <x v="0"/>
    <x v="1"/>
    <x v="2"/>
    <n v="341106021"/>
    <d v="2020-11-12T00:00:00"/>
    <n v="9707"/>
    <n v="152.58000000000001"/>
    <n v="97.44"/>
    <n v="1481094.06"/>
    <n v="945850.08"/>
  </r>
  <r>
    <s v="C1288"/>
    <x v="5"/>
    <x v="61"/>
    <s v="Bebida"/>
    <x v="1"/>
    <x v="1"/>
    <x v="410"/>
    <n v="128816258"/>
    <d v="2020-07-12T00:00:00"/>
    <n v="8448"/>
    <n v="47.45"/>
    <n v="31.79"/>
    <n v="400857.60000000003"/>
    <n v="268561.91999999998"/>
  </r>
  <r>
    <s v="C9070"/>
    <x v="2"/>
    <x v="10"/>
    <s v="Cereales"/>
    <x v="0"/>
    <x v="3"/>
    <x v="411"/>
    <n v="907012641"/>
    <d v="2022-05-19T00:00:00"/>
    <n v="4051"/>
    <n v="205.7"/>
    <n v="117.11"/>
    <n v="833290.7"/>
    <n v="474412.61"/>
  </r>
  <r>
    <s v="C5773"/>
    <x v="5"/>
    <x v="172"/>
    <s v="Alimento infantil"/>
    <x v="1"/>
    <x v="0"/>
    <x v="412"/>
    <n v="577306497"/>
    <d v="2020-03-12T00:00:00"/>
    <n v="6676"/>
    <n v="255.28"/>
    <n v="159.41999999999999"/>
    <n v="1704249.28"/>
    <n v="1064287.92"/>
  </r>
  <r>
    <s v="C7116"/>
    <x v="2"/>
    <x v="24"/>
    <s v="Doméstico"/>
    <x v="0"/>
    <x v="0"/>
    <x v="413"/>
    <n v="711621654"/>
    <d v="2021-09-02T00:00:00"/>
    <n v="3516"/>
    <n v="668.27"/>
    <n v="502.54"/>
    <n v="2349637.3199999998"/>
    <n v="1766930.6400000001"/>
  </r>
  <r>
    <s v="C7021"/>
    <x v="2"/>
    <x v="173"/>
    <s v="Material de oficina"/>
    <x v="1"/>
    <x v="3"/>
    <x v="341"/>
    <n v="702194440"/>
    <d v="2020-03-30T00:00:00"/>
    <n v="3794"/>
    <n v="651.21"/>
    <n v="524.96"/>
    <n v="2470690.7400000002"/>
    <n v="1991698.2400000002"/>
  </r>
  <r>
    <s v="C9115"/>
    <x v="0"/>
    <x v="52"/>
    <s v="Cereales"/>
    <x v="0"/>
    <x v="2"/>
    <x v="289"/>
    <n v="911573684"/>
    <d v="2022-09-19T00:00:00"/>
    <n v="3765"/>
    <n v="205.7"/>
    <n v="117.11"/>
    <n v="774460.5"/>
    <n v="440919.15"/>
  </r>
  <r>
    <s v="C4226"/>
    <x v="2"/>
    <x v="20"/>
    <s v="Bebida"/>
    <x v="0"/>
    <x v="2"/>
    <x v="284"/>
    <n v="422620713"/>
    <d v="2021-10-05T00:00:00"/>
    <n v="1715"/>
    <n v="47.45"/>
    <n v="31.79"/>
    <n v="81376.75"/>
    <n v="54519.85"/>
  </r>
  <r>
    <s v="C1885"/>
    <x v="5"/>
    <x v="142"/>
    <s v="Doméstico"/>
    <x v="1"/>
    <x v="0"/>
    <x v="318"/>
    <n v="188509356"/>
    <d v="2020-10-31T00:00:00"/>
    <n v="2963"/>
    <n v="668.27"/>
    <n v="502.54"/>
    <n v="1980084.01"/>
    <n v="1489026.02"/>
  </r>
  <r>
    <s v="C7827"/>
    <x v="0"/>
    <x v="72"/>
    <s v="Verduras"/>
    <x v="1"/>
    <x v="3"/>
    <x v="414"/>
    <n v="782725942"/>
    <d v="2020-09-15T00:00:00"/>
    <n v="4855"/>
    <n v="154.06"/>
    <n v="90.93"/>
    <n v="747961.3"/>
    <n v="441465.15"/>
  </r>
  <r>
    <s v="C1490"/>
    <x v="3"/>
    <x v="174"/>
    <s v="Material de oficina"/>
    <x v="1"/>
    <x v="0"/>
    <x v="415"/>
    <n v="149069297"/>
    <d v="2021-03-22T00:00:00"/>
    <n v="1772"/>
    <n v="651.21"/>
    <n v="524.96"/>
    <n v="1153944.1200000001"/>
    <n v="930229.12000000011"/>
  </r>
  <r>
    <s v="C3516"/>
    <x v="2"/>
    <x v="111"/>
    <s v="Bebida"/>
    <x v="1"/>
    <x v="3"/>
    <x v="416"/>
    <n v="351650750"/>
    <d v="2022-07-09T00:00:00"/>
    <n v="126"/>
    <n v="47.45"/>
    <n v="31.79"/>
    <n v="5978.7000000000007"/>
    <n v="4005.54"/>
  </r>
  <r>
    <s v="C8248"/>
    <x v="2"/>
    <x v="101"/>
    <s v="Cereales"/>
    <x v="1"/>
    <x v="3"/>
    <x v="253"/>
    <n v="824894130"/>
    <d v="2020-12-20T00:00:00"/>
    <n v="3359"/>
    <n v="205.7"/>
    <n v="117.11"/>
    <n v="690946.29999999993"/>
    <n v="393372.49"/>
  </r>
  <r>
    <s v="C6235"/>
    <x v="3"/>
    <x v="45"/>
    <s v="Bebida"/>
    <x v="1"/>
    <x v="1"/>
    <x v="3"/>
    <n v="623535764"/>
    <d v="2021-09-01T00:00:00"/>
    <n v="6944"/>
    <n v="47.45"/>
    <n v="31.79"/>
    <n v="329492.80000000005"/>
    <n v="220749.75999999998"/>
  </r>
  <r>
    <s v="C6726"/>
    <x v="2"/>
    <x v="20"/>
    <s v="Verduras"/>
    <x v="1"/>
    <x v="3"/>
    <x v="417"/>
    <n v="672624480"/>
    <d v="2020-08-22T00:00:00"/>
    <n v="3386"/>
    <n v="154.06"/>
    <n v="90.93"/>
    <n v="521647.16000000003"/>
    <n v="307888.98000000004"/>
  </r>
  <r>
    <s v="C6175"/>
    <x v="2"/>
    <x v="46"/>
    <s v="Cosméticos"/>
    <x v="1"/>
    <x v="3"/>
    <x v="327"/>
    <n v="617521607"/>
    <d v="2022-03-24T00:00:00"/>
    <n v="7221"/>
    <n v="437.2"/>
    <n v="263.33"/>
    <n v="3157021.1999999997"/>
    <n v="1901505.93"/>
  </r>
  <r>
    <s v="C1739"/>
    <x v="5"/>
    <x v="85"/>
    <s v="Frutas"/>
    <x v="0"/>
    <x v="0"/>
    <x v="418"/>
    <n v="173900973"/>
    <d v="2021-07-19T00:00:00"/>
    <n v="17"/>
    <n v="9.33"/>
    <n v="6.92"/>
    <n v="158.61000000000001"/>
    <n v="117.64"/>
  </r>
  <r>
    <s v="C4777"/>
    <x v="0"/>
    <x v="65"/>
    <s v="Verduras"/>
    <x v="1"/>
    <x v="2"/>
    <x v="53"/>
    <n v="477748906"/>
    <d v="2022-11-18T00:00:00"/>
    <n v="5373"/>
    <n v="154.06"/>
    <n v="90.93"/>
    <n v="827764.38"/>
    <n v="488566.89"/>
  </r>
  <r>
    <s v="C9353"/>
    <x v="0"/>
    <x v="83"/>
    <s v="Alimento infantil"/>
    <x v="0"/>
    <x v="3"/>
    <x v="419"/>
    <n v="935364234"/>
    <d v="2020-06-14T00:00:00"/>
    <n v="3918"/>
    <n v="255.28"/>
    <n v="159.41999999999999"/>
    <n v="1000187.04"/>
    <n v="624607.55999999994"/>
  </r>
  <r>
    <s v="C5733"/>
    <x v="5"/>
    <x v="53"/>
    <s v="Snacks"/>
    <x v="1"/>
    <x v="0"/>
    <x v="420"/>
    <n v="573358285"/>
    <d v="2020-06-29T00:00:00"/>
    <n v="8313"/>
    <n v="152.58000000000001"/>
    <n v="97.44"/>
    <n v="1268397.54"/>
    <n v="810018.72"/>
  </r>
  <r>
    <s v="C2886"/>
    <x v="0"/>
    <x v="74"/>
    <s v="Verduras"/>
    <x v="0"/>
    <x v="1"/>
    <x v="421"/>
    <n v="288654887"/>
    <d v="2022-09-29T00:00:00"/>
    <n v="8251"/>
    <n v="154.06"/>
    <n v="90.93"/>
    <n v="1271149.06"/>
    <n v="750263.43"/>
  </r>
  <r>
    <s v="C5984"/>
    <x v="2"/>
    <x v="57"/>
    <s v="Snacks"/>
    <x v="0"/>
    <x v="2"/>
    <x v="366"/>
    <n v="598490369"/>
    <d v="2021-02-07T00:00:00"/>
    <n v="5455"/>
    <n v="152.58000000000001"/>
    <n v="97.44"/>
    <n v="832323.9"/>
    <n v="531535.19999999995"/>
  </r>
  <r>
    <s v="C2904"/>
    <x v="3"/>
    <x v="39"/>
    <s v="Ropa"/>
    <x v="0"/>
    <x v="0"/>
    <x v="420"/>
    <n v="290413558"/>
    <d v="2020-07-19T00:00:00"/>
    <n v="8680"/>
    <n v="109.28"/>
    <n v="35.840000000000003"/>
    <n v="948550.4"/>
    <n v="311091.20000000001"/>
  </r>
  <r>
    <s v="C4722"/>
    <x v="2"/>
    <x v="51"/>
    <s v="Cosméticos"/>
    <x v="1"/>
    <x v="3"/>
    <x v="192"/>
    <n v="472285783"/>
    <d v="2020-01-27T00:00:00"/>
    <n v="8713"/>
    <n v="437.2"/>
    <n v="263.33"/>
    <n v="3809323.6"/>
    <n v="2294394.29"/>
  </r>
  <r>
    <s v="C5222"/>
    <x v="2"/>
    <x v="37"/>
    <s v="Cárnicos"/>
    <x v="0"/>
    <x v="3"/>
    <x v="324"/>
    <n v="522280871"/>
    <d v="2021-01-12T00:00:00"/>
    <n v="3371"/>
    <n v="421.89"/>
    <n v="364.69"/>
    <n v="1422191.19"/>
    <n v="1229369.99"/>
  </r>
  <r>
    <s v="C3388"/>
    <x v="3"/>
    <x v="40"/>
    <s v="Doméstico"/>
    <x v="1"/>
    <x v="2"/>
    <x v="422"/>
    <n v="338885152"/>
    <d v="2021-12-11T00:00:00"/>
    <n v="2502"/>
    <n v="668.27"/>
    <n v="502.54"/>
    <n v="1672011.54"/>
    <n v="1257355.08"/>
  </r>
  <r>
    <s v="C7908"/>
    <x v="1"/>
    <x v="139"/>
    <s v="Doméstico"/>
    <x v="0"/>
    <x v="2"/>
    <x v="423"/>
    <n v="790897452"/>
    <d v="2020-07-17T00:00:00"/>
    <n v="2986"/>
    <n v="668.27"/>
    <n v="502.54"/>
    <n v="1995454.22"/>
    <n v="1500584.4400000002"/>
  </r>
  <r>
    <s v="C5674"/>
    <x v="2"/>
    <x v="67"/>
    <s v="Cárnicos"/>
    <x v="0"/>
    <x v="1"/>
    <x v="424"/>
    <n v="567429101"/>
    <d v="2020-09-19T00:00:00"/>
    <n v="3735"/>
    <n v="421.89"/>
    <n v="364.69"/>
    <n v="1575759.15"/>
    <n v="1362117.15"/>
  </r>
  <r>
    <s v="C2279"/>
    <x v="2"/>
    <x v="81"/>
    <s v="Alimento infantil"/>
    <x v="0"/>
    <x v="3"/>
    <x v="425"/>
    <n v="227903926"/>
    <d v="2022-01-10T00:00:00"/>
    <n v="691"/>
    <n v="255.28"/>
    <n v="159.41999999999999"/>
    <n v="176398.48"/>
    <n v="110159.21999999999"/>
  </r>
  <r>
    <s v="C8520"/>
    <x v="2"/>
    <x v="136"/>
    <s v="Bebida"/>
    <x v="0"/>
    <x v="3"/>
    <x v="426"/>
    <n v="852058255"/>
    <d v="2022-02-28T00:00:00"/>
    <n v="1827"/>
    <n v="47.45"/>
    <n v="31.79"/>
    <n v="86691.150000000009"/>
    <n v="58080.33"/>
  </r>
  <r>
    <s v="C8899"/>
    <x v="1"/>
    <x v="139"/>
    <s v="Cereales"/>
    <x v="1"/>
    <x v="0"/>
    <x v="427"/>
    <n v="889940917"/>
    <d v="2020-04-30T00:00:00"/>
    <n v="2149"/>
    <n v="205.7"/>
    <n v="117.11"/>
    <n v="442049.3"/>
    <n v="251669.38999999998"/>
  </r>
  <r>
    <s v="C2119"/>
    <x v="2"/>
    <x v="13"/>
    <s v="Bebida"/>
    <x v="0"/>
    <x v="3"/>
    <x v="184"/>
    <n v="211913239"/>
    <d v="2021-11-27T00:00:00"/>
    <n v="8692"/>
    <n v="47.45"/>
    <n v="31.79"/>
    <n v="412435.4"/>
    <n v="276318.68"/>
  </r>
  <r>
    <s v="C5586"/>
    <x v="2"/>
    <x v="67"/>
    <s v="Cereales"/>
    <x v="0"/>
    <x v="0"/>
    <x v="428"/>
    <n v="558649051"/>
    <d v="2022-08-15T00:00:00"/>
    <n v="5523"/>
    <n v="205.7"/>
    <n v="117.11"/>
    <n v="1136081.0999999999"/>
    <n v="646798.53"/>
  </r>
  <r>
    <s v="C5911"/>
    <x v="2"/>
    <x v="3"/>
    <s v="Alimento infantil"/>
    <x v="1"/>
    <x v="1"/>
    <x v="52"/>
    <n v="591134679"/>
    <d v="2021-08-23T00:00:00"/>
    <n v="8743"/>
    <n v="255.28"/>
    <n v="159.41999999999999"/>
    <n v="2231913.04"/>
    <n v="1393809.0599999998"/>
  </r>
  <r>
    <s v="C8406"/>
    <x v="1"/>
    <x v="115"/>
    <s v="Cosméticos"/>
    <x v="0"/>
    <x v="2"/>
    <x v="429"/>
    <n v="840668952"/>
    <d v="2022-07-10T00:00:00"/>
    <n v="1479"/>
    <n v="437.2"/>
    <n v="263.33"/>
    <n v="646618.79999999993"/>
    <n v="389465.06999999995"/>
  </r>
  <r>
    <s v="C5588"/>
    <x v="2"/>
    <x v="138"/>
    <s v="Doméstico"/>
    <x v="1"/>
    <x v="0"/>
    <x v="430"/>
    <n v="558863198"/>
    <d v="2020-10-23T00:00:00"/>
    <n v="8894"/>
    <n v="668.27"/>
    <n v="502.54"/>
    <n v="5943593.3799999999"/>
    <n v="4469590.76"/>
  </r>
  <r>
    <s v="C8676"/>
    <x v="0"/>
    <x v="78"/>
    <s v="Alimento infantil"/>
    <x v="0"/>
    <x v="2"/>
    <x v="367"/>
    <n v="867641246"/>
    <d v="2022-07-27T00:00:00"/>
    <n v="3180"/>
    <n v="255.28"/>
    <n v="159.41999999999999"/>
    <n v="811790.4"/>
    <n v="506955.6"/>
  </r>
  <r>
    <s v="C7092"/>
    <x v="2"/>
    <x v="81"/>
    <s v="Cereales"/>
    <x v="1"/>
    <x v="2"/>
    <x v="431"/>
    <n v="709239423"/>
    <d v="2022-09-24T00:00:00"/>
    <n v="8561"/>
    <n v="205.7"/>
    <n v="117.11"/>
    <n v="1760997.7"/>
    <n v="1002578.71"/>
  </r>
  <r>
    <s v="C8962"/>
    <x v="0"/>
    <x v="66"/>
    <s v="Cereales"/>
    <x v="1"/>
    <x v="0"/>
    <x v="275"/>
    <n v="896206557"/>
    <d v="2020-11-16T00:00:00"/>
    <n v="6291"/>
    <n v="205.7"/>
    <n v="117.11"/>
    <n v="1294058.7"/>
    <n v="736739.01"/>
  </r>
  <r>
    <s v="C9614"/>
    <x v="2"/>
    <x v="136"/>
    <s v="Alimento infantil"/>
    <x v="1"/>
    <x v="0"/>
    <x v="27"/>
    <n v="961403977"/>
    <d v="2022-10-05T00:00:00"/>
    <n v="9656"/>
    <n v="255.28"/>
    <n v="159.41999999999999"/>
    <n v="2464983.6800000002"/>
    <n v="1539359.5199999998"/>
  </r>
  <r>
    <s v="C5080"/>
    <x v="5"/>
    <x v="33"/>
    <s v="Snacks"/>
    <x v="1"/>
    <x v="1"/>
    <x v="347"/>
    <n v="508005511"/>
    <d v="2021-08-15T00:00:00"/>
    <n v="8975"/>
    <n v="152.58000000000001"/>
    <n v="97.44"/>
    <n v="1369405.5"/>
    <n v="874524"/>
  </r>
  <r>
    <s v="C5594"/>
    <x v="0"/>
    <x v="119"/>
    <s v="Frutas"/>
    <x v="1"/>
    <x v="0"/>
    <x v="73"/>
    <n v="559497487"/>
    <d v="2022-06-14T00:00:00"/>
    <n v="6595"/>
    <n v="9.33"/>
    <n v="6.92"/>
    <n v="61531.35"/>
    <n v="45637.4"/>
  </r>
  <r>
    <s v="C4096"/>
    <x v="0"/>
    <x v="26"/>
    <s v="Cosméticos"/>
    <x v="1"/>
    <x v="2"/>
    <x v="432"/>
    <n v="409678733"/>
    <d v="2021-01-02T00:00:00"/>
    <n v="1896"/>
    <n v="437.2"/>
    <n v="263.33"/>
    <n v="828931.2"/>
    <n v="499273.68"/>
  </r>
  <r>
    <s v="C7726"/>
    <x v="5"/>
    <x v="140"/>
    <s v="Cosméticos"/>
    <x v="1"/>
    <x v="3"/>
    <x v="106"/>
    <n v="772660577"/>
    <d v="2021-08-26T00:00:00"/>
    <n v="6290"/>
    <n v="437.2"/>
    <n v="263.33"/>
    <n v="2749988"/>
    <n v="1656345.7"/>
  </r>
  <r>
    <s v="C6328"/>
    <x v="0"/>
    <x v="48"/>
    <s v="Bebida"/>
    <x v="1"/>
    <x v="0"/>
    <x v="68"/>
    <n v="632866847"/>
    <d v="2022-02-12T00:00:00"/>
    <n v="8219"/>
    <n v="47.45"/>
    <n v="31.79"/>
    <n v="389991.55000000005"/>
    <n v="261282.00999999998"/>
  </r>
  <r>
    <s v="C3950"/>
    <x v="5"/>
    <x v="140"/>
    <s v="Snacks"/>
    <x v="1"/>
    <x v="3"/>
    <x v="55"/>
    <n v="395033872"/>
    <d v="2020-07-23T00:00:00"/>
    <n v="8156"/>
    <n v="152.58000000000001"/>
    <n v="97.44"/>
    <n v="1244442.4800000002"/>
    <n v="794720.64"/>
  </r>
  <r>
    <s v="C5342"/>
    <x v="2"/>
    <x v="30"/>
    <s v="Cuidado personal"/>
    <x v="0"/>
    <x v="1"/>
    <x v="433"/>
    <n v="534210479"/>
    <d v="2022-08-29T00:00:00"/>
    <n v="3607"/>
    <n v="81.73"/>
    <n v="56.67"/>
    <n v="294800.11"/>
    <n v="204408.69"/>
  </r>
  <r>
    <s v="C2457"/>
    <x v="2"/>
    <x v="150"/>
    <s v="Frutas"/>
    <x v="0"/>
    <x v="1"/>
    <x v="434"/>
    <n v="245757997"/>
    <d v="2020-03-30T00:00:00"/>
    <n v="4107"/>
    <n v="9.33"/>
    <n v="6.92"/>
    <n v="38318.31"/>
    <n v="28420.44"/>
  </r>
  <r>
    <s v="C5953"/>
    <x v="0"/>
    <x v="149"/>
    <s v="Material de oficina"/>
    <x v="0"/>
    <x v="2"/>
    <x v="88"/>
    <n v="595350253"/>
    <d v="2021-03-24T00:00:00"/>
    <n v="6225"/>
    <n v="651.21"/>
    <n v="524.96"/>
    <n v="4053782.25"/>
    <n v="3267876"/>
  </r>
  <r>
    <s v="C4689"/>
    <x v="0"/>
    <x v="78"/>
    <s v="Cereales"/>
    <x v="0"/>
    <x v="2"/>
    <x v="435"/>
    <n v="468973577"/>
    <d v="2022-07-13T00:00:00"/>
    <n v="8558"/>
    <n v="205.7"/>
    <n v="117.11"/>
    <n v="1760380.5999999999"/>
    <n v="1002227.38"/>
  </r>
  <r>
    <s v="C6229"/>
    <x v="2"/>
    <x v="128"/>
    <s v="Cárnicos"/>
    <x v="0"/>
    <x v="1"/>
    <x v="436"/>
    <n v="622926795"/>
    <d v="2022-09-26T00:00:00"/>
    <n v="6736"/>
    <n v="421.89"/>
    <n v="364.69"/>
    <n v="2841851.04"/>
    <n v="2456551.84"/>
  </r>
  <r>
    <s v="C5338"/>
    <x v="5"/>
    <x v="21"/>
    <s v="Doméstico"/>
    <x v="0"/>
    <x v="3"/>
    <x v="181"/>
    <n v="533821237"/>
    <d v="2021-02-21T00:00:00"/>
    <n v="8421"/>
    <n v="668.27"/>
    <n v="502.54"/>
    <n v="5627501.6699999999"/>
    <n v="4231889.34"/>
  </r>
  <r>
    <s v="C6485"/>
    <x v="2"/>
    <x v="101"/>
    <s v="Cuidado personal"/>
    <x v="1"/>
    <x v="2"/>
    <x v="437"/>
    <n v="648580729"/>
    <d v="2021-06-04T00:00:00"/>
    <n v="8306"/>
    <n v="81.73"/>
    <n v="56.67"/>
    <n v="678849.38"/>
    <n v="470701.02"/>
  </r>
  <r>
    <s v="C1344"/>
    <x v="2"/>
    <x v="175"/>
    <s v="Cereales"/>
    <x v="0"/>
    <x v="0"/>
    <x v="438"/>
    <n v="134441602"/>
    <d v="2022-04-05T00:00:00"/>
    <n v="3112"/>
    <n v="205.7"/>
    <n v="117.11"/>
    <n v="640138.39999999991"/>
    <n v="364446.32"/>
  </r>
  <r>
    <s v="C9289"/>
    <x v="3"/>
    <x v="168"/>
    <s v="Cosméticos"/>
    <x v="0"/>
    <x v="2"/>
    <x v="439"/>
    <n v="928952682"/>
    <d v="2020-11-05T00:00:00"/>
    <n v="6597"/>
    <n v="437.2"/>
    <n v="263.33"/>
    <n v="2884208.4"/>
    <n v="1737188.01"/>
  </r>
  <r>
    <s v="C9899"/>
    <x v="2"/>
    <x v="148"/>
    <s v="Material de oficina"/>
    <x v="0"/>
    <x v="3"/>
    <x v="440"/>
    <n v="989975297"/>
    <d v="2021-02-07T00:00:00"/>
    <n v="4545"/>
    <n v="651.21"/>
    <n v="524.96"/>
    <n v="2959749.45"/>
    <n v="2385943.2000000002"/>
  </r>
  <r>
    <s v="C1456"/>
    <x v="2"/>
    <x v="102"/>
    <s v="Cuidado personal"/>
    <x v="0"/>
    <x v="2"/>
    <x v="362"/>
    <n v="145683276"/>
    <d v="2022-06-18T00:00:00"/>
    <n v="9774"/>
    <n v="81.73"/>
    <n v="56.67"/>
    <n v="798829.02"/>
    <n v="553892.58000000007"/>
  </r>
  <r>
    <s v="C5445"/>
    <x v="3"/>
    <x v="158"/>
    <s v="Cosméticos"/>
    <x v="1"/>
    <x v="3"/>
    <x v="441"/>
    <n v="544562947"/>
    <d v="2022-05-11T00:00:00"/>
    <n v="7132"/>
    <n v="437.2"/>
    <n v="263.33"/>
    <n v="3118110.4"/>
    <n v="1878069.5599999998"/>
  </r>
  <r>
    <s v="C8054"/>
    <x v="1"/>
    <x v="139"/>
    <s v="Snacks"/>
    <x v="0"/>
    <x v="0"/>
    <x v="67"/>
    <n v="805413138"/>
    <d v="2022-08-10T00:00:00"/>
    <n v="8501"/>
    <n v="152.58000000000001"/>
    <n v="97.44"/>
    <n v="1297082.58"/>
    <n v="828337.44"/>
  </r>
  <r>
    <s v="C9673"/>
    <x v="5"/>
    <x v="31"/>
    <s v="Bebida"/>
    <x v="0"/>
    <x v="2"/>
    <x v="326"/>
    <n v="967345178"/>
    <d v="2022-09-29T00:00:00"/>
    <n v="7789"/>
    <n v="47.45"/>
    <n v="31.79"/>
    <n v="369588.05000000005"/>
    <n v="247612.31"/>
  </r>
  <r>
    <s v="C2397"/>
    <x v="5"/>
    <x v="31"/>
    <s v="Ropa"/>
    <x v="1"/>
    <x v="1"/>
    <x v="442"/>
    <n v="239782893"/>
    <d v="2021-03-28T00:00:00"/>
    <n v="5941"/>
    <n v="109.28"/>
    <n v="35.840000000000003"/>
    <n v="649232.48"/>
    <n v="212925.44000000003"/>
  </r>
  <r>
    <s v="C1524"/>
    <x v="2"/>
    <x v="35"/>
    <s v="Cuidado personal"/>
    <x v="0"/>
    <x v="0"/>
    <x v="120"/>
    <n v="152462613"/>
    <d v="2022-08-01T00:00:00"/>
    <n v="5930"/>
    <n v="81.73"/>
    <n v="56.67"/>
    <n v="484658.9"/>
    <n v="336053.10000000003"/>
  </r>
  <r>
    <s v="C5054"/>
    <x v="2"/>
    <x v="110"/>
    <s v="Ropa"/>
    <x v="1"/>
    <x v="0"/>
    <x v="331"/>
    <n v="505433166"/>
    <d v="2021-10-09T00:00:00"/>
    <n v="7760"/>
    <n v="109.28"/>
    <n v="35.840000000000003"/>
    <n v="848012.80000000005"/>
    <n v="278118.40000000002"/>
  </r>
  <r>
    <s v="C7190"/>
    <x v="0"/>
    <x v="58"/>
    <s v="Frutas"/>
    <x v="0"/>
    <x v="2"/>
    <x v="375"/>
    <n v="719055879"/>
    <d v="2022-12-14T00:00:00"/>
    <n v="3468"/>
    <n v="9.33"/>
    <n v="6.92"/>
    <n v="32356.44"/>
    <n v="23998.560000000001"/>
  </r>
  <r>
    <s v="C2840"/>
    <x v="2"/>
    <x v="176"/>
    <s v="Cosméticos"/>
    <x v="0"/>
    <x v="3"/>
    <x v="363"/>
    <n v="284004580"/>
    <d v="2020-03-22T00:00:00"/>
    <n v="2121"/>
    <n v="437.2"/>
    <n v="263.33"/>
    <n v="927301.2"/>
    <n v="558522.92999999993"/>
  </r>
  <r>
    <s v="C1112"/>
    <x v="5"/>
    <x v="100"/>
    <s v="Material de oficina"/>
    <x v="0"/>
    <x v="3"/>
    <x v="177"/>
    <n v="111265599"/>
    <d v="2022-09-07T00:00:00"/>
    <n v="4818"/>
    <n v="651.21"/>
    <n v="524.96"/>
    <n v="3137529.7800000003"/>
    <n v="2529257.2800000003"/>
  </r>
  <r>
    <s v="C2821"/>
    <x v="4"/>
    <x v="154"/>
    <s v="Alimento infantil"/>
    <x v="0"/>
    <x v="2"/>
    <x v="443"/>
    <n v="282137763"/>
    <d v="2021-03-25T00:00:00"/>
    <n v="9689"/>
    <n v="255.28"/>
    <n v="159.41999999999999"/>
    <n v="2473407.92"/>
    <n v="1544620.38"/>
  </r>
  <r>
    <s v="C4982"/>
    <x v="2"/>
    <x v="110"/>
    <s v="Doméstico"/>
    <x v="1"/>
    <x v="1"/>
    <x v="444"/>
    <n v="498232400"/>
    <d v="2021-06-27T00:00:00"/>
    <n v="6894"/>
    <n v="668.27"/>
    <n v="502.54"/>
    <n v="4607053.38"/>
    <n v="3464510.7600000002"/>
  </r>
  <r>
    <s v="C5314"/>
    <x v="0"/>
    <x v="129"/>
    <s v="Cereales"/>
    <x v="0"/>
    <x v="3"/>
    <x v="445"/>
    <n v="531473338"/>
    <d v="2022-01-11T00:00:00"/>
    <n v="3626"/>
    <n v="205.7"/>
    <n v="117.11"/>
    <n v="745868.2"/>
    <n v="424640.86"/>
  </r>
  <r>
    <s v="C6740"/>
    <x v="3"/>
    <x v="151"/>
    <s v="Alimento infantil"/>
    <x v="1"/>
    <x v="0"/>
    <x v="330"/>
    <n v="674096906"/>
    <d v="2022-06-01T00:00:00"/>
    <n v="9109"/>
    <n v="255.28"/>
    <n v="159.41999999999999"/>
    <n v="2325345.52"/>
    <n v="1452156.7799999998"/>
  </r>
  <r>
    <s v="C3886"/>
    <x v="4"/>
    <x v="134"/>
    <s v="Alimento infantil"/>
    <x v="1"/>
    <x v="1"/>
    <x v="446"/>
    <n v="388651931"/>
    <d v="2020-08-07T00:00:00"/>
    <n v="9598"/>
    <n v="255.28"/>
    <n v="159.41999999999999"/>
    <n v="2450177.44"/>
    <n v="1530113.16"/>
  </r>
  <r>
    <s v="C5579"/>
    <x v="2"/>
    <x v="89"/>
    <s v="Material de oficina"/>
    <x v="1"/>
    <x v="3"/>
    <x v="300"/>
    <n v="557999742"/>
    <d v="2020-10-28T00:00:00"/>
    <n v="3378"/>
    <n v="651.21"/>
    <n v="524.96"/>
    <n v="2199787.3800000004"/>
    <n v="1773314.8800000001"/>
  </r>
  <r>
    <s v="C3353"/>
    <x v="0"/>
    <x v="65"/>
    <s v="Snacks"/>
    <x v="0"/>
    <x v="1"/>
    <x v="447"/>
    <n v="335314166"/>
    <d v="2020-11-01T00:00:00"/>
    <n v="5768"/>
    <n v="152.58000000000001"/>
    <n v="97.44"/>
    <n v="880081.44000000006"/>
    <n v="562033.92000000004"/>
  </r>
  <r>
    <s v="C2940"/>
    <x v="2"/>
    <x v="152"/>
    <s v="Cárnicos"/>
    <x v="0"/>
    <x v="0"/>
    <x v="448"/>
    <n v="294081532"/>
    <d v="2021-05-24T00:00:00"/>
    <n v="4115"/>
    <n v="421.89"/>
    <n v="364.69"/>
    <n v="1736077.3499999999"/>
    <n v="1500699.35"/>
  </r>
  <r>
    <s v="C1781"/>
    <x v="3"/>
    <x v="174"/>
    <s v="Ropa"/>
    <x v="0"/>
    <x v="3"/>
    <x v="449"/>
    <n v="178100669"/>
    <d v="2022-05-09T00:00:00"/>
    <n v="2801"/>
    <n v="109.28"/>
    <n v="35.840000000000003"/>
    <n v="306093.28000000003"/>
    <n v="100387.84000000001"/>
  </r>
  <r>
    <s v="C2514"/>
    <x v="2"/>
    <x v="90"/>
    <s v="Doméstico"/>
    <x v="0"/>
    <x v="3"/>
    <x v="439"/>
    <n v="251482903"/>
    <d v="2020-11-06T00:00:00"/>
    <n v="8234"/>
    <n v="668.27"/>
    <n v="502.54"/>
    <n v="5502535.1799999997"/>
    <n v="4137914.3600000003"/>
  </r>
  <r>
    <s v="C8486"/>
    <x v="5"/>
    <x v="142"/>
    <s v="Cárnicos"/>
    <x v="0"/>
    <x v="2"/>
    <x v="450"/>
    <n v="848652064"/>
    <d v="2021-12-20T00:00:00"/>
    <n v="3860"/>
    <n v="421.89"/>
    <n v="364.69"/>
    <n v="1628495.4"/>
    <n v="1407703.4"/>
  </r>
  <r>
    <s v="C1243"/>
    <x v="0"/>
    <x v="72"/>
    <s v="Cereales"/>
    <x v="1"/>
    <x v="0"/>
    <x v="41"/>
    <n v="124344480"/>
    <d v="2022-05-16T00:00:00"/>
    <n v="5150"/>
    <n v="205.7"/>
    <n v="117.11"/>
    <n v="1059355"/>
    <n v="603116.5"/>
  </r>
  <r>
    <s v="C8036"/>
    <x v="5"/>
    <x v="75"/>
    <s v="Cuidado personal"/>
    <x v="1"/>
    <x v="2"/>
    <x v="451"/>
    <n v="803608977"/>
    <d v="2020-07-10T00:00:00"/>
    <n v="4609"/>
    <n v="81.73"/>
    <n v="56.67"/>
    <n v="376693.57"/>
    <n v="261192.03"/>
  </r>
  <r>
    <s v="C7318"/>
    <x v="2"/>
    <x v="147"/>
    <s v="Ropa"/>
    <x v="0"/>
    <x v="1"/>
    <x v="452"/>
    <n v="731806886"/>
    <d v="2021-04-28T00:00:00"/>
    <n v="6775"/>
    <n v="109.28"/>
    <n v="35.840000000000003"/>
    <n v="740372"/>
    <n v="242816.00000000003"/>
  </r>
  <r>
    <s v="C5246"/>
    <x v="1"/>
    <x v="115"/>
    <s v="Verduras"/>
    <x v="0"/>
    <x v="0"/>
    <x v="232"/>
    <n v="524612033"/>
    <d v="2022-05-01T00:00:00"/>
    <n v="3213"/>
    <n v="154.06"/>
    <n v="90.93"/>
    <n v="494994.78"/>
    <n v="292158.09000000003"/>
  </r>
  <r>
    <s v="C4180"/>
    <x v="2"/>
    <x v="35"/>
    <s v="Cereales"/>
    <x v="0"/>
    <x v="1"/>
    <x v="453"/>
    <n v="418010747"/>
    <d v="2022-02-07T00:00:00"/>
    <n v="7524"/>
    <n v="205.7"/>
    <n v="117.11"/>
    <n v="1547686.7999999998"/>
    <n v="881135.64"/>
  </r>
  <r>
    <s v="C7183"/>
    <x v="0"/>
    <x v="120"/>
    <s v="Ropa"/>
    <x v="1"/>
    <x v="2"/>
    <x v="454"/>
    <n v="718301856"/>
    <d v="2020-11-12T00:00:00"/>
    <n v="336"/>
    <n v="109.28"/>
    <n v="35.840000000000003"/>
    <n v="36718.080000000002"/>
    <n v="12042.240000000002"/>
  </r>
  <r>
    <s v="C4520"/>
    <x v="2"/>
    <x v="84"/>
    <s v="Ropa"/>
    <x v="1"/>
    <x v="3"/>
    <x v="455"/>
    <n v="452096688"/>
    <d v="2021-09-18T00:00:00"/>
    <n v="4311"/>
    <n v="109.28"/>
    <n v="35.840000000000003"/>
    <n v="471106.08"/>
    <n v="154506.24000000002"/>
  </r>
  <r>
    <s v="C5163"/>
    <x v="0"/>
    <x v="58"/>
    <s v="Cuidado personal"/>
    <x v="0"/>
    <x v="1"/>
    <x v="456"/>
    <n v="516319072"/>
    <d v="2021-08-31T00:00:00"/>
    <n v="9142"/>
    <n v="81.73"/>
    <n v="56.67"/>
    <n v="747175.66"/>
    <n v="518077.14"/>
  </r>
  <r>
    <s v="C5282"/>
    <x v="0"/>
    <x v="78"/>
    <s v="Doméstico"/>
    <x v="1"/>
    <x v="2"/>
    <x v="409"/>
    <n v="528205335"/>
    <d v="2020-06-24T00:00:00"/>
    <n v="6551"/>
    <n v="668.27"/>
    <n v="502.54"/>
    <n v="4377836.7699999996"/>
    <n v="3292139.54"/>
  </r>
  <r>
    <s v="C1753"/>
    <x v="5"/>
    <x v="43"/>
    <s v="Material de oficina"/>
    <x v="0"/>
    <x v="3"/>
    <x v="326"/>
    <n v="175304305"/>
    <d v="2022-09-18T00:00:00"/>
    <n v="5294"/>
    <n v="651.21"/>
    <n v="524.96"/>
    <n v="3447505.74"/>
    <n v="2779138.24"/>
  </r>
  <r>
    <s v="C5654"/>
    <x v="5"/>
    <x v="50"/>
    <s v="Bebida"/>
    <x v="1"/>
    <x v="2"/>
    <x v="457"/>
    <n v="565477311"/>
    <d v="2022-01-22T00:00:00"/>
    <n v="6157"/>
    <n v="47.45"/>
    <n v="31.79"/>
    <n v="292149.65000000002"/>
    <n v="195731.03"/>
  </r>
  <r>
    <s v="C1768"/>
    <x v="2"/>
    <x v="177"/>
    <s v="Cárnicos"/>
    <x v="0"/>
    <x v="3"/>
    <x v="73"/>
    <n v="176898181"/>
    <d v="2022-06-16T00:00:00"/>
    <n v="6958"/>
    <n v="421.89"/>
    <n v="364.69"/>
    <n v="2935510.62"/>
    <n v="2537513.02"/>
  </r>
  <r>
    <s v="C7080"/>
    <x v="0"/>
    <x v="178"/>
    <s v="Cereales"/>
    <x v="0"/>
    <x v="3"/>
    <x v="289"/>
    <n v="708053243"/>
    <d v="2022-09-12T00:00:00"/>
    <n v="7544"/>
    <n v="205.7"/>
    <n v="117.11"/>
    <n v="1551800.7999999998"/>
    <n v="883477.84"/>
  </r>
  <r>
    <s v="C3277"/>
    <x v="2"/>
    <x v="147"/>
    <s v="Snacks"/>
    <x v="1"/>
    <x v="1"/>
    <x v="458"/>
    <n v="327741324"/>
    <d v="2020-03-29T00:00:00"/>
    <n v="4796"/>
    <n v="152.58000000000001"/>
    <n v="97.44"/>
    <n v="731773.68"/>
    <n v="467322.24"/>
  </r>
  <r>
    <s v="C4250"/>
    <x v="5"/>
    <x v="31"/>
    <s v="Cuidado personal"/>
    <x v="0"/>
    <x v="3"/>
    <x v="459"/>
    <n v="425073754"/>
    <d v="2021-12-22T00:00:00"/>
    <n v="7625"/>
    <n v="81.73"/>
    <n v="56.67"/>
    <n v="623191.25"/>
    <n v="432108.75"/>
  </r>
  <r>
    <s v="C6594"/>
    <x v="0"/>
    <x v="123"/>
    <s v="Frutas"/>
    <x v="1"/>
    <x v="2"/>
    <x v="460"/>
    <n v="659474360"/>
    <d v="2021-09-25T00:00:00"/>
    <n v="1973"/>
    <n v="9.33"/>
    <n v="6.92"/>
    <n v="18408.09"/>
    <n v="13653.16"/>
  </r>
  <r>
    <s v="C3106"/>
    <x v="0"/>
    <x v="160"/>
    <s v="Cárnicos"/>
    <x v="1"/>
    <x v="3"/>
    <x v="461"/>
    <n v="310679471"/>
    <d v="2020-01-27T00:00:00"/>
    <n v="5814"/>
    <n v="421.89"/>
    <n v="364.69"/>
    <n v="2452868.46"/>
    <n v="2120307.66"/>
  </r>
  <r>
    <s v="C5287"/>
    <x v="3"/>
    <x v="155"/>
    <s v="Cosméticos"/>
    <x v="1"/>
    <x v="0"/>
    <x v="462"/>
    <n v="528737914"/>
    <d v="2021-12-01T00:00:00"/>
    <n v="4153"/>
    <n v="437.2"/>
    <n v="263.33"/>
    <n v="1815691.5999999999"/>
    <n v="1093609.49"/>
  </r>
  <r>
    <s v="C2840"/>
    <x v="0"/>
    <x v="179"/>
    <s v="Snacks"/>
    <x v="0"/>
    <x v="1"/>
    <x v="463"/>
    <n v="284011018"/>
    <d v="2021-01-25T00:00:00"/>
    <n v="4026"/>
    <n v="152.58000000000001"/>
    <n v="97.44"/>
    <n v="614287.08000000007"/>
    <n v="392293.44"/>
  </r>
  <r>
    <s v="C4171"/>
    <x v="1"/>
    <x v="71"/>
    <s v="Alimento infantil"/>
    <x v="0"/>
    <x v="2"/>
    <x v="464"/>
    <n v="417172610"/>
    <d v="2021-12-19T00:00:00"/>
    <n v="9501"/>
    <n v="255.28"/>
    <n v="159.41999999999999"/>
    <n v="2425415.2799999998"/>
    <n v="1514649.42"/>
  </r>
  <r>
    <s v="C4892"/>
    <x v="2"/>
    <x v="20"/>
    <s v="Cosméticos"/>
    <x v="0"/>
    <x v="0"/>
    <x v="465"/>
    <n v="489209020"/>
    <d v="2020-12-05T00:00:00"/>
    <n v="6675"/>
    <n v="437.2"/>
    <n v="263.33"/>
    <n v="2918310"/>
    <n v="1757727.75"/>
  </r>
  <r>
    <s v="C1314"/>
    <x v="0"/>
    <x v="149"/>
    <s v="Doméstico"/>
    <x v="1"/>
    <x v="2"/>
    <x v="466"/>
    <n v="131419074"/>
    <d v="2021-07-03T00:00:00"/>
    <n v="8679"/>
    <n v="668.27"/>
    <n v="502.54"/>
    <n v="5799915.3300000001"/>
    <n v="4361544.66"/>
  </r>
  <r>
    <s v="C3954"/>
    <x v="0"/>
    <x v="179"/>
    <s v="Bebida"/>
    <x v="1"/>
    <x v="0"/>
    <x v="204"/>
    <n v="395414102"/>
    <d v="2022-02-04T00:00:00"/>
    <n v="674"/>
    <n v="47.45"/>
    <n v="31.79"/>
    <n v="31981.300000000003"/>
    <n v="21426.46"/>
  </r>
  <r>
    <s v="C6031"/>
    <x v="3"/>
    <x v="70"/>
    <s v="Cereales"/>
    <x v="0"/>
    <x v="2"/>
    <x v="467"/>
    <n v="603117930"/>
    <d v="2020-03-12T00:00:00"/>
    <n v="4853"/>
    <n v="205.7"/>
    <n v="117.11"/>
    <n v="998262.1"/>
    <n v="568334.82999999996"/>
  </r>
  <r>
    <s v="C5967"/>
    <x v="5"/>
    <x v="36"/>
    <s v="Frutas"/>
    <x v="1"/>
    <x v="2"/>
    <x v="468"/>
    <n v="596766889"/>
    <d v="2022-01-11T00:00:00"/>
    <n v="5439"/>
    <n v="9.33"/>
    <n v="6.92"/>
    <n v="50745.87"/>
    <n v="37637.879999999997"/>
  </r>
  <r>
    <s v="C2889"/>
    <x v="5"/>
    <x v="31"/>
    <s v="Cuidado personal"/>
    <x v="0"/>
    <x v="3"/>
    <x v="239"/>
    <n v="288909804"/>
    <d v="2021-08-10T00:00:00"/>
    <n v="3686"/>
    <n v="81.73"/>
    <n v="56.67"/>
    <n v="301256.78000000003"/>
    <n v="208885.62"/>
  </r>
  <r>
    <s v="C1124"/>
    <x v="0"/>
    <x v="26"/>
    <s v="Cereales"/>
    <x v="1"/>
    <x v="3"/>
    <x v="469"/>
    <n v="112408006"/>
    <d v="2021-10-23T00:00:00"/>
    <n v="2882"/>
    <n v="205.7"/>
    <n v="117.11"/>
    <n v="592827.4"/>
    <n v="337511.02"/>
  </r>
  <r>
    <s v="C5704"/>
    <x v="2"/>
    <x v="180"/>
    <s v="Cuidado personal"/>
    <x v="0"/>
    <x v="0"/>
    <x v="470"/>
    <n v="570435321"/>
    <d v="2021-08-11T00:00:00"/>
    <n v="3343"/>
    <n v="81.73"/>
    <n v="56.67"/>
    <n v="273223.39"/>
    <n v="189447.81"/>
  </r>
  <r>
    <s v="C8864"/>
    <x v="2"/>
    <x v="54"/>
    <s v="Alimento infantil"/>
    <x v="1"/>
    <x v="0"/>
    <x v="471"/>
    <n v="886478078"/>
    <d v="2020-05-29T00:00:00"/>
    <n v="7418"/>
    <n v="255.28"/>
    <n v="159.41999999999999"/>
    <n v="1893667.04"/>
    <n v="1182577.5599999998"/>
  </r>
  <r>
    <s v="C3543"/>
    <x v="1"/>
    <x v="139"/>
    <s v="Cereales"/>
    <x v="1"/>
    <x v="1"/>
    <x v="6"/>
    <n v="354335105"/>
    <d v="2022-04-07T00:00:00"/>
    <n v="4487"/>
    <n v="205.7"/>
    <n v="117.11"/>
    <n v="922975.89999999991"/>
    <n v="525472.56999999995"/>
  </r>
  <r>
    <s v="C5881"/>
    <x v="5"/>
    <x v="140"/>
    <s v="Cárnicos"/>
    <x v="1"/>
    <x v="0"/>
    <x v="138"/>
    <n v="588117730"/>
    <d v="2020-02-11T00:00:00"/>
    <n v="5960"/>
    <n v="421.89"/>
    <n v="364.69"/>
    <n v="2514464.4"/>
    <n v="2173552.4"/>
  </r>
  <r>
    <s v="C5722"/>
    <x v="2"/>
    <x v="135"/>
    <s v="Bebida"/>
    <x v="1"/>
    <x v="0"/>
    <x v="472"/>
    <n v="572249782"/>
    <d v="2020-05-21T00:00:00"/>
    <n v="282"/>
    <n v="47.45"/>
    <n v="31.79"/>
    <n v="13380.900000000001"/>
    <n v="8964.7800000000007"/>
  </r>
  <r>
    <s v="C7114"/>
    <x v="2"/>
    <x v="146"/>
    <s v="Doméstico"/>
    <x v="0"/>
    <x v="2"/>
    <x v="332"/>
    <n v="711467587"/>
    <d v="2021-05-23T00:00:00"/>
    <n v="7924"/>
    <n v="668.27"/>
    <n v="502.54"/>
    <n v="5295371.4799999995"/>
    <n v="3982126.96"/>
  </r>
  <r>
    <s v="C5808"/>
    <x v="3"/>
    <x v="161"/>
    <s v="Material de oficina"/>
    <x v="1"/>
    <x v="0"/>
    <x v="473"/>
    <n v="580819976"/>
    <d v="2022-10-24T00:00:00"/>
    <n v="6393"/>
    <n v="651.21"/>
    <n v="524.96"/>
    <n v="4163185.5300000003"/>
    <n v="3356069.2800000003"/>
  </r>
  <r>
    <s v="C2756"/>
    <x v="3"/>
    <x v="159"/>
    <s v="Material de oficina"/>
    <x v="1"/>
    <x v="3"/>
    <x v="474"/>
    <n v="275668275"/>
    <d v="2022-04-30T00:00:00"/>
    <n v="5223"/>
    <n v="651.21"/>
    <n v="524.96"/>
    <n v="3401269.83"/>
    <n v="2741866.08"/>
  </r>
  <r>
    <s v="C8616"/>
    <x v="2"/>
    <x v="87"/>
    <s v="Cereales"/>
    <x v="0"/>
    <x v="1"/>
    <x v="370"/>
    <n v="861686313"/>
    <d v="2021-12-30T00:00:00"/>
    <n v="983"/>
    <n v="205.7"/>
    <n v="117.11"/>
    <n v="202203.09999999998"/>
    <n v="115119.13"/>
  </r>
  <r>
    <s v="C3248"/>
    <x v="2"/>
    <x v="20"/>
    <s v="Cárnicos"/>
    <x v="0"/>
    <x v="0"/>
    <x v="475"/>
    <n v="324860417"/>
    <d v="2021-11-18T00:00:00"/>
    <n v="2271"/>
    <n v="421.89"/>
    <n v="364.69"/>
    <n v="958112.19"/>
    <n v="828210.99"/>
  </r>
  <r>
    <s v="C3214"/>
    <x v="0"/>
    <x v="65"/>
    <s v="Snacks"/>
    <x v="0"/>
    <x v="0"/>
    <x v="196"/>
    <n v="321489417"/>
    <d v="2020-04-13T00:00:00"/>
    <n v="4718"/>
    <n v="152.58000000000001"/>
    <n v="97.44"/>
    <n v="719872.44000000006"/>
    <n v="459721.92"/>
  </r>
  <r>
    <s v="C3281"/>
    <x v="0"/>
    <x v="171"/>
    <s v="Cosméticos"/>
    <x v="1"/>
    <x v="2"/>
    <x v="476"/>
    <n v="328184640"/>
    <d v="2022-06-29T00:00:00"/>
    <n v="5983"/>
    <n v="437.2"/>
    <n v="263.33"/>
    <n v="2615767.6"/>
    <n v="1575503.39"/>
  </r>
  <r>
    <s v="C7918"/>
    <x v="2"/>
    <x v="132"/>
    <s v="Material de oficina"/>
    <x v="0"/>
    <x v="2"/>
    <x v="245"/>
    <n v="791869914"/>
    <d v="2020-06-22T00:00:00"/>
    <n v="760"/>
    <n v="651.21"/>
    <n v="524.96"/>
    <n v="494919.60000000003"/>
    <n v="398969.60000000003"/>
  </r>
  <r>
    <s v="C8797"/>
    <x v="2"/>
    <x v="87"/>
    <s v="Cuidado personal"/>
    <x v="1"/>
    <x v="3"/>
    <x v="296"/>
    <n v="879781568"/>
    <d v="2021-08-17T00:00:00"/>
    <n v="5771"/>
    <n v="81.73"/>
    <n v="56.67"/>
    <n v="471663.83"/>
    <n v="327042.57"/>
  </r>
  <r>
    <s v="C7294"/>
    <x v="3"/>
    <x v="156"/>
    <s v="Cárnicos"/>
    <x v="0"/>
    <x v="0"/>
    <x v="477"/>
    <n v="729468429"/>
    <d v="2020-04-13T00:00:00"/>
    <n v="4773"/>
    <n v="421.89"/>
    <n v="364.69"/>
    <n v="2013680.97"/>
    <n v="1740665.3699999999"/>
  </r>
  <r>
    <s v="C9987"/>
    <x v="5"/>
    <x v="140"/>
    <s v="Ropa"/>
    <x v="0"/>
    <x v="1"/>
    <x v="412"/>
    <n v="998791825"/>
    <d v="2020-03-21T00:00:00"/>
    <n v="3551"/>
    <n v="109.28"/>
    <n v="35.840000000000003"/>
    <n v="388053.28"/>
    <n v="127267.84000000001"/>
  </r>
  <r>
    <s v="C6159"/>
    <x v="2"/>
    <x v="11"/>
    <s v="Cosméticos"/>
    <x v="1"/>
    <x v="1"/>
    <x v="478"/>
    <n v="615925586"/>
    <d v="2021-02-25T00:00:00"/>
    <n v="4923"/>
    <n v="437.2"/>
    <n v="263.33"/>
    <n v="2152335.6"/>
    <n v="1296373.5899999999"/>
  </r>
  <r>
    <s v="C8293"/>
    <x v="2"/>
    <x v="92"/>
    <s v="Frutas"/>
    <x v="1"/>
    <x v="2"/>
    <x v="479"/>
    <n v="829356038"/>
    <d v="2020-03-29T00:00:00"/>
    <n v="3737"/>
    <n v="9.33"/>
    <n v="6.92"/>
    <n v="34866.21"/>
    <n v="25860.04"/>
  </r>
  <r>
    <s v="C2578"/>
    <x v="2"/>
    <x v="30"/>
    <s v="Cuidado personal"/>
    <x v="0"/>
    <x v="1"/>
    <x v="69"/>
    <n v="257882010"/>
    <d v="2022-04-17T00:00:00"/>
    <n v="1872"/>
    <n v="81.73"/>
    <n v="56.67"/>
    <n v="152998.56"/>
    <n v="106086.24"/>
  </r>
  <r>
    <s v="C7406"/>
    <x v="2"/>
    <x v="92"/>
    <s v="Cárnicos"/>
    <x v="0"/>
    <x v="2"/>
    <x v="295"/>
    <n v="740614831"/>
    <d v="2021-02-15T00:00:00"/>
    <n v="3241"/>
    <n v="421.89"/>
    <n v="364.69"/>
    <n v="1367345.49"/>
    <n v="1181960.29"/>
  </r>
  <r>
    <s v="C5869"/>
    <x v="2"/>
    <x v="32"/>
    <s v="Cárnicos"/>
    <x v="0"/>
    <x v="0"/>
    <x v="480"/>
    <n v="586978328"/>
    <d v="2020-12-06T00:00:00"/>
    <n v="8786"/>
    <n v="421.89"/>
    <n v="364.69"/>
    <n v="3706725.54"/>
    <n v="3204166.34"/>
  </r>
  <r>
    <s v="C4267"/>
    <x v="5"/>
    <x v="94"/>
    <s v="Doméstico"/>
    <x v="0"/>
    <x v="3"/>
    <x v="121"/>
    <n v="426708829"/>
    <d v="2020-06-25T00:00:00"/>
    <n v="1480"/>
    <n v="668.27"/>
    <n v="502.54"/>
    <n v="989039.6"/>
    <n v="743759.20000000007"/>
  </r>
  <r>
    <s v="C9598"/>
    <x v="2"/>
    <x v="132"/>
    <s v="Material de oficina"/>
    <x v="0"/>
    <x v="2"/>
    <x v="481"/>
    <n v="959855163"/>
    <d v="2020-06-28T00:00:00"/>
    <n v="1328"/>
    <n v="651.21"/>
    <n v="524.96"/>
    <n v="864806.88"/>
    <n v="697146.88"/>
  </r>
  <r>
    <s v="C7067"/>
    <x v="5"/>
    <x v="75"/>
    <s v="Doméstico"/>
    <x v="1"/>
    <x v="1"/>
    <x v="482"/>
    <n v="706778657"/>
    <d v="2022-02-07T00:00:00"/>
    <n v="366"/>
    <n v="668.27"/>
    <n v="502.54"/>
    <n v="244586.82"/>
    <n v="183929.64"/>
  </r>
  <r>
    <s v="C9581"/>
    <x v="0"/>
    <x v="62"/>
    <s v="Doméstico"/>
    <x v="1"/>
    <x v="0"/>
    <x v="483"/>
    <n v="958153140"/>
    <d v="2022-06-01T00:00:00"/>
    <n v="7661"/>
    <n v="668.27"/>
    <n v="502.54"/>
    <n v="5119616.47"/>
    <n v="3849958.94"/>
  </r>
  <r>
    <s v="C8249"/>
    <x v="2"/>
    <x v="35"/>
    <s v="Cosméticos"/>
    <x v="0"/>
    <x v="0"/>
    <x v="457"/>
    <n v="824964940"/>
    <d v="2022-02-05T00:00:00"/>
    <n v="4313"/>
    <n v="437.2"/>
    <n v="263.33"/>
    <n v="1885643.5999999999"/>
    <n v="1135742.29"/>
  </r>
  <r>
    <s v="C3885"/>
    <x v="0"/>
    <x v="88"/>
    <s v="Cosméticos"/>
    <x v="1"/>
    <x v="1"/>
    <x v="484"/>
    <n v="388512885"/>
    <d v="2020-05-03T00:00:00"/>
    <n v="8451"/>
    <n v="437.2"/>
    <n v="263.33"/>
    <n v="3694777.1999999997"/>
    <n v="2225401.83"/>
  </r>
  <r>
    <s v="C2504"/>
    <x v="0"/>
    <x v="64"/>
    <s v="Material de oficina"/>
    <x v="0"/>
    <x v="0"/>
    <x v="485"/>
    <n v="250408303"/>
    <d v="2022-10-07T00:00:00"/>
    <n v="236"/>
    <n v="651.21"/>
    <n v="524.96"/>
    <n v="153685.56"/>
    <n v="123890.56000000001"/>
  </r>
  <r>
    <s v="C1825"/>
    <x v="2"/>
    <x v="32"/>
    <s v="Snacks"/>
    <x v="0"/>
    <x v="0"/>
    <x v="18"/>
    <n v="182575023"/>
    <d v="2022-08-24T00:00:00"/>
    <n v="6861"/>
    <n v="152.58000000000001"/>
    <n v="97.44"/>
    <n v="1046851.3800000001"/>
    <n v="668535.84"/>
  </r>
  <r>
    <s v="C4772"/>
    <x v="0"/>
    <x v="47"/>
    <s v="Ropa"/>
    <x v="0"/>
    <x v="0"/>
    <x v="486"/>
    <n v="477249372"/>
    <d v="2021-11-06T00:00:00"/>
    <n v="7549"/>
    <n v="109.28"/>
    <n v="35.840000000000003"/>
    <n v="824954.72"/>
    <n v="270556.16000000003"/>
  </r>
  <r>
    <s v="C5969"/>
    <x v="2"/>
    <x v="89"/>
    <s v="Cereales"/>
    <x v="0"/>
    <x v="1"/>
    <x v="12"/>
    <n v="596980178"/>
    <d v="2021-06-17T00:00:00"/>
    <n v="8556"/>
    <n v="205.7"/>
    <n v="117.11"/>
    <n v="1759969.2"/>
    <n v="1001993.16"/>
  </r>
  <r>
    <s v="C5246"/>
    <x v="2"/>
    <x v="104"/>
    <s v="Alimento infantil"/>
    <x v="1"/>
    <x v="2"/>
    <x v="487"/>
    <n v="524628770"/>
    <d v="2020-01-03T00:00:00"/>
    <n v="8166"/>
    <n v="255.28"/>
    <n v="159.41999999999999"/>
    <n v="2084616.48"/>
    <n v="1301823.72"/>
  </r>
  <r>
    <s v="C3133"/>
    <x v="2"/>
    <x v="138"/>
    <s v="Cosméticos"/>
    <x v="1"/>
    <x v="3"/>
    <x v="488"/>
    <n v="313368976"/>
    <d v="2021-02-02T00:00:00"/>
    <n v="1698"/>
    <n v="437.2"/>
    <n v="263.33"/>
    <n v="742365.6"/>
    <n v="447134.33999999997"/>
  </r>
  <r>
    <s v="C5366"/>
    <x v="2"/>
    <x v="152"/>
    <s v="Snacks"/>
    <x v="0"/>
    <x v="3"/>
    <x v="489"/>
    <n v="536687123"/>
    <d v="2022-03-15T00:00:00"/>
    <n v="6501"/>
    <n v="152.58000000000001"/>
    <n v="97.44"/>
    <n v="991922.58000000007"/>
    <n v="633457.43999999994"/>
  </r>
  <r>
    <s v="C9383"/>
    <x v="3"/>
    <x v="82"/>
    <s v="Frutas"/>
    <x v="1"/>
    <x v="3"/>
    <x v="490"/>
    <n v="938382041"/>
    <d v="2020-09-29T00:00:00"/>
    <n v="6954"/>
    <n v="9.33"/>
    <n v="6.92"/>
    <n v="64880.82"/>
    <n v="48121.68"/>
  </r>
  <r>
    <s v="C8825"/>
    <x v="2"/>
    <x v="109"/>
    <s v="Doméstico"/>
    <x v="0"/>
    <x v="2"/>
    <x v="491"/>
    <n v="882565057"/>
    <d v="2022-04-19T00:00:00"/>
    <n v="9468"/>
    <n v="668.27"/>
    <n v="502.54"/>
    <n v="6327180.3599999994"/>
    <n v="4758048.72"/>
  </r>
  <r>
    <s v="C7036"/>
    <x v="0"/>
    <x v="125"/>
    <s v="Cereales"/>
    <x v="1"/>
    <x v="1"/>
    <x v="492"/>
    <n v="703659999"/>
    <d v="2020-05-14T00:00:00"/>
    <n v="7485"/>
    <n v="205.7"/>
    <n v="117.11"/>
    <n v="1539664.5"/>
    <n v="876568.35"/>
  </r>
  <r>
    <s v="C3564"/>
    <x v="1"/>
    <x v="38"/>
    <s v="Cuidado personal"/>
    <x v="1"/>
    <x v="0"/>
    <x v="274"/>
    <n v="356403195"/>
    <d v="2020-05-03T00:00:00"/>
    <n v="6480"/>
    <n v="81.73"/>
    <n v="56.67"/>
    <n v="529610.4"/>
    <n v="367221.60000000003"/>
  </r>
  <r>
    <s v="C7658"/>
    <x v="0"/>
    <x v="99"/>
    <s v="Cereales"/>
    <x v="0"/>
    <x v="0"/>
    <x v="217"/>
    <n v="765843474"/>
    <d v="2020-10-21T00:00:00"/>
    <n v="8958"/>
    <n v="205.7"/>
    <n v="117.11"/>
    <n v="1842660.5999999999"/>
    <n v="1049071.3799999999"/>
  </r>
  <r>
    <s v="C6773"/>
    <x v="2"/>
    <x v="177"/>
    <s v="Cárnicos"/>
    <x v="1"/>
    <x v="0"/>
    <x v="420"/>
    <n v="677342164"/>
    <d v="2020-07-15T00:00:00"/>
    <n v="9453"/>
    <n v="421.89"/>
    <n v="364.69"/>
    <n v="3988126.17"/>
    <n v="3447414.57"/>
  </r>
  <r>
    <s v="C7065"/>
    <x v="1"/>
    <x v="126"/>
    <s v="Doméstico"/>
    <x v="0"/>
    <x v="3"/>
    <x v="493"/>
    <n v="706573092"/>
    <d v="2020-05-15T00:00:00"/>
    <n v="9535"/>
    <n v="668.27"/>
    <n v="502.54"/>
    <n v="6371954.4500000002"/>
    <n v="4791718.9000000004"/>
  </r>
  <r>
    <s v="C1895"/>
    <x v="5"/>
    <x v="21"/>
    <s v="Cereales"/>
    <x v="0"/>
    <x v="0"/>
    <x v="494"/>
    <n v="189522588"/>
    <d v="2021-08-01T00:00:00"/>
    <n v="2800"/>
    <n v="205.7"/>
    <n v="117.11"/>
    <n v="575960"/>
    <n v="327908"/>
  </r>
  <r>
    <s v="C3324"/>
    <x v="3"/>
    <x v="159"/>
    <s v="Doméstico"/>
    <x v="1"/>
    <x v="0"/>
    <x v="495"/>
    <n v="332489478"/>
    <d v="2021-05-26T00:00:00"/>
    <n v="9880"/>
    <n v="668.27"/>
    <n v="502.54"/>
    <n v="6602507.5999999996"/>
    <n v="4965095.2"/>
  </r>
  <r>
    <s v="C1620"/>
    <x v="2"/>
    <x v="114"/>
    <s v="Snacks"/>
    <x v="1"/>
    <x v="3"/>
    <x v="255"/>
    <n v="162085092"/>
    <d v="2020-05-02T00:00:00"/>
    <n v="3435"/>
    <n v="152.58000000000001"/>
    <n v="97.44"/>
    <n v="524112.30000000005"/>
    <n v="334706.39999999997"/>
  </r>
  <r>
    <s v="C5752"/>
    <x v="0"/>
    <x v="120"/>
    <s v="Cereales"/>
    <x v="1"/>
    <x v="0"/>
    <x v="244"/>
    <n v="575233256"/>
    <d v="2020-11-05T00:00:00"/>
    <n v="3158"/>
    <n v="205.7"/>
    <n v="117.11"/>
    <n v="649600.6"/>
    <n v="369833.38"/>
  </r>
  <r>
    <s v="C2891"/>
    <x v="1"/>
    <x v="139"/>
    <s v="Ropa"/>
    <x v="0"/>
    <x v="2"/>
    <x v="166"/>
    <n v="289170300"/>
    <d v="2022-09-11T00:00:00"/>
    <n v="773"/>
    <n v="109.28"/>
    <n v="35.840000000000003"/>
    <n v="84473.44"/>
    <n v="27704.320000000003"/>
  </r>
  <r>
    <s v="C7914"/>
    <x v="0"/>
    <x v="166"/>
    <s v="Verduras"/>
    <x v="0"/>
    <x v="1"/>
    <x v="438"/>
    <n v="791445052"/>
    <d v="2022-02-19T00:00:00"/>
    <n v="5033"/>
    <n v="154.06"/>
    <n v="90.93"/>
    <n v="775383.98"/>
    <n v="457650.69000000006"/>
  </r>
  <r>
    <s v="C4899"/>
    <x v="2"/>
    <x v="104"/>
    <s v="Snacks"/>
    <x v="1"/>
    <x v="1"/>
    <x v="496"/>
    <n v="489918839"/>
    <d v="2021-04-21T00:00:00"/>
    <n v="6727"/>
    <n v="152.58000000000001"/>
    <n v="97.44"/>
    <n v="1026405.66"/>
    <n v="655478.88"/>
  </r>
  <r>
    <s v="C5627"/>
    <x v="0"/>
    <x v="163"/>
    <s v="Doméstico"/>
    <x v="1"/>
    <x v="2"/>
    <x v="152"/>
    <n v="562765491"/>
    <d v="2021-04-11T00:00:00"/>
    <n v="3669"/>
    <n v="668.27"/>
    <n v="502.54"/>
    <n v="2451882.63"/>
    <n v="1843819.26"/>
  </r>
  <r>
    <s v="C9084"/>
    <x v="5"/>
    <x v="124"/>
    <s v="Ropa"/>
    <x v="0"/>
    <x v="3"/>
    <x v="497"/>
    <n v="908471333"/>
    <d v="2020-09-16T00:00:00"/>
    <n v="5711"/>
    <n v="109.28"/>
    <n v="35.840000000000003"/>
    <n v="624098.07999999996"/>
    <n v="204682.24000000002"/>
  </r>
  <r>
    <s v="C5958"/>
    <x v="3"/>
    <x v="174"/>
    <s v="Cosméticos"/>
    <x v="1"/>
    <x v="0"/>
    <x v="498"/>
    <n v="595835196"/>
    <d v="2020-03-12T00:00:00"/>
    <n v="9730"/>
    <n v="437.2"/>
    <n v="263.33"/>
    <n v="4253956"/>
    <n v="2562200.9"/>
  </r>
  <r>
    <s v="C1139"/>
    <x v="0"/>
    <x v="153"/>
    <s v="Snacks"/>
    <x v="0"/>
    <x v="1"/>
    <x v="499"/>
    <n v="113968408"/>
    <d v="2020-06-26T00:00:00"/>
    <n v="4639"/>
    <n v="152.58000000000001"/>
    <n v="97.44"/>
    <n v="707818.62000000011"/>
    <n v="452024.16"/>
  </r>
  <r>
    <s v="C9222"/>
    <x v="2"/>
    <x v="110"/>
    <s v="Cuidado personal"/>
    <x v="0"/>
    <x v="0"/>
    <x v="500"/>
    <n v="922294795"/>
    <d v="2021-09-11T00:00:00"/>
    <n v="6380"/>
    <n v="81.73"/>
    <n v="56.67"/>
    <n v="521437.4"/>
    <n v="361554.60000000003"/>
  </r>
  <r>
    <s v="C5005"/>
    <x v="2"/>
    <x v="148"/>
    <s v="Frutas"/>
    <x v="1"/>
    <x v="0"/>
    <x v="320"/>
    <n v="500550687"/>
    <d v="2020-12-16T00:00:00"/>
    <n v="2926"/>
    <n v="9.33"/>
    <n v="6.92"/>
    <n v="27299.58"/>
    <n v="20247.919999999998"/>
  </r>
  <r>
    <s v="C8987"/>
    <x v="2"/>
    <x v="111"/>
    <s v="Cárnicos"/>
    <x v="1"/>
    <x v="1"/>
    <x v="501"/>
    <n v="898784911"/>
    <d v="2020-08-15T00:00:00"/>
    <n v="9283"/>
    <n v="421.89"/>
    <n v="364.69"/>
    <n v="3916404.8699999996"/>
    <n v="3385417.27"/>
  </r>
  <r>
    <s v="C1873"/>
    <x v="3"/>
    <x v="91"/>
    <s v="Snacks"/>
    <x v="0"/>
    <x v="3"/>
    <x v="502"/>
    <n v="187358796"/>
    <d v="2020-05-06T00:00:00"/>
    <n v="2486"/>
    <n v="152.58000000000001"/>
    <n v="97.44"/>
    <n v="379313.88"/>
    <n v="242235.84"/>
  </r>
  <r>
    <s v="C1069"/>
    <x v="2"/>
    <x v="111"/>
    <s v="Cereales"/>
    <x v="0"/>
    <x v="0"/>
    <x v="503"/>
    <n v="106946170"/>
    <d v="2021-07-27T00:00:00"/>
    <n v="6603"/>
    <n v="205.7"/>
    <n v="117.11"/>
    <n v="1358237.0999999999"/>
    <n v="773277.33"/>
  </r>
  <r>
    <s v="C2185"/>
    <x v="0"/>
    <x v="120"/>
    <s v="Material de oficina"/>
    <x v="0"/>
    <x v="1"/>
    <x v="504"/>
    <n v="218533360"/>
    <d v="2020-05-02T00:00:00"/>
    <n v="7733"/>
    <n v="651.21"/>
    <n v="524.96"/>
    <n v="5035806.9300000006"/>
    <n v="4059515.68"/>
  </r>
  <r>
    <s v="C1534"/>
    <x v="2"/>
    <x v="54"/>
    <s v="Material de oficina"/>
    <x v="0"/>
    <x v="2"/>
    <x v="505"/>
    <n v="153419196"/>
    <d v="2020-08-07T00:00:00"/>
    <n v="9004"/>
    <n v="651.21"/>
    <n v="524.96"/>
    <n v="5863494.8400000008"/>
    <n v="4726739.8400000008"/>
  </r>
  <r>
    <s v="C9632"/>
    <x v="5"/>
    <x v="61"/>
    <s v="Frutas"/>
    <x v="1"/>
    <x v="1"/>
    <x v="506"/>
    <n v="963215005"/>
    <d v="2020-08-21T00:00:00"/>
    <n v="5580"/>
    <n v="9.33"/>
    <n v="6.92"/>
    <n v="52061.4"/>
    <n v="38613.599999999999"/>
  </r>
  <r>
    <s v="C1698"/>
    <x v="1"/>
    <x v="38"/>
    <s v="Verduras"/>
    <x v="0"/>
    <x v="1"/>
    <x v="507"/>
    <n v="169844615"/>
    <d v="2020-10-19T00:00:00"/>
    <n v="9651"/>
    <n v="154.06"/>
    <n v="90.93"/>
    <n v="1486833.06"/>
    <n v="877565.43"/>
  </r>
  <r>
    <s v="C3155"/>
    <x v="0"/>
    <x v="113"/>
    <s v="Cuidado personal"/>
    <x v="1"/>
    <x v="1"/>
    <x v="260"/>
    <n v="315544354"/>
    <d v="2021-08-04T00:00:00"/>
    <n v="5441"/>
    <n v="81.73"/>
    <n v="56.67"/>
    <n v="444692.93"/>
    <n v="308341.47000000003"/>
  </r>
  <r>
    <s v="C4128"/>
    <x v="2"/>
    <x v="87"/>
    <s v="Verduras"/>
    <x v="0"/>
    <x v="0"/>
    <x v="163"/>
    <n v="412863051"/>
    <d v="2022-08-05T00:00:00"/>
    <n v="4206"/>
    <n v="154.06"/>
    <n v="90.93"/>
    <n v="647976.36"/>
    <n v="382451.58"/>
  </r>
  <r>
    <s v="C8946"/>
    <x v="5"/>
    <x v="75"/>
    <s v="Frutas"/>
    <x v="0"/>
    <x v="1"/>
    <x v="508"/>
    <n v="894662034"/>
    <d v="2021-02-13T00:00:00"/>
    <n v="9232"/>
    <n v="9.33"/>
    <n v="6.92"/>
    <n v="86134.56"/>
    <n v="63885.440000000002"/>
  </r>
  <r>
    <s v="C4641"/>
    <x v="2"/>
    <x v="89"/>
    <s v="Cuidado personal"/>
    <x v="0"/>
    <x v="0"/>
    <x v="509"/>
    <n v="464115130"/>
    <d v="2021-11-09T00:00:00"/>
    <n v="836"/>
    <n v="81.73"/>
    <n v="56.67"/>
    <n v="68326.28"/>
    <n v="47376.12"/>
  </r>
  <r>
    <s v="C1447"/>
    <x v="0"/>
    <x v="149"/>
    <s v="Bebida"/>
    <x v="1"/>
    <x v="3"/>
    <x v="510"/>
    <n v="144708669"/>
    <d v="2021-05-05T00:00:00"/>
    <n v="1366"/>
    <n v="47.45"/>
    <n v="31.79"/>
    <n v="64816.700000000004"/>
    <n v="43425.14"/>
  </r>
  <r>
    <s v="C1302"/>
    <x v="3"/>
    <x v="174"/>
    <s v="Frutas"/>
    <x v="0"/>
    <x v="2"/>
    <x v="511"/>
    <n v="130241477"/>
    <d v="2020-08-23T00:00:00"/>
    <n v="202"/>
    <n v="9.33"/>
    <n v="6.92"/>
    <n v="1884.66"/>
    <n v="1397.84"/>
  </r>
  <r>
    <s v="C2348"/>
    <x v="5"/>
    <x v="36"/>
    <s v="Cereales"/>
    <x v="0"/>
    <x v="0"/>
    <x v="329"/>
    <n v="234824883"/>
    <d v="2021-07-19T00:00:00"/>
    <n v="8756"/>
    <n v="205.7"/>
    <n v="117.11"/>
    <n v="1801109.2"/>
    <n v="1025415.16"/>
  </r>
  <r>
    <s v="C3428"/>
    <x v="5"/>
    <x v="19"/>
    <s v="Cereales"/>
    <x v="0"/>
    <x v="1"/>
    <x v="141"/>
    <n v="342882716"/>
    <d v="2021-10-09T00:00:00"/>
    <n v="5470"/>
    <n v="205.7"/>
    <n v="117.11"/>
    <n v="1125179"/>
    <n v="640591.69999999995"/>
  </r>
  <r>
    <s v="C8591"/>
    <x v="0"/>
    <x v="88"/>
    <s v="Doméstico"/>
    <x v="0"/>
    <x v="3"/>
    <x v="512"/>
    <n v="859151303"/>
    <d v="2022-05-06T00:00:00"/>
    <n v="818"/>
    <n v="668.27"/>
    <n v="502.54"/>
    <n v="546644.86"/>
    <n v="411077.72000000003"/>
  </r>
  <r>
    <s v="C4586"/>
    <x v="4"/>
    <x v="103"/>
    <s v="Cárnicos"/>
    <x v="0"/>
    <x v="0"/>
    <x v="108"/>
    <n v="458679473"/>
    <d v="2020-03-22T00:00:00"/>
    <n v="2304"/>
    <n v="421.89"/>
    <n v="364.69"/>
    <n v="972034.55999999994"/>
    <n v="840245.76000000001"/>
  </r>
  <r>
    <s v="C1368"/>
    <x v="3"/>
    <x v="55"/>
    <s v="Snacks"/>
    <x v="1"/>
    <x v="0"/>
    <x v="403"/>
    <n v="136828553"/>
    <d v="2021-09-02T00:00:00"/>
    <n v="9464"/>
    <n v="152.58000000000001"/>
    <n v="97.44"/>
    <n v="1444017.12"/>
    <n v="922172.16"/>
  </r>
  <r>
    <s v="C9592"/>
    <x v="0"/>
    <x v="117"/>
    <s v="Alimento infantil"/>
    <x v="1"/>
    <x v="1"/>
    <x v="513"/>
    <n v="959272372"/>
    <d v="2020-03-01T00:00:00"/>
    <n v="8867"/>
    <n v="255.28"/>
    <n v="159.41999999999999"/>
    <n v="2263567.7600000002"/>
    <n v="1413577.14"/>
  </r>
  <r>
    <s v="C9119"/>
    <x v="2"/>
    <x v="3"/>
    <s v="Cereales"/>
    <x v="0"/>
    <x v="3"/>
    <x v="495"/>
    <n v="911997258"/>
    <d v="2021-05-07T00:00:00"/>
    <n v="9110"/>
    <n v="205.7"/>
    <n v="117.11"/>
    <n v="1873927"/>
    <n v="1066872.1000000001"/>
  </r>
  <r>
    <s v="C7513"/>
    <x v="5"/>
    <x v="19"/>
    <s v="Verduras"/>
    <x v="0"/>
    <x v="0"/>
    <x v="514"/>
    <n v="751302039"/>
    <d v="2020-12-10T00:00:00"/>
    <n v="5824"/>
    <n v="154.06"/>
    <n v="90.93"/>
    <n v="897245.44000000006"/>
    <n v="529576.32000000007"/>
  </r>
  <r>
    <s v="C8537"/>
    <x v="1"/>
    <x v="63"/>
    <s v="Snacks"/>
    <x v="1"/>
    <x v="3"/>
    <x v="194"/>
    <n v="853798043"/>
    <d v="2021-02-05T00:00:00"/>
    <n v="6669"/>
    <n v="152.58000000000001"/>
    <n v="97.44"/>
    <n v="1017556.0200000001"/>
    <n v="649827.36"/>
  </r>
  <r>
    <s v="C7664"/>
    <x v="2"/>
    <x v="102"/>
    <s v="Cárnicos"/>
    <x v="1"/>
    <x v="0"/>
    <x v="515"/>
    <n v="766409099"/>
    <d v="2022-07-03T00:00:00"/>
    <n v="6338"/>
    <n v="421.89"/>
    <n v="364.69"/>
    <n v="2673938.8199999998"/>
    <n v="2311405.2200000002"/>
  </r>
  <r>
    <s v="C5563"/>
    <x v="1"/>
    <x v="8"/>
    <s v="Frutas"/>
    <x v="1"/>
    <x v="3"/>
    <x v="279"/>
    <n v="556371533"/>
    <d v="2021-02-09T00:00:00"/>
    <n v="1555"/>
    <n v="9.33"/>
    <n v="6.92"/>
    <n v="14508.15"/>
    <n v="10760.6"/>
  </r>
  <r>
    <s v="C3612"/>
    <x v="2"/>
    <x v="107"/>
    <s v="Alimento infantil"/>
    <x v="1"/>
    <x v="3"/>
    <x v="516"/>
    <n v="361234176"/>
    <d v="2022-09-11T00:00:00"/>
    <n v="6075"/>
    <n v="255.28"/>
    <n v="159.41999999999999"/>
    <n v="1550826"/>
    <n v="968476.49999999988"/>
  </r>
  <r>
    <s v="C8388"/>
    <x v="0"/>
    <x v="88"/>
    <s v="Frutas"/>
    <x v="1"/>
    <x v="3"/>
    <x v="429"/>
    <n v="838858354"/>
    <d v="2022-06-16T00:00:00"/>
    <n v="5683"/>
    <n v="9.33"/>
    <n v="6.92"/>
    <n v="53022.39"/>
    <n v="39326.36"/>
  </r>
  <r>
    <s v="C9174"/>
    <x v="5"/>
    <x v="34"/>
    <s v="Bebida"/>
    <x v="0"/>
    <x v="1"/>
    <x v="517"/>
    <n v="917417895"/>
    <d v="2022-10-28T00:00:00"/>
    <n v="3197"/>
    <n v="47.45"/>
    <n v="31.79"/>
    <n v="151697.65000000002"/>
    <n v="101632.62999999999"/>
  </r>
  <r>
    <s v="C9453"/>
    <x v="5"/>
    <x v="127"/>
    <s v="Cárnicos"/>
    <x v="0"/>
    <x v="3"/>
    <x v="443"/>
    <n v="945399129"/>
    <d v="2021-03-29T00:00:00"/>
    <n v="3466"/>
    <n v="421.89"/>
    <n v="364.69"/>
    <n v="1462270.74"/>
    <n v="1264015.54"/>
  </r>
  <r>
    <s v="C4416"/>
    <x v="3"/>
    <x v="82"/>
    <s v="Cárnicos"/>
    <x v="0"/>
    <x v="2"/>
    <x v="113"/>
    <n v="441600883"/>
    <d v="2022-03-27T00:00:00"/>
    <n v="8369"/>
    <n v="421.89"/>
    <n v="364.69"/>
    <n v="3530797.4099999997"/>
    <n v="3052090.61"/>
  </r>
  <r>
    <s v="C3451"/>
    <x v="3"/>
    <x v="161"/>
    <s v="Verduras"/>
    <x v="1"/>
    <x v="0"/>
    <x v="433"/>
    <n v="345134484"/>
    <d v="2022-10-07T00:00:00"/>
    <n v="1818"/>
    <n v="154.06"/>
    <n v="90.93"/>
    <n v="280081.08"/>
    <n v="165310.74000000002"/>
  </r>
  <r>
    <s v="C7654"/>
    <x v="0"/>
    <x v="74"/>
    <s v="Cárnicos"/>
    <x v="0"/>
    <x v="0"/>
    <x v="465"/>
    <n v="765423762"/>
    <d v="2020-11-18T00:00:00"/>
    <n v="4756"/>
    <n v="421.89"/>
    <n v="364.69"/>
    <n v="2006508.8399999999"/>
    <n v="1734465.64"/>
  </r>
  <r>
    <s v="C5322"/>
    <x v="5"/>
    <x v="143"/>
    <s v="Alimento infantil"/>
    <x v="0"/>
    <x v="3"/>
    <x v="518"/>
    <n v="532205045"/>
    <d v="2021-07-01T00:00:00"/>
    <n v="154"/>
    <n v="255.28"/>
    <n v="159.41999999999999"/>
    <n v="39313.120000000003"/>
    <n v="24550.679999999997"/>
  </r>
  <r>
    <s v="C3455"/>
    <x v="0"/>
    <x v="29"/>
    <s v="Verduras"/>
    <x v="1"/>
    <x v="3"/>
    <x v="519"/>
    <n v="345527160"/>
    <d v="2022-04-28T00:00:00"/>
    <n v="8020"/>
    <n v="154.06"/>
    <n v="90.93"/>
    <n v="1235561.2"/>
    <n v="729258.60000000009"/>
  </r>
  <r>
    <s v="C5257"/>
    <x v="2"/>
    <x v="167"/>
    <s v="Verduras"/>
    <x v="1"/>
    <x v="0"/>
    <x v="520"/>
    <n v="525751435"/>
    <d v="2021-07-05T00:00:00"/>
    <n v="388"/>
    <n v="154.06"/>
    <n v="90.93"/>
    <n v="59775.28"/>
    <n v="35280.840000000004"/>
  </r>
  <r>
    <s v="C5635"/>
    <x v="2"/>
    <x v="116"/>
    <s v="Verduras"/>
    <x v="1"/>
    <x v="2"/>
    <x v="521"/>
    <n v="563551700"/>
    <d v="2022-02-24T00:00:00"/>
    <n v="6326"/>
    <n v="154.06"/>
    <n v="90.93"/>
    <n v="974583.56"/>
    <n v="575223.18000000005"/>
  </r>
  <r>
    <s v="C4699"/>
    <x v="0"/>
    <x v="74"/>
    <s v="Alimento infantil"/>
    <x v="0"/>
    <x v="2"/>
    <x v="522"/>
    <n v="469914281"/>
    <d v="2021-08-18T00:00:00"/>
    <n v="6933"/>
    <n v="255.28"/>
    <n v="159.41999999999999"/>
    <n v="1769856.24"/>
    <n v="1105258.8599999999"/>
  </r>
  <r>
    <s v="C3261"/>
    <x v="0"/>
    <x v="99"/>
    <s v="Cárnicos"/>
    <x v="1"/>
    <x v="1"/>
    <x v="476"/>
    <n v="326138007"/>
    <d v="2022-06-04T00:00:00"/>
    <n v="339"/>
    <n v="421.89"/>
    <n v="364.69"/>
    <n v="143020.71"/>
    <n v="123629.91"/>
  </r>
  <r>
    <s v="C7338"/>
    <x v="0"/>
    <x v="166"/>
    <s v="Material de oficina"/>
    <x v="0"/>
    <x v="0"/>
    <x v="99"/>
    <n v="733834207"/>
    <d v="2021-06-09T00:00:00"/>
    <n v="6704"/>
    <n v="651.21"/>
    <n v="524.96"/>
    <n v="4365711.84"/>
    <n v="3519331.8400000003"/>
  </r>
  <r>
    <s v="C5649"/>
    <x v="5"/>
    <x v="181"/>
    <s v="Doméstico"/>
    <x v="1"/>
    <x v="0"/>
    <x v="523"/>
    <n v="564926707"/>
    <d v="2020-05-19T00:00:00"/>
    <n v="3221"/>
    <n v="668.27"/>
    <n v="502.54"/>
    <n v="2152497.67"/>
    <n v="1618681.34"/>
  </r>
  <r>
    <s v="C1116"/>
    <x v="0"/>
    <x v="64"/>
    <s v="Ropa"/>
    <x v="0"/>
    <x v="0"/>
    <x v="524"/>
    <n v="111651837"/>
    <d v="2021-05-25T00:00:00"/>
    <n v="9115"/>
    <n v="109.28"/>
    <n v="35.840000000000003"/>
    <n v="996087.2"/>
    <n v="326681.60000000003"/>
  </r>
  <r>
    <s v="C6365"/>
    <x v="5"/>
    <x v="127"/>
    <s v="Verduras"/>
    <x v="1"/>
    <x v="3"/>
    <x v="525"/>
    <n v="636558425"/>
    <d v="2022-06-08T00:00:00"/>
    <n v="639"/>
    <n v="154.06"/>
    <n v="90.93"/>
    <n v="98444.34"/>
    <n v="58104.270000000004"/>
  </r>
  <r>
    <s v="C3225"/>
    <x v="5"/>
    <x v="85"/>
    <s v="Snacks"/>
    <x v="0"/>
    <x v="1"/>
    <x v="69"/>
    <n v="322507798"/>
    <d v="2022-04-21T00:00:00"/>
    <n v="6079"/>
    <n v="152.58000000000001"/>
    <n v="97.44"/>
    <n v="927533.82000000007"/>
    <n v="592337.76"/>
  </r>
  <r>
    <s v="C1226"/>
    <x v="5"/>
    <x v="94"/>
    <s v="Ropa"/>
    <x v="0"/>
    <x v="1"/>
    <x v="351"/>
    <n v="122673785"/>
    <d v="2021-04-29T00:00:00"/>
    <n v="754"/>
    <n v="109.28"/>
    <n v="35.840000000000003"/>
    <n v="82397.119999999995"/>
    <n v="27023.360000000004"/>
  </r>
  <r>
    <s v="C6105"/>
    <x v="0"/>
    <x v="83"/>
    <s v="Verduras"/>
    <x v="0"/>
    <x v="3"/>
    <x v="523"/>
    <n v="610542714"/>
    <d v="2020-05-29T00:00:00"/>
    <n v="2012"/>
    <n v="154.06"/>
    <n v="90.93"/>
    <n v="309968.72000000003"/>
    <n v="182951.16"/>
  </r>
  <r>
    <s v="C6299"/>
    <x v="2"/>
    <x v="12"/>
    <s v="Alimento infantil"/>
    <x v="1"/>
    <x v="2"/>
    <x v="266"/>
    <n v="629913413"/>
    <d v="2022-02-09T00:00:00"/>
    <n v="4232"/>
    <n v="255.28"/>
    <n v="159.41999999999999"/>
    <n v="1080344.96"/>
    <n v="674665.44"/>
  </r>
  <r>
    <s v="C4448"/>
    <x v="2"/>
    <x v="14"/>
    <s v="Ropa"/>
    <x v="1"/>
    <x v="1"/>
    <x v="283"/>
    <n v="444897210"/>
    <d v="2021-01-01T00:00:00"/>
    <n v="3826"/>
    <n v="109.28"/>
    <n v="35.840000000000003"/>
    <n v="418105.28"/>
    <n v="137123.84000000003"/>
  </r>
  <r>
    <s v="C3899"/>
    <x v="1"/>
    <x v="121"/>
    <s v="Snacks"/>
    <x v="0"/>
    <x v="1"/>
    <x v="526"/>
    <n v="389917933"/>
    <d v="2021-11-18T00:00:00"/>
    <n v="4236"/>
    <n v="152.58000000000001"/>
    <n v="97.44"/>
    <n v="646328.88"/>
    <n v="412755.83999999997"/>
  </r>
  <r>
    <s v="C4197"/>
    <x v="2"/>
    <x v="138"/>
    <s v="Cosméticos"/>
    <x v="1"/>
    <x v="1"/>
    <x v="333"/>
    <n v="419711911"/>
    <d v="2021-06-01T00:00:00"/>
    <n v="936"/>
    <n v="437.2"/>
    <n v="263.33"/>
    <n v="409219.2"/>
    <n v="246476.87999999998"/>
  </r>
  <r>
    <s v="C5593"/>
    <x v="2"/>
    <x v="95"/>
    <s v="Ropa"/>
    <x v="0"/>
    <x v="2"/>
    <x v="527"/>
    <n v="559327971"/>
    <d v="2021-03-15T00:00:00"/>
    <n v="6431"/>
    <n v="109.28"/>
    <n v="35.840000000000003"/>
    <n v="702779.68"/>
    <n v="230487.04000000001"/>
  </r>
  <r>
    <s v="C4541"/>
    <x v="0"/>
    <x v="72"/>
    <s v="Material de oficina"/>
    <x v="1"/>
    <x v="1"/>
    <x v="528"/>
    <n v="454127442"/>
    <d v="2022-11-12T00:00:00"/>
    <n v="5257"/>
    <n v="651.21"/>
    <n v="524.96"/>
    <n v="3423410.97"/>
    <n v="2759714.72"/>
  </r>
  <r>
    <s v="C7197"/>
    <x v="1"/>
    <x v="71"/>
    <s v="Cereales"/>
    <x v="1"/>
    <x v="0"/>
    <x v="19"/>
    <n v="719784152"/>
    <d v="2021-07-11T00:00:00"/>
    <n v="8981"/>
    <n v="205.7"/>
    <n v="117.11"/>
    <n v="1847391.7"/>
    <n v="1051764.9099999999"/>
  </r>
  <r>
    <s v="C6922"/>
    <x v="5"/>
    <x v="31"/>
    <s v="Verduras"/>
    <x v="1"/>
    <x v="1"/>
    <x v="529"/>
    <n v="692284429"/>
    <d v="2021-03-07T00:00:00"/>
    <n v="1201"/>
    <n v="154.06"/>
    <n v="90.93"/>
    <n v="185026.06"/>
    <n v="109206.93000000001"/>
  </r>
  <r>
    <s v="C6779"/>
    <x v="2"/>
    <x v="173"/>
    <s v="Snacks"/>
    <x v="0"/>
    <x v="2"/>
    <x v="530"/>
    <n v="677927100"/>
    <d v="2022-01-18T00:00:00"/>
    <n v="2549"/>
    <n v="152.58000000000001"/>
    <n v="97.44"/>
    <n v="388926.42000000004"/>
    <n v="248374.56"/>
  </r>
  <r>
    <s v="C6033"/>
    <x v="2"/>
    <x v="92"/>
    <s v="Cereales"/>
    <x v="1"/>
    <x v="2"/>
    <x v="144"/>
    <n v="603323495"/>
    <d v="2021-12-06T00:00:00"/>
    <n v="5684"/>
    <n v="205.7"/>
    <n v="117.11"/>
    <n v="1169198.8"/>
    <n v="665653.24"/>
  </r>
  <r>
    <s v="C4653"/>
    <x v="0"/>
    <x v="0"/>
    <s v="Ropa"/>
    <x v="1"/>
    <x v="2"/>
    <x v="531"/>
    <n v="465397441"/>
    <d v="2020-02-23T00:00:00"/>
    <n v="300"/>
    <n v="109.28"/>
    <n v="35.840000000000003"/>
    <n v="32784"/>
    <n v="10752.000000000002"/>
  </r>
  <r>
    <s v="C7813"/>
    <x v="3"/>
    <x v="55"/>
    <s v="Alimento infantil"/>
    <x v="1"/>
    <x v="1"/>
    <x v="226"/>
    <n v="781385266"/>
    <d v="2022-04-22T00:00:00"/>
    <n v="8119"/>
    <n v="255.28"/>
    <n v="159.41999999999999"/>
    <n v="2072618.32"/>
    <n v="1294330.98"/>
  </r>
  <r>
    <s v="C3388"/>
    <x v="5"/>
    <x v="142"/>
    <s v="Material de oficina"/>
    <x v="0"/>
    <x v="3"/>
    <x v="15"/>
    <n v="338835799"/>
    <d v="2021-10-26T00:00:00"/>
    <n v="7898"/>
    <n v="651.21"/>
    <n v="524.96"/>
    <n v="5143256.58"/>
    <n v="4146134.08"/>
  </r>
  <r>
    <s v="C2456"/>
    <x v="2"/>
    <x v="23"/>
    <s v="Alimento infantil"/>
    <x v="1"/>
    <x v="0"/>
    <x v="532"/>
    <n v="245610368"/>
    <d v="2020-10-22T00:00:00"/>
    <n v="421"/>
    <n v="255.28"/>
    <n v="159.41999999999999"/>
    <n v="107472.88"/>
    <n v="67115.819999999992"/>
  </r>
  <r>
    <s v="C7798"/>
    <x v="5"/>
    <x v="50"/>
    <s v="Alimento infantil"/>
    <x v="1"/>
    <x v="1"/>
    <x v="479"/>
    <n v="779882800"/>
    <d v="2020-03-21T00:00:00"/>
    <n v="3506"/>
    <n v="255.28"/>
    <n v="159.41999999999999"/>
    <n v="895011.68"/>
    <n v="558926.5199999999"/>
  </r>
  <r>
    <s v="C9401"/>
    <x v="2"/>
    <x v="84"/>
    <s v="Cuidado personal"/>
    <x v="1"/>
    <x v="2"/>
    <x v="284"/>
    <n v="940139424"/>
    <d v="2021-11-02T00:00:00"/>
    <n v="7002"/>
    <n v="81.73"/>
    <n v="56.67"/>
    <n v="572273.46000000008"/>
    <n v="396803.34"/>
  </r>
  <r>
    <s v="C6951"/>
    <x v="1"/>
    <x v="121"/>
    <s v="Doméstico"/>
    <x v="0"/>
    <x v="1"/>
    <x v="533"/>
    <n v="695179069"/>
    <d v="2020-02-16T00:00:00"/>
    <n v="7790"/>
    <n v="668.27"/>
    <n v="502.54"/>
    <n v="5205823.3"/>
    <n v="3914786.6"/>
  </r>
  <r>
    <s v="C5341"/>
    <x v="2"/>
    <x v="86"/>
    <s v="Frutas"/>
    <x v="0"/>
    <x v="0"/>
    <x v="530"/>
    <n v="534113061"/>
    <d v="2022-02-10T00:00:00"/>
    <n v="4779"/>
    <n v="9.33"/>
    <n v="6.92"/>
    <n v="44588.07"/>
    <n v="33070.68"/>
  </r>
  <r>
    <s v="C1163"/>
    <x v="2"/>
    <x v="136"/>
    <s v="Cosméticos"/>
    <x v="1"/>
    <x v="2"/>
    <x v="106"/>
    <n v="116365230"/>
    <d v="2021-08-20T00:00:00"/>
    <n v="3912"/>
    <n v="437.2"/>
    <n v="263.33"/>
    <n v="1710326.4"/>
    <n v="1030146.96"/>
  </r>
  <r>
    <s v="C5216"/>
    <x v="2"/>
    <x v="132"/>
    <s v="Cereales"/>
    <x v="1"/>
    <x v="3"/>
    <x v="457"/>
    <n v="521671903"/>
    <d v="2022-02-06T00:00:00"/>
    <n v="3164"/>
    <n v="205.7"/>
    <n v="117.11"/>
    <n v="650834.79999999993"/>
    <n v="370536.04"/>
  </r>
  <r>
    <s v="C2000"/>
    <x v="1"/>
    <x v="6"/>
    <s v="Bebida"/>
    <x v="0"/>
    <x v="2"/>
    <x v="534"/>
    <n v="200081908"/>
    <d v="2022-06-12T00:00:00"/>
    <n v="7538"/>
    <n v="47.45"/>
    <n v="31.79"/>
    <n v="357678.10000000003"/>
    <n v="239633.02"/>
  </r>
  <r>
    <s v="C8219"/>
    <x v="2"/>
    <x v="136"/>
    <s v="Cosméticos"/>
    <x v="0"/>
    <x v="0"/>
    <x v="326"/>
    <n v="821956574"/>
    <d v="2022-09-27T00:00:00"/>
    <n v="4071"/>
    <n v="437.2"/>
    <n v="263.33"/>
    <n v="1779841.2"/>
    <n v="1072016.43"/>
  </r>
  <r>
    <s v="C5279"/>
    <x v="0"/>
    <x v="182"/>
    <s v="Verduras"/>
    <x v="0"/>
    <x v="1"/>
    <x v="535"/>
    <n v="527969729"/>
    <d v="2021-04-17T00:00:00"/>
    <n v="6830"/>
    <n v="154.06"/>
    <n v="90.93"/>
    <n v="1052229.8"/>
    <n v="621051.9"/>
  </r>
  <r>
    <s v="C6791"/>
    <x v="5"/>
    <x v="59"/>
    <s v="Bebida"/>
    <x v="1"/>
    <x v="2"/>
    <x v="224"/>
    <n v="679107701"/>
    <d v="2022-11-07T00:00:00"/>
    <n v="1915"/>
    <n v="47.45"/>
    <n v="31.79"/>
    <n v="90866.75"/>
    <n v="60877.85"/>
  </r>
  <r>
    <s v="C9066"/>
    <x v="0"/>
    <x v="52"/>
    <s v="Verduras"/>
    <x v="1"/>
    <x v="1"/>
    <x v="98"/>
    <n v="906669318"/>
    <d v="2022-10-24T00:00:00"/>
    <n v="2454"/>
    <n v="154.06"/>
    <n v="90.93"/>
    <n v="378063.24"/>
    <n v="223142.22000000003"/>
  </r>
  <r>
    <s v="C4622"/>
    <x v="2"/>
    <x v="108"/>
    <s v="Snacks"/>
    <x v="1"/>
    <x v="2"/>
    <x v="536"/>
    <n v="462265908"/>
    <d v="2022-04-19T00:00:00"/>
    <n v="3610"/>
    <n v="152.58000000000001"/>
    <n v="97.44"/>
    <n v="550813.80000000005"/>
    <n v="351758.39999999997"/>
  </r>
  <r>
    <s v="C4678"/>
    <x v="0"/>
    <x v="153"/>
    <s v="Snacks"/>
    <x v="1"/>
    <x v="2"/>
    <x v="296"/>
    <n v="467821300"/>
    <d v="2021-07-09T00:00:00"/>
    <n v="7573"/>
    <n v="152.58000000000001"/>
    <n v="97.44"/>
    <n v="1155488.3400000001"/>
    <n v="737913.12"/>
  </r>
  <r>
    <s v="C7655"/>
    <x v="2"/>
    <x v="136"/>
    <s v="Cosméticos"/>
    <x v="0"/>
    <x v="1"/>
    <x v="537"/>
    <n v="765571820"/>
    <d v="2021-04-07T00:00:00"/>
    <n v="8569"/>
    <n v="437.2"/>
    <n v="263.33"/>
    <n v="3746366.8"/>
    <n v="2256474.77"/>
  </r>
  <r>
    <s v="C3680"/>
    <x v="3"/>
    <x v="70"/>
    <s v="Cosméticos"/>
    <x v="1"/>
    <x v="0"/>
    <x v="2"/>
    <n v="368066298"/>
    <d v="2020-12-24T00:00:00"/>
    <n v="7852"/>
    <n v="437.2"/>
    <n v="263.33"/>
    <n v="3432894.4"/>
    <n v="2067667.16"/>
  </r>
  <r>
    <s v="C6081"/>
    <x v="2"/>
    <x v="98"/>
    <s v="Doméstico"/>
    <x v="1"/>
    <x v="3"/>
    <x v="506"/>
    <n v="608166062"/>
    <d v="2020-09-09T00:00:00"/>
    <n v="8707"/>
    <n v="668.27"/>
    <n v="502.54"/>
    <n v="5818626.8899999997"/>
    <n v="4375615.78"/>
  </r>
  <r>
    <s v="C1890"/>
    <x v="2"/>
    <x v="183"/>
    <s v="Ropa"/>
    <x v="1"/>
    <x v="1"/>
    <x v="538"/>
    <n v="189044940"/>
    <d v="2022-05-12T00:00:00"/>
    <n v="1454"/>
    <n v="109.28"/>
    <n v="35.840000000000003"/>
    <n v="158893.12"/>
    <n v="52111.360000000008"/>
  </r>
  <r>
    <s v="C1341"/>
    <x v="1"/>
    <x v="115"/>
    <s v="Cereales"/>
    <x v="0"/>
    <x v="0"/>
    <x v="539"/>
    <n v="134189260"/>
    <d v="2022-05-24T00:00:00"/>
    <n v="8439"/>
    <n v="205.7"/>
    <n v="117.11"/>
    <n v="1735902.2999999998"/>
    <n v="988291.29"/>
  </r>
  <r>
    <s v="C6373"/>
    <x v="2"/>
    <x v="56"/>
    <s v="Cuidado personal"/>
    <x v="0"/>
    <x v="2"/>
    <x v="6"/>
    <n v="637397849"/>
    <d v="2022-02-21T00:00:00"/>
    <n v="9043"/>
    <n v="81.73"/>
    <n v="56.67"/>
    <n v="739084.39"/>
    <n v="512466.81"/>
  </r>
  <r>
    <s v="C6127"/>
    <x v="0"/>
    <x v="72"/>
    <s v="Ropa"/>
    <x v="1"/>
    <x v="1"/>
    <x v="540"/>
    <n v="612782037"/>
    <d v="2020-05-19T00:00:00"/>
    <n v="4677"/>
    <n v="109.28"/>
    <n v="35.840000000000003"/>
    <n v="511102.56"/>
    <n v="167623.68000000002"/>
  </r>
  <r>
    <s v="C8447"/>
    <x v="5"/>
    <x v="60"/>
    <s v="Material de oficina"/>
    <x v="0"/>
    <x v="0"/>
    <x v="258"/>
    <n v="844765651"/>
    <d v="2020-06-01T00:00:00"/>
    <n v="3783"/>
    <n v="651.21"/>
    <n v="524.96"/>
    <n v="2463527.4300000002"/>
    <n v="1985923.6800000002"/>
  </r>
  <r>
    <s v="C8380"/>
    <x v="2"/>
    <x v="101"/>
    <s v="Bebida"/>
    <x v="0"/>
    <x v="3"/>
    <x v="541"/>
    <n v="838085019"/>
    <d v="2020-07-21T00:00:00"/>
    <n v="6836"/>
    <n v="47.45"/>
    <n v="31.79"/>
    <n v="324368.2"/>
    <n v="217316.44"/>
  </r>
  <r>
    <s v="C1677"/>
    <x v="0"/>
    <x v="0"/>
    <s v="Snacks"/>
    <x v="0"/>
    <x v="3"/>
    <x v="511"/>
    <n v="167788970"/>
    <d v="2020-08-11T00:00:00"/>
    <n v="1340"/>
    <n v="152.58000000000001"/>
    <n v="97.44"/>
    <n v="204457.2"/>
    <n v="130569.59999999999"/>
  </r>
  <r>
    <s v="C7292"/>
    <x v="2"/>
    <x v="73"/>
    <s v="Material de oficina"/>
    <x v="0"/>
    <x v="2"/>
    <x v="131"/>
    <n v="729238831"/>
    <d v="2021-02-16T00:00:00"/>
    <n v="6830"/>
    <n v="651.21"/>
    <n v="524.96"/>
    <n v="4447764.3"/>
    <n v="3585476.8000000003"/>
  </r>
  <r>
    <s v="C8881"/>
    <x v="2"/>
    <x v="57"/>
    <s v="Alimento infantil"/>
    <x v="1"/>
    <x v="3"/>
    <x v="74"/>
    <n v="888108432"/>
    <d v="2021-06-13T00:00:00"/>
    <n v="9876"/>
    <n v="255.28"/>
    <n v="159.41999999999999"/>
    <n v="2521145.2799999998"/>
    <n v="1574431.92"/>
  </r>
  <r>
    <s v="C4303"/>
    <x v="3"/>
    <x v="70"/>
    <s v="Snacks"/>
    <x v="1"/>
    <x v="1"/>
    <x v="542"/>
    <n v="430384099"/>
    <d v="2021-01-27T00:00:00"/>
    <n v="9074"/>
    <n v="152.58000000000001"/>
    <n v="97.44"/>
    <n v="1384510.9200000002"/>
    <n v="884170.55999999994"/>
  </r>
  <r>
    <s v="C1123"/>
    <x v="2"/>
    <x v="84"/>
    <s v="Cereales"/>
    <x v="0"/>
    <x v="1"/>
    <x v="331"/>
    <n v="112364661"/>
    <d v="2021-11-09T00:00:00"/>
    <n v="55"/>
    <n v="205.7"/>
    <n v="117.11"/>
    <n v="11313.5"/>
    <n v="6441.05"/>
  </r>
  <r>
    <s v="C3106"/>
    <x v="0"/>
    <x v="29"/>
    <s v="Doméstico"/>
    <x v="1"/>
    <x v="1"/>
    <x v="543"/>
    <n v="310661447"/>
    <d v="2022-09-08T00:00:00"/>
    <n v="480"/>
    <n v="668.27"/>
    <n v="502.54"/>
    <n v="320769.59999999998"/>
    <n v="241219.20000000001"/>
  </r>
  <r>
    <s v="C5721"/>
    <x v="0"/>
    <x v="123"/>
    <s v="Ropa"/>
    <x v="0"/>
    <x v="3"/>
    <x v="24"/>
    <n v="572198283"/>
    <d v="2021-12-06T00:00:00"/>
    <n v="5042"/>
    <n v="109.28"/>
    <n v="35.840000000000003"/>
    <n v="550989.76"/>
    <n v="180705.28000000003"/>
  </r>
  <r>
    <s v="C9642"/>
    <x v="5"/>
    <x v="142"/>
    <s v="Cereales"/>
    <x v="0"/>
    <x v="3"/>
    <x v="430"/>
    <n v="964211499"/>
    <d v="2020-11-07T00:00:00"/>
    <n v="464"/>
    <n v="205.7"/>
    <n v="117.11"/>
    <n v="95444.799999999988"/>
    <n v="54339.040000000001"/>
  </r>
  <r>
    <s v="C7242"/>
    <x v="2"/>
    <x v="12"/>
    <s v="Doméstico"/>
    <x v="1"/>
    <x v="1"/>
    <x v="544"/>
    <n v="724249923"/>
    <d v="2022-07-03T00:00:00"/>
    <n v="501"/>
    <n v="668.27"/>
    <n v="502.54"/>
    <n v="334803.27"/>
    <n v="251772.54"/>
  </r>
  <r>
    <s v="C5101"/>
    <x v="2"/>
    <x v="180"/>
    <s v="Alimento infantil"/>
    <x v="1"/>
    <x v="0"/>
    <x v="545"/>
    <n v="510174882"/>
    <d v="2021-12-12T00:00:00"/>
    <n v="940"/>
    <n v="255.28"/>
    <n v="159.41999999999999"/>
    <n v="239963.2"/>
    <n v="149854.79999999999"/>
  </r>
  <r>
    <s v="C1501"/>
    <x v="2"/>
    <x v="147"/>
    <s v="Bebida"/>
    <x v="0"/>
    <x v="1"/>
    <x v="546"/>
    <n v="150160205"/>
    <d v="2021-11-22T00:00:00"/>
    <n v="4596"/>
    <n v="47.45"/>
    <n v="31.79"/>
    <n v="218080.2"/>
    <n v="146106.84"/>
  </r>
  <r>
    <s v="C8926"/>
    <x v="0"/>
    <x v="88"/>
    <s v="Bebida"/>
    <x v="1"/>
    <x v="3"/>
    <x v="276"/>
    <n v="892692220"/>
    <d v="2022-05-11T00:00:00"/>
    <n v="6320"/>
    <n v="47.45"/>
    <n v="31.79"/>
    <n v="299884"/>
    <n v="200912.8"/>
  </r>
  <r>
    <s v="C4565"/>
    <x v="3"/>
    <x v="141"/>
    <s v="Doméstico"/>
    <x v="1"/>
    <x v="3"/>
    <x v="308"/>
    <n v="456569755"/>
    <d v="2022-06-09T00:00:00"/>
    <n v="7991"/>
    <n v="668.27"/>
    <n v="502.54"/>
    <n v="5340145.57"/>
    <n v="4015797.14"/>
  </r>
  <r>
    <s v="C6809"/>
    <x v="4"/>
    <x v="154"/>
    <s v="Material de oficina"/>
    <x v="1"/>
    <x v="3"/>
    <x v="503"/>
    <n v="680904138"/>
    <d v="2021-07-11T00:00:00"/>
    <n v="3520"/>
    <n v="651.21"/>
    <n v="524.96"/>
    <n v="2292259.2000000002"/>
    <n v="1847859.2000000002"/>
  </r>
  <r>
    <s v="C7751"/>
    <x v="3"/>
    <x v="70"/>
    <s v="Doméstico"/>
    <x v="1"/>
    <x v="3"/>
    <x v="376"/>
    <n v="775119197"/>
    <d v="2021-02-02T00:00:00"/>
    <n v="3850"/>
    <n v="668.27"/>
    <n v="502.54"/>
    <n v="2572839.5"/>
    <n v="1934779"/>
  </r>
  <r>
    <s v="C4689"/>
    <x v="2"/>
    <x v="3"/>
    <s v="Cárnicos"/>
    <x v="1"/>
    <x v="2"/>
    <x v="177"/>
    <n v="468951261"/>
    <d v="2022-08-19T00:00:00"/>
    <n v="1954"/>
    <n v="421.89"/>
    <n v="364.69"/>
    <n v="824373.05999999994"/>
    <n v="712604.26"/>
  </r>
  <r>
    <s v="C4624"/>
    <x v="2"/>
    <x v="24"/>
    <s v="Material de oficina"/>
    <x v="1"/>
    <x v="2"/>
    <x v="332"/>
    <n v="462449157"/>
    <d v="2021-05-31T00:00:00"/>
    <n v="7837"/>
    <n v="651.21"/>
    <n v="524.96"/>
    <n v="5103532.7700000005"/>
    <n v="4114111.5200000005"/>
  </r>
  <r>
    <s v="C1759"/>
    <x v="2"/>
    <x v="90"/>
    <s v="Cosméticos"/>
    <x v="0"/>
    <x v="1"/>
    <x v="404"/>
    <n v="175974214"/>
    <d v="2021-01-13T00:00:00"/>
    <n v="3535"/>
    <n v="437.2"/>
    <n v="263.33"/>
    <n v="1545502"/>
    <n v="930871.54999999993"/>
  </r>
  <r>
    <s v="C9002"/>
    <x v="5"/>
    <x v="75"/>
    <s v="Cosméticos"/>
    <x v="0"/>
    <x v="2"/>
    <x v="547"/>
    <n v="900200259"/>
    <d v="2021-11-10T00:00:00"/>
    <n v="8116"/>
    <n v="437.2"/>
    <n v="263.33"/>
    <n v="3548315.1999999997"/>
    <n v="2137186.2799999998"/>
  </r>
  <r>
    <s v="C8461"/>
    <x v="3"/>
    <x v="156"/>
    <s v="Cereales"/>
    <x v="0"/>
    <x v="0"/>
    <x v="351"/>
    <n v="846113622"/>
    <d v="2021-06-03T00:00:00"/>
    <n v="2678"/>
    <n v="205.7"/>
    <n v="117.11"/>
    <n v="550864.6"/>
    <n v="313620.58"/>
  </r>
  <r>
    <s v="C9950"/>
    <x v="0"/>
    <x v="166"/>
    <s v="Alimento infantil"/>
    <x v="0"/>
    <x v="1"/>
    <x v="132"/>
    <n v="995013129"/>
    <d v="2021-11-27T00:00:00"/>
    <n v="5351"/>
    <n v="255.28"/>
    <n v="159.41999999999999"/>
    <n v="1366003.28"/>
    <n v="853056.41999999993"/>
  </r>
  <r>
    <s v="C1485"/>
    <x v="2"/>
    <x v="67"/>
    <s v="Cuidado personal"/>
    <x v="1"/>
    <x v="0"/>
    <x v="548"/>
    <n v="148510110"/>
    <d v="2020-05-14T00:00:00"/>
    <n v="6297"/>
    <n v="81.73"/>
    <n v="56.67"/>
    <n v="514653.81"/>
    <n v="356850.99"/>
  </r>
  <r>
    <s v="C7785"/>
    <x v="1"/>
    <x v="8"/>
    <s v="Ropa"/>
    <x v="1"/>
    <x v="3"/>
    <x v="549"/>
    <n v="778528392"/>
    <d v="2021-05-14T00:00:00"/>
    <n v="2707"/>
    <n v="109.28"/>
    <n v="35.840000000000003"/>
    <n v="295820.96000000002"/>
    <n v="97018.880000000005"/>
  </r>
  <r>
    <s v="C4773"/>
    <x v="2"/>
    <x v="116"/>
    <s v="Bebida"/>
    <x v="1"/>
    <x v="3"/>
    <x v="189"/>
    <n v="477304303"/>
    <d v="2021-01-23T00:00:00"/>
    <n v="3805"/>
    <n v="47.45"/>
    <n v="31.79"/>
    <n v="180547.25"/>
    <n v="120960.95"/>
  </r>
  <r>
    <s v="C5073"/>
    <x v="0"/>
    <x v="171"/>
    <s v="Snacks"/>
    <x v="0"/>
    <x v="1"/>
    <x v="550"/>
    <n v="507386672"/>
    <d v="2020-10-22T00:00:00"/>
    <n v="5846"/>
    <n v="152.58000000000001"/>
    <n v="97.44"/>
    <n v="891982.68"/>
    <n v="569634.24"/>
  </r>
  <r>
    <s v="C8516"/>
    <x v="2"/>
    <x v="147"/>
    <s v="Snacks"/>
    <x v="0"/>
    <x v="0"/>
    <x v="551"/>
    <n v="851636826"/>
    <d v="2021-11-10T00:00:00"/>
    <n v="7117"/>
    <n v="152.58000000000001"/>
    <n v="97.44"/>
    <n v="1085911.8600000001"/>
    <n v="693480.48"/>
  </r>
  <r>
    <s v="C6632"/>
    <x v="3"/>
    <x v="5"/>
    <s v="Cárnicos"/>
    <x v="1"/>
    <x v="1"/>
    <x v="552"/>
    <n v="663228595"/>
    <d v="2021-12-15T00:00:00"/>
    <n v="2934"/>
    <n v="421.89"/>
    <n v="364.69"/>
    <n v="1237825.26"/>
    <n v="1070000.46"/>
  </r>
  <r>
    <s v="C5156"/>
    <x v="0"/>
    <x v="78"/>
    <s v="Cereales"/>
    <x v="0"/>
    <x v="2"/>
    <x v="522"/>
    <n v="515648305"/>
    <d v="2021-08-03T00:00:00"/>
    <n v="647"/>
    <n v="205.7"/>
    <n v="117.11"/>
    <n v="133087.9"/>
    <n v="75770.17"/>
  </r>
  <r>
    <s v="C1526"/>
    <x v="1"/>
    <x v="27"/>
    <s v="Bebida"/>
    <x v="1"/>
    <x v="1"/>
    <x v="553"/>
    <n v="152694785"/>
    <d v="2020-11-16T00:00:00"/>
    <n v="4635"/>
    <n v="47.45"/>
    <n v="31.79"/>
    <n v="219930.75"/>
    <n v="147346.65"/>
  </r>
  <r>
    <s v="C7384"/>
    <x v="0"/>
    <x v="113"/>
    <s v="Cereales"/>
    <x v="1"/>
    <x v="1"/>
    <x v="554"/>
    <n v="738479363"/>
    <d v="2022-09-07T00:00:00"/>
    <n v="1309"/>
    <n v="205.7"/>
    <n v="117.11"/>
    <n v="269261.3"/>
    <n v="153296.99"/>
  </r>
  <r>
    <s v="C8074"/>
    <x v="0"/>
    <x v="166"/>
    <s v="Snacks"/>
    <x v="0"/>
    <x v="3"/>
    <x v="417"/>
    <n v="807425868"/>
    <d v="2020-07-07T00:00:00"/>
    <n v="4112"/>
    <n v="152.58000000000001"/>
    <n v="97.44"/>
    <n v="627408.96000000008"/>
    <n v="400673.27999999997"/>
  </r>
  <r>
    <s v="C3142"/>
    <x v="4"/>
    <x v="9"/>
    <s v="Bebida"/>
    <x v="0"/>
    <x v="0"/>
    <x v="555"/>
    <n v="314270627"/>
    <d v="2022-08-12T00:00:00"/>
    <n v="8517"/>
    <n v="47.45"/>
    <n v="31.79"/>
    <n v="404131.65"/>
    <n v="270755.43"/>
  </r>
  <r>
    <s v="C1840"/>
    <x v="0"/>
    <x v="78"/>
    <s v="Doméstico"/>
    <x v="0"/>
    <x v="2"/>
    <x v="556"/>
    <n v="184062469"/>
    <d v="2021-09-20T00:00:00"/>
    <n v="7030"/>
    <n v="668.27"/>
    <n v="502.54"/>
    <n v="4697938.0999999996"/>
    <n v="3532856.2"/>
  </r>
  <r>
    <s v="C9621"/>
    <x v="2"/>
    <x v="44"/>
    <s v="Cuidado personal"/>
    <x v="0"/>
    <x v="2"/>
    <x v="342"/>
    <n v="962162721"/>
    <d v="2022-06-15T00:00:00"/>
    <n v="4185"/>
    <n v="81.73"/>
    <n v="56.67"/>
    <n v="342040.05"/>
    <n v="237163.95"/>
  </r>
  <r>
    <s v="C5642"/>
    <x v="5"/>
    <x v="75"/>
    <s v="Ropa"/>
    <x v="1"/>
    <x v="0"/>
    <x v="543"/>
    <n v="564245212"/>
    <d v="2022-10-19T00:00:00"/>
    <n v="1552"/>
    <n v="109.28"/>
    <n v="35.840000000000003"/>
    <n v="169602.56"/>
    <n v="55623.680000000008"/>
  </r>
  <r>
    <s v="C1262"/>
    <x v="5"/>
    <x v="53"/>
    <s v="Doméstico"/>
    <x v="0"/>
    <x v="3"/>
    <x v="557"/>
    <n v="126296269"/>
    <d v="2021-01-12T00:00:00"/>
    <n v="2728"/>
    <n v="668.27"/>
    <n v="502.54"/>
    <n v="1823040.56"/>
    <n v="1370929.12"/>
  </r>
  <r>
    <s v="C8546"/>
    <x v="2"/>
    <x v="97"/>
    <s v="Cosméticos"/>
    <x v="1"/>
    <x v="2"/>
    <x v="558"/>
    <n v="854614722"/>
    <d v="2020-02-05T00:00:00"/>
    <n v="8343"/>
    <n v="437.2"/>
    <n v="263.33"/>
    <n v="3647559.6"/>
    <n v="2196962.19"/>
  </r>
  <r>
    <s v="C8758"/>
    <x v="2"/>
    <x v="46"/>
    <s v="Cuidado personal"/>
    <x v="0"/>
    <x v="1"/>
    <x v="390"/>
    <n v="875811898"/>
    <d v="2020-10-13T00:00:00"/>
    <n v="1058"/>
    <n v="81.73"/>
    <n v="56.67"/>
    <n v="86470.340000000011"/>
    <n v="59956.86"/>
  </r>
  <r>
    <s v="C1868"/>
    <x v="2"/>
    <x v="90"/>
    <s v="Cuidado personal"/>
    <x v="0"/>
    <x v="0"/>
    <x v="559"/>
    <n v="186811625"/>
    <d v="2022-06-03T00:00:00"/>
    <n v="566"/>
    <n v="81.73"/>
    <n v="56.67"/>
    <n v="46259.18"/>
    <n v="32075.22"/>
  </r>
  <r>
    <s v="C2048"/>
    <x v="0"/>
    <x v="145"/>
    <s v="Cárnicos"/>
    <x v="0"/>
    <x v="0"/>
    <x v="560"/>
    <n v="204850232"/>
    <d v="2022-03-06T00:00:00"/>
    <n v="8591"/>
    <n v="421.89"/>
    <n v="364.69"/>
    <n v="3624456.9899999998"/>
    <n v="3133051.79"/>
  </r>
  <r>
    <s v="C6174"/>
    <x v="2"/>
    <x v="177"/>
    <s v="Doméstico"/>
    <x v="0"/>
    <x v="0"/>
    <x v="97"/>
    <n v="617476546"/>
    <d v="2021-10-03T00:00:00"/>
    <n v="3887"/>
    <n v="668.27"/>
    <n v="502.54"/>
    <n v="2597565.4899999998"/>
    <n v="1953372.98"/>
  </r>
  <r>
    <s v="C7325"/>
    <x v="2"/>
    <x v="89"/>
    <s v="Frutas"/>
    <x v="1"/>
    <x v="0"/>
    <x v="561"/>
    <n v="732551896"/>
    <d v="2020-06-05T00:00:00"/>
    <n v="7240"/>
    <n v="9.33"/>
    <n v="6.92"/>
    <n v="67549.2"/>
    <n v="50100.800000000003"/>
  </r>
  <r>
    <s v="C8282"/>
    <x v="2"/>
    <x v="20"/>
    <s v="Cuidado personal"/>
    <x v="1"/>
    <x v="1"/>
    <x v="562"/>
    <n v="828250110"/>
    <d v="2022-04-10T00:00:00"/>
    <n v="6468"/>
    <n v="81.73"/>
    <n v="56.67"/>
    <n v="528629.64"/>
    <n v="366541.56"/>
  </r>
  <r>
    <s v="C8030"/>
    <x v="2"/>
    <x v="89"/>
    <s v="Cuidado personal"/>
    <x v="1"/>
    <x v="3"/>
    <x v="563"/>
    <n v="803057515"/>
    <d v="2020-03-22T00:00:00"/>
    <n v="1419"/>
    <n v="81.73"/>
    <n v="56.67"/>
    <n v="115974.87000000001"/>
    <n v="80414.73"/>
  </r>
  <r>
    <s v="C6257"/>
    <x v="0"/>
    <x v="157"/>
    <s v="Material de oficina"/>
    <x v="0"/>
    <x v="3"/>
    <x v="564"/>
    <n v="625772941"/>
    <d v="2020-06-15T00:00:00"/>
    <n v="8974"/>
    <n v="651.21"/>
    <n v="524.96"/>
    <n v="5843958.54"/>
    <n v="4710991.04"/>
  </r>
  <r>
    <s v="C7855"/>
    <x v="5"/>
    <x v="59"/>
    <s v="Snacks"/>
    <x v="0"/>
    <x v="1"/>
    <x v="565"/>
    <n v="785507714"/>
    <d v="2020-12-31T00:00:00"/>
    <n v="8043"/>
    <n v="152.58000000000001"/>
    <n v="97.44"/>
    <n v="1227200.9400000002"/>
    <n v="783709.91999999993"/>
  </r>
  <r>
    <s v="C9416"/>
    <x v="2"/>
    <x v="73"/>
    <s v="Bebida"/>
    <x v="0"/>
    <x v="0"/>
    <x v="566"/>
    <n v="941685664"/>
    <d v="2021-12-21T00:00:00"/>
    <n v="4569"/>
    <n v="47.45"/>
    <n v="31.79"/>
    <n v="216799.05000000002"/>
    <n v="145248.51"/>
  </r>
  <r>
    <s v="C3740"/>
    <x v="2"/>
    <x v="46"/>
    <s v="Frutas"/>
    <x v="0"/>
    <x v="3"/>
    <x v="116"/>
    <n v="374043118"/>
    <d v="2020-07-02T00:00:00"/>
    <n v="6526"/>
    <n v="9.33"/>
    <n v="6.92"/>
    <n v="60887.58"/>
    <n v="45159.92"/>
  </r>
  <r>
    <s v="C2326"/>
    <x v="2"/>
    <x v="130"/>
    <s v="Cuidado personal"/>
    <x v="0"/>
    <x v="3"/>
    <x v="106"/>
    <n v="232628905"/>
    <d v="2021-09-01T00:00:00"/>
    <n v="8917"/>
    <n v="81.73"/>
    <n v="56.67"/>
    <n v="728786.41"/>
    <n v="505326.39"/>
  </r>
  <r>
    <s v="C3878"/>
    <x v="2"/>
    <x v="147"/>
    <s v="Cuidado personal"/>
    <x v="1"/>
    <x v="2"/>
    <x v="567"/>
    <n v="387804353"/>
    <d v="2022-05-23T00:00:00"/>
    <n v="8781"/>
    <n v="81.73"/>
    <n v="56.67"/>
    <n v="717671.13"/>
    <n v="497619.27"/>
  </r>
  <r>
    <s v="C7802"/>
    <x v="2"/>
    <x v="57"/>
    <s v="Ropa"/>
    <x v="1"/>
    <x v="0"/>
    <x v="568"/>
    <n v="780243289"/>
    <d v="2021-02-17T00:00:00"/>
    <n v="183"/>
    <n v="109.28"/>
    <n v="35.840000000000003"/>
    <n v="19998.240000000002"/>
    <n v="6558.72"/>
  </r>
  <r>
    <s v="C9709"/>
    <x v="2"/>
    <x v="84"/>
    <s v="Cuidado personal"/>
    <x v="1"/>
    <x v="3"/>
    <x v="569"/>
    <n v="970932042"/>
    <d v="2022-10-09T00:00:00"/>
    <n v="9222"/>
    <n v="81.73"/>
    <n v="56.67"/>
    <n v="753714.06"/>
    <n v="522610.74"/>
  </r>
  <r>
    <s v="C5911"/>
    <x v="1"/>
    <x v="2"/>
    <s v="Cárnicos"/>
    <x v="0"/>
    <x v="1"/>
    <x v="330"/>
    <n v="591169440"/>
    <d v="2022-06-04T00:00:00"/>
    <n v="9029"/>
    <n v="421.89"/>
    <n v="364.69"/>
    <n v="3809244.81"/>
    <n v="3292786.01"/>
  </r>
  <r>
    <s v="C6925"/>
    <x v="3"/>
    <x v="91"/>
    <s v="Doméstico"/>
    <x v="1"/>
    <x v="2"/>
    <x v="452"/>
    <n v="692566812"/>
    <d v="2021-03-21T00:00:00"/>
    <n v="4765"/>
    <n v="668.27"/>
    <n v="502.54"/>
    <n v="3184306.55"/>
    <n v="2394603.1"/>
  </r>
  <r>
    <s v="C5970"/>
    <x v="2"/>
    <x v="108"/>
    <s v="Material de oficina"/>
    <x v="1"/>
    <x v="2"/>
    <x v="416"/>
    <n v="597047984"/>
    <d v="2022-07-02T00:00:00"/>
    <n v="8621"/>
    <n v="651.21"/>
    <n v="524.96"/>
    <n v="5614081.4100000001"/>
    <n v="4525680.16"/>
  </r>
  <r>
    <s v="C1468"/>
    <x v="0"/>
    <x v="52"/>
    <s v="Bebida"/>
    <x v="1"/>
    <x v="1"/>
    <x v="404"/>
    <n v="146849286"/>
    <d v="2021-01-23T00:00:00"/>
    <n v="4822"/>
    <n v="47.45"/>
    <n v="31.79"/>
    <n v="228803.90000000002"/>
    <n v="153291.38"/>
  </r>
  <r>
    <s v="C1545"/>
    <x v="3"/>
    <x v="118"/>
    <s v="Frutas"/>
    <x v="0"/>
    <x v="1"/>
    <x v="570"/>
    <n v="154519546"/>
    <d v="2022-03-15T00:00:00"/>
    <n v="4622"/>
    <n v="9.33"/>
    <n v="6.92"/>
    <n v="43123.26"/>
    <n v="31984.239999999998"/>
  </r>
  <r>
    <s v="C1529"/>
    <x v="0"/>
    <x v="166"/>
    <s v="Frutas"/>
    <x v="0"/>
    <x v="0"/>
    <x v="259"/>
    <n v="152920091"/>
    <d v="2020-05-17T00:00:00"/>
    <n v="1308"/>
    <n v="9.33"/>
    <n v="6.92"/>
    <n v="12203.64"/>
    <n v="9051.36"/>
  </r>
  <r>
    <s v="C6452"/>
    <x v="2"/>
    <x v="183"/>
    <s v="Cereales"/>
    <x v="1"/>
    <x v="0"/>
    <x v="192"/>
    <n v="645224750"/>
    <d v="2020-02-14T00:00:00"/>
    <n v="5197"/>
    <n v="205.7"/>
    <n v="117.11"/>
    <n v="1069022.8999999999"/>
    <n v="608620.67000000004"/>
  </r>
  <r>
    <s v="C8549"/>
    <x v="3"/>
    <x v="151"/>
    <s v="Material de oficina"/>
    <x v="0"/>
    <x v="0"/>
    <x v="275"/>
    <n v="854919850"/>
    <d v="2020-11-05T00:00:00"/>
    <n v="8637"/>
    <n v="651.21"/>
    <n v="524.96"/>
    <n v="5624500.7700000005"/>
    <n v="4534079.5200000005"/>
  </r>
  <r>
    <s v="C9758"/>
    <x v="1"/>
    <x v="38"/>
    <s v="Cereales"/>
    <x v="1"/>
    <x v="0"/>
    <x v="571"/>
    <n v="975804221"/>
    <d v="2021-01-13T00:00:00"/>
    <n v="1008"/>
    <n v="205.7"/>
    <n v="117.11"/>
    <n v="207345.59999999998"/>
    <n v="118046.88"/>
  </r>
  <r>
    <s v="C8219"/>
    <x v="0"/>
    <x v="88"/>
    <s v="Doméstico"/>
    <x v="0"/>
    <x v="2"/>
    <x v="262"/>
    <n v="821989190"/>
    <d v="2022-03-11T00:00:00"/>
    <n v="3723"/>
    <n v="668.27"/>
    <n v="502.54"/>
    <n v="2487969.21"/>
    <n v="1870956.4200000002"/>
  </r>
  <r>
    <s v="C2778"/>
    <x v="2"/>
    <x v="32"/>
    <s v="Alimento infantil"/>
    <x v="0"/>
    <x v="2"/>
    <x v="572"/>
    <n v="277898585"/>
    <d v="2022-03-06T00:00:00"/>
    <n v="5222"/>
    <n v="255.28"/>
    <n v="159.41999999999999"/>
    <n v="1333072.1599999999"/>
    <n v="832491.24"/>
  </r>
  <r>
    <s v="C6482"/>
    <x v="5"/>
    <x v="127"/>
    <s v="Verduras"/>
    <x v="0"/>
    <x v="2"/>
    <x v="15"/>
    <n v="648268735"/>
    <d v="2021-11-17T00:00:00"/>
    <n v="5979"/>
    <n v="154.06"/>
    <n v="90.93"/>
    <n v="921124.74"/>
    <n v="543670.47000000009"/>
  </r>
  <r>
    <s v="C6081"/>
    <x v="3"/>
    <x v="158"/>
    <s v="Frutas"/>
    <x v="0"/>
    <x v="0"/>
    <x v="573"/>
    <n v="608148467"/>
    <d v="2021-04-03T00:00:00"/>
    <n v="3501"/>
    <n v="9.33"/>
    <n v="6.92"/>
    <n v="32664.33"/>
    <n v="24226.92"/>
  </r>
  <r>
    <s v="C2528"/>
    <x v="2"/>
    <x v="14"/>
    <s v="Cereales"/>
    <x v="1"/>
    <x v="2"/>
    <x v="574"/>
    <n v="252899110"/>
    <d v="2020-11-05T00:00:00"/>
    <n v="7321"/>
    <n v="205.7"/>
    <n v="117.11"/>
    <n v="1505929.7"/>
    <n v="857362.30999999994"/>
  </r>
  <r>
    <s v="C6481"/>
    <x v="0"/>
    <x v="182"/>
    <s v="Frutas"/>
    <x v="1"/>
    <x v="1"/>
    <x v="49"/>
    <n v="648194491"/>
    <d v="2022-09-17T00:00:00"/>
    <n v="4009"/>
    <n v="9.33"/>
    <n v="6.92"/>
    <n v="37403.97"/>
    <n v="27742.28"/>
  </r>
  <r>
    <s v="C6800"/>
    <x v="2"/>
    <x v="97"/>
    <s v="Snacks"/>
    <x v="0"/>
    <x v="1"/>
    <x v="575"/>
    <n v="680020940"/>
    <d v="2020-12-01T00:00:00"/>
    <n v="2163"/>
    <n v="152.58000000000001"/>
    <n v="97.44"/>
    <n v="330030.54000000004"/>
    <n v="210762.72"/>
  </r>
  <r>
    <s v="C2046"/>
    <x v="2"/>
    <x v="176"/>
    <s v="Alimento infantil"/>
    <x v="0"/>
    <x v="0"/>
    <x v="576"/>
    <n v="204677283"/>
    <d v="2022-10-03T00:00:00"/>
    <n v="7411"/>
    <n v="255.28"/>
    <n v="159.41999999999999"/>
    <n v="1891880.08"/>
    <n v="1181461.6199999999"/>
  </r>
  <r>
    <s v="C4987"/>
    <x v="5"/>
    <x v="137"/>
    <s v="Ropa"/>
    <x v="1"/>
    <x v="3"/>
    <x v="577"/>
    <n v="498774850"/>
    <d v="2021-10-22T00:00:00"/>
    <n v="7417"/>
    <n v="109.28"/>
    <n v="35.840000000000003"/>
    <n v="810529.76"/>
    <n v="265825.28000000003"/>
  </r>
  <r>
    <s v="C2092"/>
    <x v="2"/>
    <x v="3"/>
    <s v="Frutas"/>
    <x v="1"/>
    <x v="1"/>
    <x v="578"/>
    <n v="209237468"/>
    <d v="2021-06-22T00:00:00"/>
    <n v="6871"/>
    <n v="9.33"/>
    <n v="6.92"/>
    <n v="64106.43"/>
    <n v="47547.32"/>
  </r>
  <r>
    <s v="C3033"/>
    <x v="0"/>
    <x v="145"/>
    <s v="Cosméticos"/>
    <x v="0"/>
    <x v="0"/>
    <x v="153"/>
    <n v="303301465"/>
    <d v="2020-09-16T00:00:00"/>
    <n v="2498"/>
    <n v="437.2"/>
    <n v="263.33"/>
    <n v="1092125.5999999999"/>
    <n v="657798.34"/>
  </r>
  <r>
    <s v="C9185"/>
    <x v="1"/>
    <x v="165"/>
    <s v="Cárnicos"/>
    <x v="0"/>
    <x v="1"/>
    <x v="476"/>
    <n v="918515670"/>
    <d v="2022-06-07T00:00:00"/>
    <n v="8053"/>
    <n v="421.89"/>
    <n v="364.69"/>
    <n v="3397480.17"/>
    <n v="2936848.57"/>
  </r>
  <r>
    <s v="C9127"/>
    <x v="0"/>
    <x v="157"/>
    <s v="Snacks"/>
    <x v="1"/>
    <x v="2"/>
    <x v="110"/>
    <n v="912741410"/>
    <d v="2021-09-11T00:00:00"/>
    <n v="9321"/>
    <n v="152.58000000000001"/>
    <n v="97.44"/>
    <n v="1422198.1800000002"/>
    <n v="908238.24"/>
  </r>
  <r>
    <s v="C1141"/>
    <x v="0"/>
    <x v="182"/>
    <s v="Cereales"/>
    <x v="0"/>
    <x v="2"/>
    <x v="231"/>
    <n v="114152514"/>
    <d v="2021-03-21T00:00:00"/>
    <n v="9121"/>
    <n v="205.7"/>
    <n v="117.11"/>
    <n v="1876189.7"/>
    <n v="1068160.31"/>
  </r>
  <r>
    <s v="C6712"/>
    <x v="2"/>
    <x v="136"/>
    <s v="Cuidado personal"/>
    <x v="1"/>
    <x v="2"/>
    <x v="318"/>
    <n v="671235311"/>
    <d v="2020-11-15T00:00:00"/>
    <n v="2300"/>
    <n v="81.73"/>
    <n v="56.67"/>
    <n v="187979"/>
    <n v="130341"/>
  </r>
  <r>
    <s v="C3027"/>
    <x v="3"/>
    <x v="158"/>
    <s v="Alimento infantil"/>
    <x v="1"/>
    <x v="3"/>
    <x v="436"/>
    <n v="302788627"/>
    <d v="2022-10-03T00:00:00"/>
    <n v="738"/>
    <n v="255.28"/>
    <n v="159.41999999999999"/>
    <n v="188396.64"/>
    <n v="117651.95999999999"/>
  </r>
  <r>
    <s v="C8479"/>
    <x v="0"/>
    <x v="164"/>
    <s v="Cuidado personal"/>
    <x v="1"/>
    <x v="3"/>
    <x v="134"/>
    <n v="847923791"/>
    <d v="2020-07-16T00:00:00"/>
    <n v="8347"/>
    <n v="81.73"/>
    <n v="56.67"/>
    <n v="682200.31"/>
    <n v="473024.49"/>
  </r>
  <r>
    <s v="C6160"/>
    <x v="1"/>
    <x v="93"/>
    <s v="Alimento infantil"/>
    <x v="1"/>
    <x v="1"/>
    <x v="282"/>
    <n v="616064631"/>
    <d v="2021-06-01T00:00:00"/>
    <n v="6070"/>
    <n v="255.28"/>
    <n v="159.41999999999999"/>
    <n v="1549549.6"/>
    <n v="967679.39999999991"/>
  </r>
  <r>
    <s v="C2369"/>
    <x v="0"/>
    <x v="48"/>
    <s v="Frutas"/>
    <x v="0"/>
    <x v="3"/>
    <x v="366"/>
    <n v="236947476"/>
    <d v="2021-02-28T00:00:00"/>
    <n v="6879"/>
    <n v="9.33"/>
    <n v="6.92"/>
    <n v="64181.07"/>
    <n v="47602.68"/>
  </r>
  <r>
    <s v="C4106"/>
    <x v="1"/>
    <x v="139"/>
    <s v="Doméstico"/>
    <x v="1"/>
    <x v="1"/>
    <x v="579"/>
    <n v="410621154"/>
    <d v="2020-08-15T00:00:00"/>
    <n v="779"/>
    <n v="668.27"/>
    <n v="502.54"/>
    <n v="520582.32999999996"/>
    <n v="391478.66000000003"/>
  </r>
  <r>
    <s v="C5574"/>
    <x v="3"/>
    <x v="174"/>
    <s v="Frutas"/>
    <x v="1"/>
    <x v="2"/>
    <x v="580"/>
    <n v="557446992"/>
    <d v="2020-10-24T00:00:00"/>
    <n v="9807"/>
    <n v="9.33"/>
    <n v="6.92"/>
    <n v="91499.31"/>
    <n v="67864.44"/>
  </r>
  <r>
    <s v="C1680"/>
    <x v="1"/>
    <x v="71"/>
    <s v="Cosméticos"/>
    <x v="0"/>
    <x v="1"/>
    <x v="581"/>
    <n v="168098819"/>
    <d v="2021-10-28T00:00:00"/>
    <n v="3031"/>
    <n v="437.2"/>
    <n v="263.33"/>
    <n v="1325153.2"/>
    <n v="798153.23"/>
  </r>
  <r>
    <s v="C1535"/>
    <x v="1"/>
    <x v="126"/>
    <s v="Verduras"/>
    <x v="0"/>
    <x v="1"/>
    <x v="582"/>
    <n v="153562963"/>
    <d v="2021-04-29T00:00:00"/>
    <n v="1548"/>
    <n v="154.06"/>
    <n v="90.93"/>
    <n v="238484.88"/>
    <n v="140759.64000000001"/>
  </r>
  <r>
    <s v="C5951"/>
    <x v="3"/>
    <x v="161"/>
    <s v="Ropa"/>
    <x v="0"/>
    <x v="2"/>
    <x v="378"/>
    <n v="595138251"/>
    <d v="2021-07-04T00:00:00"/>
    <n v="3489"/>
    <n v="109.28"/>
    <n v="35.840000000000003"/>
    <n v="381277.92"/>
    <n v="125045.76000000001"/>
  </r>
  <r>
    <s v="C2944"/>
    <x v="5"/>
    <x v="18"/>
    <s v="Alimento infantil"/>
    <x v="1"/>
    <x v="2"/>
    <x v="583"/>
    <n v="294436013"/>
    <d v="2022-04-11T00:00:00"/>
    <n v="9014"/>
    <n v="255.28"/>
    <n v="159.41999999999999"/>
    <n v="2301093.92"/>
    <n v="1437011.88"/>
  </r>
  <r>
    <s v="C8233"/>
    <x v="2"/>
    <x v="136"/>
    <s v="Alimento infantil"/>
    <x v="1"/>
    <x v="0"/>
    <x v="584"/>
    <n v="823380076"/>
    <d v="2022-05-03T00:00:00"/>
    <n v="5317"/>
    <n v="255.28"/>
    <n v="159.41999999999999"/>
    <n v="1357323.76"/>
    <n v="847636.1399999999"/>
  </r>
  <r>
    <s v="C6742"/>
    <x v="2"/>
    <x v="146"/>
    <s v="Frutas"/>
    <x v="1"/>
    <x v="1"/>
    <x v="145"/>
    <n v="674206769"/>
    <d v="2021-02-15T00:00:00"/>
    <n v="1620"/>
    <n v="9.33"/>
    <n v="6.92"/>
    <n v="15114.6"/>
    <n v="11210.4"/>
  </r>
  <r>
    <s v="C2094"/>
    <x v="2"/>
    <x v="11"/>
    <s v="Material de oficina"/>
    <x v="0"/>
    <x v="1"/>
    <x v="585"/>
    <n v="209464919"/>
    <d v="2022-04-20T00:00:00"/>
    <n v="4179"/>
    <n v="651.21"/>
    <n v="524.96"/>
    <n v="2721406.5900000003"/>
    <n v="2193807.8400000003"/>
  </r>
  <r>
    <s v="C3120"/>
    <x v="4"/>
    <x v="9"/>
    <s v="Alimento infantil"/>
    <x v="1"/>
    <x v="1"/>
    <x v="586"/>
    <n v="312015855"/>
    <d v="2021-09-03T00:00:00"/>
    <n v="1280"/>
    <n v="255.28"/>
    <n v="159.41999999999999"/>
    <n v="326758.40000000002"/>
    <n v="204057.59999999998"/>
  </r>
  <r>
    <s v="C1350"/>
    <x v="5"/>
    <x v="94"/>
    <s v="Cárnicos"/>
    <x v="0"/>
    <x v="2"/>
    <x v="58"/>
    <n v="135033404"/>
    <d v="2022-07-26T00:00:00"/>
    <n v="8240"/>
    <n v="421.89"/>
    <n v="364.69"/>
    <n v="3476373.6"/>
    <n v="3005045.6"/>
  </r>
  <r>
    <s v="C2520"/>
    <x v="3"/>
    <x v="40"/>
    <s v="Alimento infantil"/>
    <x v="0"/>
    <x v="3"/>
    <x v="263"/>
    <n v="252003896"/>
    <d v="2020-03-02T00:00:00"/>
    <n v="2408"/>
    <n v="255.28"/>
    <n v="159.41999999999999"/>
    <n v="614714.24"/>
    <n v="383883.36"/>
  </r>
  <r>
    <s v="C4067"/>
    <x v="2"/>
    <x v="109"/>
    <s v="Alimento infantil"/>
    <x v="0"/>
    <x v="1"/>
    <x v="79"/>
    <n v="406726157"/>
    <d v="2022-08-13T00:00:00"/>
    <n v="8163"/>
    <n v="255.28"/>
    <n v="159.41999999999999"/>
    <n v="2083850.64"/>
    <n v="1301345.46"/>
  </r>
  <r>
    <s v="C8633"/>
    <x v="2"/>
    <x v="17"/>
    <s v="Cuidado personal"/>
    <x v="0"/>
    <x v="3"/>
    <x v="587"/>
    <n v="863311517"/>
    <d v="2021-10-06T00:00:00"/>
    <n v="1917"/>
    <n v="81.73"/>
    <n v="56.67"/>
    <n v="156676.41"/>
    <n v="108636.39"/>
  </r>
  <r>
    <s v="C1561"/>
    <x v="5"/>
    <x v="60"/>
    <s v="Bebida"/>
    <x v="0"/>
    <x v="0"/>
    <x v="588"/>
    <n v="156183803"/>
    <d v="2022-05-28T00:00:00"/>
    <n v="7113"/>
    <n v="47.45"/>
    <n v="31.79"/>
    <n v="337511.85000000003"/>
    <n v="226122.27"/>
  </r>
  <r>
    <s v="C9400"/>
    <x v="0"/>
    <x v="131"/>
    <s v="Bebida"/>
    <x v="0"/>
    <x v="2"/>
    <x v="395"/>
    <n v="940079343"/>
    <d v="2021-03-17T00:00:00"/>
    <n v="9223"/>
    <n v="47.45"/>
    <n v="31.79"/>
    <n v="437631.35000000003"/>
    <n v="293199.17"/>
  </r>
  <r>
    <s v="C5400"/>
    <x v="1"/>
    <x v="121"/>
    <s v="Doméstico"/>
    <x v="0"/>
    <x v="1"/>
    <x v="589"/>
    <n v="540046966"/>
    <d v="2022-05-09T00:00:00"/>
    <n v="753"/>
    <n v="668.27"/>
    <n v="502.54"/>
    <n v="503207.31"/>
    <n v="378412.62"/>
  </r>
  <r>
    <s v="C4014"/>
    <x v="4"/>
    <x v="134"/>
    <s v="Bebida"/>
    <x v="0"/>
    <x v="3"/>
    <x v="70"/>
    <n v="401447999"/>
    <d v="2022-02-27T00:00:00"/>
    <n v="6239"/>
    <n v="47.45"/>
    <n v="31.79"/>
    <n v="296040.55000000005"/>
    <n v="198337.81"/>
  </r>
  <r>
    <s v="C2399"/>
    <x v="2"/>
    <x v="116"/>
    <s v="Cuidado personal"/>
    <x v="0"/>
    <x v="1"/>
    <x v="590"/>
    <n v="239956271"/>
    <d v="2021-04-30T00:00:00"/>
    <n v="7248"/>
    <n v="81.73"/>
    <n v="56.67"/>
    <n v="592379.04"/>
    <n v="410744.16000000003"/>
  </r>
  <r>
    <s v="C2915"/>
    <x v="5"/>
    <x v="60"/>
    <s v="Frutas"/>
    <x v="1"/>
    <x v="3"/>
    <x v="39"/>
    <n v="291558110"/>
    <d v="2021-01-01T00:00:00"/>
    <n v="7379"/>
    <n v="9.33"/>
    <n v="6.92"/>
    <n v="68846.070000000007"/>
    <n v="51062.68"/>
  </r>
  <r>
    <s v="C8625"/>
    <x v="3"/>
    <x v="91"/>
    <s v="Doméstico"/>
    <x v="1"/>
    <x v="0"/>
    <x v="535"/>
    <n v="862552344"/>
    <d v="2021-04-05T00:00:00"/>
    <n v="7261"/>
    <n v="668.27"/>
    <n v="502.54"/>
    <n v="4852308.47"/>
    <n v="3648942.94"/>
  </r>
  <r>
    <s v="C9795"/>
    <x v="1"/>
    <x v="15"/>
    <s v="Frutas"/>
    <x v="0"/>
    <x v="0"/>
    <x v="591"/>
    <n v="979550302"/>
    <d v="2022-10-03T00:00:00"/>
    <n v="9557"/>
    <n v="9.33"/>
    <n v="6.92"/>
    <n v="89166.81"/>
    <n v="66134.44"/>
  </r>
  <r>
    <s v="C6394"/>
    <x v="1"/>
    <x v="8"/>
    <s v="Doméstico"/>
    <x v="0"/>
    <x v="1"/>
    <x v="359"/>
    <n v="639475810"/>
    <d v="2022-02-03T00:00:00"/>
    <n v="3958"/>
    <n v="668.27"/>
    <n v="502.54"/>
    <n v="2645012.66"/>
    <n v="1989053.32"/>
  </r>
  <r>
    <s v="C3595"/>
    <x v="5"/>
    <x v="21"/>
    <s v="Cereales"/>
    <x v="0"/>
    <x v="1"/>
    <x v="25"/>
    <n v="359565198"/>
    <d v="2022-03-01T00:00:00"/>
    <n v="2187"/>
    <n v="205.7"/>
    <n v="117.11"/>
    <n v="449865.89999999997"/>
    <n v="256119.57"/>
  </r>
  <r>
    <s v="C7273"/>
    <x v="0"/>
    <x v="29"/>
    <s v="Cereales"/>
    <x v="1"/>
    <x v="2"/>
    <x v="592"/>
    <n v="727367293"/>
    <d v="2021-10-23T00:00:00"/>
    <n v="3001"/>
    <n v="205.7"/>
    <n v="117.11"/>
    <n v="617305.69999999995"/>
    <n v="351447.11"/>
  </r>
  <r>
    <s v="C1507"/>
    <x v="2"/>
    <x v="25"/>
    <s v="Ropa"/>
    <x v="0"/>
    <x v="3"/>
    <x v="593"/>
    <n v="150743424"/>
    <d v="2020-03-02T00:00:00"/>
    <n v="7184"/>
    <n v="109.28"/>
    <n v="35.840000000000003"/>
    <n v="785067.52000000002"/>
    <n v="257474.56000000003"/>
  </r>
  <r>
    <s v="C7078"/>
    <x v="3"/>
    <x v="118"/>
    <s v="Verduras"/>
    <x v="1"/>
    <x v="1"/>
    <x v="176"/>
    <n v="707867419"/>
    <d v="2021-08-02T00:00:00"/>
    <n v="2555"/>
    <n v="154.06"/>
    <n v="90.93"/>
    <n v="393623.3"/>
    <n v="232326.15000000002"/>
  </r>
  <r>
    <s v="C4972"/>
    <x v="2"/>
    <x v="101"/>
    <s v="Snacks"/>
    <x v="0"/>
    <x v="1"/>
    <x v="594"/>
    <n v="497225606"/>
    <d v="2021-08-02T00:00:00"/>
    <n v="8961"/>
    <n v="152.58000000000001"/>
    <n v="97.44"/>
    <n v="1367269.3800000001"/>
    <n v="873159.84"/>
  </r>
  <r>
    <s v="C3876"/>
    <x v="1"/>
    <x v="165"/>
    <s v="Verduras"/>
    <x v="0"/>
    <x v="1"/>
    <x v="595"/>
    <n v="387616813"/>
    <d v="2020-10-05T00:00:00"/>
    <n v="3283"/>
    <n v="154.06"/>
    <n v="90.93"/>
    <n v="505778.98"/>
    <n v="298523.19"/>
  </r>
  <r>
    <s v="C8681"/>
    <x v="3"/>
    <x v="159"/>
    <s v="Doméstico"/>
    <x v="1"/>
    <x v="2"/>
    <x v="173"/>
    <n v="868152368"/>
    <d v="2020-02-23T00:00:00"/>
    <n v="4433"/>
    <n v="668.27"/>
    <n v="502.54"/>
    <n v="2962440.91"/>
    <n v="2227759.8200000003"/>
  </r>
  <r>
    <s v="C6982"/>
    <x v="3"/>
    <x v="39"/>
    <s v="Snacks"/>
    <x v="1"/>
    <x v="1"/>
    <x v="441"/>
    <n v="698256099"/>
    <d v="2022-04-14T00:00:00"/>
    <n v="8351"/>
    <n v="152.58000000000001"/>
    <n v="97.44"/>
    <n v="1274195.58"/>
    <n v="813721.44"/>
  </r>
  <r>
    <s v="C9576"/>
    <x v="0"/>
    <x v="169"/>
    <s v="Cárnicos"/>
    <x v="1"/>
    <x v="2"/>
    <x v="596"/>
    <n v="957664334"/>
    <d v="2021-11-18T00:00:00"/>
    <n v="3013"/>
    <n v="421.89"/>
    <n v="364.69"/>
    <n v="1271154.57"/>
    <n v="1098810.97"/>
  </r>
  <r>
    <s v="C9964"/>
    <x v="4"/>
    <x v="9"/>
    <s v="Material de oficina"/>
    <x v="1"/>
    <x v="2"/>
    <x v="597"/>
    <n v="996425902"/>
    <d v="2021-01-02T00:00:00"/>
    <n v="3422"/>
    <n v="651.21"/>
    <n v="524.96"/>
    <n v="2228440.62"/>
    <n v="1796413.12"/>
  </r>
  <r>
    <s v="C6849"/>
    <x v="2"/>
    <x v="24"/>
    <s v="Cosméticos"/>
    <x v="0"/>
    <x v="0"/>
    <x v="598"/>
    <n v="684902131"/>
    <d v="2022-02-28T00:00:00"/>
    <n v="6615"/>
    <n v="437.2"/>
    <n v="263.33"/>
    <n v="2892078"/>
    <n v="1741927.95"/>
  </r>
  <r>
    <s v="C8637"/>
    <x v="0"/>
    <x v="145"/>
    <s v="Material de oficina"/>
    <x v="0"/>
    <x v="1"/>
    <x v="323"/>
    <n v="863766849"/>
    <d v="2021-03-24T00:00:00"/>
    <n v="6660"/>
    <n v="651.21"/>
    <n v="524.96"/>
    <n v="4337058.6000000006"/>
    <n v="3496233.6"/>
  </r>
  <r>
    <s v="C1940"/>
    <x v="2"/>
    <x v="177"/>
    <s v="Material de oficina"/>
    <x v="0"/>
    <x v="3"/>
    <x v="599"/>
    <n v="194006383"/>
    <d v="2022-10-22T00:00:00"/>
    <n v="9655"/>
    <n v="651.21"/>
    <n v="524.96"/>
    <n v="6287432.5500000007"/>
    <n v="5068488.8000000007"/>
  </r>
  <r>
    <s v="C1069"/>
    <x v="3"/>
    <x v="16"/>
    <s v="Ropa"/>
    <x v="0"/>
    <x v="1"/>
    <x v="204"/>
    <n v="106919562"/>
    <d v="2022-02-25T00:00:00"/>
    <n v="8729"/>
    <n v="109.28"/>
    <n v="35.840000000000003"/>
    <n v="953905.12"/>
    <n v="312847.36000000004"/>
  </r>
  <r>
    <s v="C7541"/>
    <x v="0"/>
    <x v="99"/>
    <s v="Cuidado personal"/>
    <x v="1"/>
    <x v="0"/>
    <x v="493"/>
    <n v="754117715"/>
    <d v="2020-05-24T00:00:00"/>
    <n v="9045"/>
    <n v="81.73"/>
    <n v="56.67"/>
    <n v="739247.85000000009"/>
    <n v="512580.15"/>
  </r>
  <r>
    <s v="C5575"/>
    <x v="0"/>
    <x v="72"/>
    <s v="Frutas"/>
    <x v="0"/>
    <x v="0"/>
    <x v="600"/>
    <n v="557524669"/>
    <d v="2020-11-16T00:00:00"/>
    <n v="2794"/>
    <n v="9.33"/>
    <n v="6.92"/>
    <n v="26068.02"/>
    <n v="19334.48"/>
  </r>
  <r>
    <s v="C2593"/>
    <x v="2"/>
    <x v="104"/>
    <s v="Snacks"/>
    <x v="0"/>
    <x v="2"/>
    <x v="601"/>
    <n v="259376752"/>
    <d v="2021-02-10T00:00:00"/>
    <n v="4200"/>
    <n v="152.58000000000001"/>
    <n v="97.44"/>
    <n v="640836"/>
    <n v="409248"/>
  </r>
  <r>
    <s v="C6722"/>
    <x v="4"/>
    <x v="154"/>
    <s v="Cárnicos"/>
    <x v="1"/>
    <x v="2"/>
    <x v="602"/>
    <n v="672222793"/>
    <d v="2020-12-17T00:00:00"/>
    <n v="4517"/>
    <n v="421.89"/>
    <n v="364.69"/>
    <n v="1905677.13"/>
    <n v="1647304.73"/>
  </r>
  <r>
    <s v="C4289"/>
    <x v="0"/>
    <x v="145"/>
    <s v="Cereales"/>
    <x v="1"/>
    <x v="2"/>
    <x v="603"/>
    <n v="428924119"/>
    <d v="2020-03-06T00:00:00"/>
    <n v="7033"/>
    <n v="205.7"/>
    <n v="117.11"/>
    <n v="1446688.0999999999"/>
    <n v="823634.63"/>
  </r>
  <r>
    <s v="C9326"/>
    <x v="2"/>
    <x v="67"/>
    <s v="Doméstico"/>
    <x v="0"/>
    <x v="0"/>
    <x v="604"/>
    <n v="932654559"/>
    <d v="2020-11-09T00:00:00"/>
    <n v="2065"/>
    <n v="668.27"/>
    <n v="502.54"/>
    <n v="1379977.55"/>
    <n v="1037745.1000000001"/>
  </r>
  <r>
    <s v="C5069"/>
    <x v="0"/>
    <x v="153"/>
    <s v="Bebida"/>
    <x v="1"/>
    <x v="1"/>
    <x v="538"/>
    <n v="506900441"/>
    <d v="2022-04-10T00:00:00"/>
    <n v="1960"/>
    <n v="47.45"/>
    <n v="31.79"/>
    <n v="93002"/>
    <n v="62308.4"/>
  </r>
  <r>
    <s v="C2454"/>
    <x v="2"/>
    <x v="101"/>
    <s v="Ropa"/>
    <x v="1"/>
    <x v="3"/>
    <x v="375"/>
    <n v="245460593"/>
    <d v="2022-11-27T00:00:00"/>
    <n v="6099"/>
    <n v="109.28"/>
    <n v="35.840000000000003"/>
    <n v="666498.72"/>
    <n v="218588.16000000003"/>
  </r>
  <r>
    <s v="C8624"/>
    <x v="2"/>
    <x v="41"/>
    <s v="Snacks"/>
    <x v="1"/>
    <x v="3"/>
    <x v="605"/>
    <n v="862446343"/>
    <d v="2021-05-26T00:00:00"/>
    <n v="5893"/>
    <n v="152.58000000000001"/>
    <n v="97.44"/>
    <n v="899153.94000000006"/>
    <n v="574213.92000000004"/>
  </r>
  <r>
    <s v="C4422"/>
    <x v="0"/>
    <x v="66"/>
    <s v="Doméstico"/>
    <x v="0"/>
    <x v="0"/>
    <x v="8"/>
    <n v="442281520"/>
    <d v="2021-03-14T00:00:00"/>
    <n v="9785"/>
    <n v="668.27"/>
    <n v="502.54"/>
    <n v="6539021.9500000002"/>
    <n v="4917353.9000000004"/>
  </r>
  <r>
    <s v="C2897"/>
    <x v="0"/>
    <x v="96"/>
    <s v="Bebida"/>
    <x v="0"/>
    <x v="1"/>
    <x v="293"/>
    <n v="289702451"/>
    <d v="2020-06-18T00:00:00"/>
    <n v="8248"/>
    <n v="47.45"/>
    <n v="31.79"/>
    <n v="391367.60000000003"/>
    <n v="262203.92"/>
  </r>
  <r>
    <s v="C8797"/>
    <x v="2"/>
    <x v="10"/>
    <s v="Bebida"/>
    <x v="0"/>
    <x v="0"/>
    <x v="266"/>
    <n v="879757964"/>
    <d v="2022-02-27T00:00:00"/>
    <n v="8787"/>
    <n v="47.45"/>
    <n v="31.79"/>
    <n v="416943.15"/>
    <n v="279338.73"/>
  </r>
  <r>
    <s v="C5078"/>
    <x v="5"/>
    <x v="181"/>
    <s v="Cereales"/>
    <x v="0"/>
    <x v="1"/>
    <x v="291"/>
    <n v="507809388"/>
    <d v="2020-09-05T00:00:00"/>
    <n v="937"/>
    <n v="205.7"/>
    <n v="117.11"/>
    <n v="192740.9"/>
    <n v="109732.06999999999"/>
  </r>
  <r>
    <s v="C2395"/>
    <x v="2"/>
    <x v="109"/>
    <s v="Doméstico"/>
    <x v="0"/>
    <x v="0"/>
    <x v="12"/>
    <n v="239530551"/>
    <d v="2021-05-17T00:00:00"/>
    <n v="1268"/>
    <n v="668.27"/>
    <n v="502.54"/>
    <n v="847366.36"/>
    <n v="637220.72"/>
  </r>
  <r>
    <s v="C7609"/>
    <x v="2"/>
    <x v="92"/>
    <s v="Alimento infantil"/>
    <x v="1"/>
    <x v="2"/>
    <x v="606"/>
    <n v="760907781"/>
    <d v="2021-01-06T00:00:00"/>
    <n v="8376"/>
    <n v="255.28"/>
    <n v="159.41999999999999"/>
    <n v="2138225.2799999998"/>
    <n v="1335301.92"/>
  </r>
  <r>
    <s v="C1282"/>
    <x v="2"/>
    <x v="107"/>
    <s v="Cereales"/>
    <x v="0"/>
    <x v="2"/>
    <x v="607"/>
    <n v="128239905"/>
    <d v="2021-03-10T00:00:00"/>
    <n v="7893"/>
    <n v="205.7"/>
    <n v="117.11"/>
    <n v="1623590.0999999999"/>
    <n v="924349.23"/>
  </r>
  <r>
    <s v="C5181"/>
    <x v="3"/>
    <x v="82"/>
    <s v="Alimento infantil"/>
    <x v="1"/>
    <x v="0"/>
    <x v="197"/>
    <n v="518138253"/>
    <d v="2020-11-28T00:00:00"/>
    <n v="7478"/>
    <n v="255.28"/>
    <n v="159.41999999999999"/>
    <n v="1908983.84"/>
    <n v="1192142.76"/>
  </r>
  <r>
    <s v="C5775"/>
    <x v="1"/>
    <x v="126"/>
    <s v="Snacks"/>
    <x v="1"/>
    <x v="1"/>
    <x v="608"/>
    <n v="577526652"/>
    <d v="2021-04-10T00:00:00"/>
    <n v="1825"/>
    <n v="152.58000000000001"/>
    <n v="97.44"/>
    <n v="278458.5"/>
    <n v="177828"/>
  </r>
  <r>
    <s v="C3736"/>
    <x v="3"/>
    <x v="151"/>
    <s v="Material de oficina"/>
    <x v="0"/>
    <x v="2"/>
    <x v="244"/>
    <n v="373641431"/>
    <d v="2020-10-28T00:00:00"/>
    <n v="7657"/>
    <n v="651.21"/>
    <n v="524.96"/>
    <n v="4986314.9700000007"/>
    <n v="4019618.72"/>
  </r>
  <r>
    <s v="C9440"/>
    <x v="2"/>
    <x v="162"/>
    <s v="Cárnicos"/>
    <x v="0"/>
    <x v="2"/>
    <x v="120"/>
    <n v="944031417"/>
    <d v="2022-08-12T00:00:00"/>
    <n v="8730"/>
    <n v="421.89"/>
    <n v="364.69"/>
    <n v="3683099.6999999997"/>
    <n v="3183743.7"/>
  </r>
  <r>
    <s v="C2465"/>
    <x v="5"/>
    <x v="137"/>
    <s v="Bebida"/>
    <x v="1"/>
    <x v="2"/>
    <x v="470"/>
    <n v="246557939"/>
    <d v="2021-09-14T00:00:00"/>
    <n v="828"/>
    <n v="47.45"/>
    <n v="31.79"/>
    <n v="39288.600000000006"/>
    <n v="26322.12"/>
  </r>
  <r>
    <s v="C8093"/>
    <x v="2"/>
    <x v="79"/>
    <s v="Material de oficina"/>
    <x v="1"/>
    <x v="2"/>
    <x v="137"/>
    <n v="809394824"/>
    <d v="2020-07-09T00:00:00"/>
    <n v="6770"/>
    <n v="651.21"/>
    <n v="524.96"/>
    <n v="4408691.7"/>
    <n v="3553979.2"/>
  </r>
  <r>
    <s v="C2810"/>
    <x v="0"/>
    <x v="144"/>
    <s v="Verduras"/>
    <x v="0"/>
    <x v="1"/>
    <x v="307"/>
    <n v="281028401"/>
    <d v="2022-05-14T00:00:00"/>
    <n v="1404"/>
    <n v="154.06"/>
    <n v="90.93"/>
    <n v="216300.24"/>
    <n v="127665.72000000002"/>
  </r>
  <r>
    <s v="C8802"/>
    <x v="3"/>
    <x v="159"/>
    <s v="Material de oficina"/>
    <x v="0"/>
    <x v="2"/>
    <x v="609"/>
    <n v="880257499"/>
    <d v="2020-05-01T00:00:00"/>
    <n v="6610"/>
    <n v="651.21"/>
    <n v="524.96"/>
    <n v="4304498.1000000006"/>
    <n v="3469985.6"/>
  </r>
  <r>
    <s v="C8461"/>
    <x v="0"/>
    <x v="96"/>
    <s v="Alimento infantil"/>
    <x v="1"/>
    <x v="3"/>
    <x v="102"/>
    <n v="846193444"/>
    <d v="2022-09-02T00:00:00"/>
    <n v="6299"/>
    <n v="255.28"/>
    <n v="159.41999999999999"/>
    <n v="1608008.72"/>
    <n v="1004186.58"/>
  </r>
  <r>
    <s v="C2882"/>
    <x v="0"/>
    <x v="74"/>
    <s v="Cárnicos"/>
    <x v="0"/>
    <x v="1"/>
    <x v="610"/>
    <n v="288260066"/>
    <d v="2021-11-10T00:00:00"/>
    <n v="1414"/>
    <n v="421.89"/>
    <n v="364.69"/>
    <n v="596552.46"/>
    <n v="515671.66"/>
  </r>
  <r>
    <s v="C7361"/>
    <x v="0"/>
    <x v="62"/>
    <s v="Cereales"/>
    <x v="1"/>
    <x v="3"/>
    <x v="241"/>
    <n v="736193692"/>
    <d v="2022-09-01T00:00:00"/>
    <n v="4928"/>
    <n v="205.7"/>
    <n v="117.11"/>
    <n v="1013689.6"/>
    <n v="577118.07999999996"/>
  </r>
  <r>
    <s v="C1900"/>
    <x v="0"/>
    <x v="52"/>
    <s v="Cereales"/>
    <x v="0"/>
    <x v="0"/>
    <x v="611"/>
    <n v="190043151"/>
    <d v="2022-12-13T00:00:00"/>
    <n v="6846"/>
    <n v="205.7"/>
    <n v="117.11"/>
    <n v="1408222.2"/>
    <n v="801735.05999999994"/>
  </r>
  <r>
    <s v="C7701"/>
    <x v="4"/>
    <x v="103"/>
    <s v="Cárnicos"/>
    <x v="0"/>
    <x v="3"/>
    <x v="291"/>
    <n v="770169770"/>
    <d v="2020-09-18T00:00:00"/>
    <n v="9205"/>
    <n v="421.89"/>
    <n v="364.69"/>
    <n v="3883497.4499999997"/>
    <n v="3356971.45"/>
  </r>
  <r>
    <s v="C1672"/>
    <x v="1"/>
    <x v="126"/>
    <s v="Material de oficina"/>
    <x v="0"/>
    <x v="0"/>
    <x v="100"/>
    <n v="167247378"/>
    <d v="2022-01-18T00:00:00"/>
    <n v="1071"/>
    <n v="651.21"/>
    <n v="524.96"/>
    <n v="697445.91"/>
    <n v="562232.16"/>
  </r>
  <r>
    <s v="C1922"/>
    <x v="0"/>
    <x v="64"/>
    <s v="Snacks"/>
    <x v="1"/>
    <x v="0"/>
    <x v="448"/>
    <n v="192262303"/>
    <d v="2021-05-08T00:00:00"/>
    <n v="3543"/>
    <n v="152.58000000000001"/>
    <n v="97.44"/>
    <n v="540590.94000000006"/>
    <n v="345229.92"/>
  </r>
  <r>
    <s v="C9265"/>
    <x v="2"/>
    <x v="114"/>
    <s v="Cuidado personal"/>
    <x v="0"/>
    <x v="3"/>
    <x v="119"/>
    <n v="926513373"/>
    <d v="2021-03-23T00:00:00"/>
    <n v="4751"/>
    <n v="81.73"/>
    <n v="56.67"/>
    <n v="388299.23000000004"/>
    <n v="269239.17"/>
  </r>
  <r>
    <s v="C2716"/>
    <x v="4"/>
    <x v="9"/>
    <s v="Cárnicos"/>
    <x v="1"/>
    <x v="3"/>
    <x v="612"/>
    <n v="271611917"/>
    <d v="2021-06-09T00:00:00"/>
    <n v="4857"/>
    <n v="421.89"/>
    <n v="364.69"/>
    <n v="2049119.73"/>
    <n v="1771299.33"/>
  </r>
  <r>
    <s v="C6994"/>
    <x v="2"/>
    <x v="180"/>
    <s v="Material de oficina"/>
    <x v="1"/>
    <x v="0"/>
    <x v="613"/>
    <n v="699481761"/>
    <d v="2020-09-14T00:00:00"/>
    <n v="1052"/>
    <n v="651.21"/>
    <n v="524.96"/>
    <n v="685072.92"/>
    <n v="552257.92000000004"/>
  </r>
  <r>
    <s v="C7023"/>
    <x v="0"/>
    <x v="178"/>
    <s v="Ropa"/>
    <x v="0"/>
    <x v="3"/>
    <x v="614"/>
    <n v="702359235"/>
    <d v="2021-03-01T00:00:00"/>
    <n v="2560"/>
    <n v="109.28"/>
    <n v="35.840000000000003"/>
    <n v="279756.79999999999"/>
    <n v="91750.400000000009"/>
  </r>
  <r>
    <s v="C6427"/>
    <x v="0"/>
    <x v="120"/>
    <s v="Verduras"/>
    <x v="1"/>
    <x v="3"/>
    <x v="615"/>
    <n v="642793166"/>
    <d v="2021-01-19T00:00:00"/>
    <n v="5637"/>
    <n v="154.06"/>
    <n v="90.93"/>
    <n v="868436.22"/>
    <n v="512572.41000000003"/>
  </r>
  <r>
    <s v="C5036"/>
    <x v="2"/>
    <x v="104"/>
    <s v="Material de oficina"/>
    <x v="1"/>
    <x v="2"/>
    <x v="616"/>
    <n v="503644883"/>
    <d v="2021-08-09T00:00:00"/>
    <n v="8568"/>
    <n v="651.21"/>
    <n v="524.96"/>
    <n v="5579567.2800000003"/>
    <n v="4497857.28"/>
  </r>
  <r>
    <s v="C3380"/>
    <x v="2"/>
    <x v="122"/>
    <s v="Cuidado personal"/>
    <x v="1"/>
    <x v="1"/>
    <x v="388"/>
    <n v="338088214"/>
    <d v="2020-09-18T00:00:00"/>
    <n v="6670"/>
    <n v="81.73"/>
    <n v="56.67"/>
    <n v="545139.1"/>
    <n v="377988.9"/>
  </r>
  <r>
    <s v="C7196"/>
    <x v="2"/>
    <x v="46"/>
    <s v="Cereales"/>
    <x v="0"/>
    <x v="3"/>
    <x v="319"/>
    <n v="719609487"/>
    <d v="2021-09-21T00:00:00"/>
    <n v="7293"/>
    <n v="205.7"/>
    <n v="117.11"/>
    <n v="1500170.0999999999"/>
    <n v="854083.23"/>
  </r>
  <r>
    <s v="C4920"/>
    <x v="4"/>
    <x v="134"/>
    <s v="Verduras"/>
    <x v="1"/>
    <x v="3"/>
    <x v="617"/>
    <n v="492007529"/>
    <d v="2021-10-04T00:00:00"/>
    <n v="4816"/>
    <n v="154.06"/>
    <n v="90.93"/>
    <n v="741952.96"/>
    <n v="437918.88"/>
  </r>
  <r>
    <s v="C8193"/>
    <x v="1"/>
    <x v="93"/>
    <s v="Verduras"/>
    <x v="0"/>
    <x v="0"/>
    <x v="597"/>
    <n v="819393670"/>
    <d v="2020-12-16T00:00:00"/>
    <n v="5651"/>
    <n v="154.06"/>
    <n v="90.93"/>
    <n v="870593.06"/>
    <n v="513845.43000000005"/>
  </r>
  <r>
    <s v="C2361"/>
    <x v="2"/>
    <x v="108"/>
    <s v="Frutas"/>
    <x v="0"/>
    <x v="0"/>
    <x v="618"/>
    <n v="236191737"/>
    <d v="2021-06-01T00:00:00"/>
    <n v="3239"/>
    <n v="9.33"/>
    <n v="6.92"/>
    <n v="30219.87"/>
    <n v="22413.88"/>
  </r>
  <r>
    <s v="C4971"/>
    <x v="0"/>
    <x v="149"/>
    <s v="Cereales"/>
    <x v="1"/>
    <x v="0"/>
    <x v="166"/>
    <n v="497138059"/>
    <d v="2022-10-12T00:00:00"/>
    <n v="3054"/>
    <n v="205.7"/>
    <n v="117.11"/>
    <n v="628207.79999999993"/>
    <n v="357653.94"/>
  </r>
  <r>
    <s v="C7272"/>
    <x v="3"/>
    <x v="159"/>
    <s v="Bebida"/>
    <x v="1"/>
    <x v="2"/>
    <x v="399"/>
    <n v="727281463"/>
    <d v="2020-07-11T00:00:00"/>
    <n v="7601"/>
    <n v="47.45"/>
    <n v="31.79"/>
    <n v="360667.45"/>
    <n v="241635.78999999998"/>
  </r>
  <r>
    <s v="C5719"/>
    <x v="2"/>
    <x v="76"/>
    <s v="Cárnicos"/>
    <x v="1"/>
    <x v="3"/>
    <x v="619"/>
    <n v="571983277"/>
    <d v="2022-02-14T00:00:00"/>
    <n v="1417"/>
    <n v="421.89"/>
    <n v="364.69"/>
    <n v="597818.13"/>
    <n v="516765.73"/>
  </r>
  <r>
    <s v="C6469"/>
    <x v="0"/>
    <x v="123"/>
    <s v="Cuidado personal"/>
    <x v="0"/>
    <x v="2"/>
    <x v="192"/>
    <n v="646917331"/>
    <d v="2020-02-13T00:00:00"/>
    <n v="6069"/>
    <n v="81.73"/>
    <n v="56.67"/>
    <n v="496019.37"/>
    <n v="343930.23"/>
  </r>
  <r>
    <s v="C2880"/>
    <x v="2"/>
    <x v="7"/>
    <s v="Alimento infantil"/>
    <x v="0"/>
    <x v="3"/>
    <x v="60"/>
    <n v="288069951"/>
    <d v="2021-02-03T00:00:00"/>
    <n v="5155"/>
    <n v="255.28"/>
    <n v="159.41999999999999"/>
    <n v="1315968.3999999999"/>
    <n v="821810.1"/>
  </r>
  <r>
    <s v="C7017"/>
    <x v="5"/>
    <x v="61"/>
    <s v="Verduras"/>
    <x v="1"/>
    <x v="3"/>
    <x v="77"/>
    <n v="701739966"/>
    <d v="2022-07-16T00:00:00"/>
    <n v="9305"/>
    <n v="154.06"/>
    <n v="90.93"/>
    <n v="1433528.3"/>
    <n v="846103.65"/>
  </r>
  <r>
    <s v="C9145"/>
    <x v="5"/>
    <x v="60"/>
    <s v="Cereales"/>
    <x v="1"/>
    <x v="1"/>
    <x v="620"/>
    <n v="914538705"/>
    <d v="2021-12-26T00:00:00"/>
    <n v="1181"/>
    <n v="205.7"/>
    <n v="117.11"/>
    <n v="242931.69999999998"/>
    <n v="138306.91"/>
  </r>
  <r>
    <s v="C9233"/>
    <x v="2"/>
    <x v="152"/>
    <s v="Snacks"/>
    <x v="0"/>
    <x v="1"/>
    <x v="24"/>
    <n v="923389995"/>
    <d v="2022-01-09T00:00:00"/>
    <n v="474"/>
    <n v="152.58000000000001"/>
    <n v="97.44"/>
    <n v="72322.920000000013"/>
    <n v="46186.559999999998"/>
  </r>
  <r>
    <s v="C3455"/>
    <x v="2"/>
    <x v="180"/>
    <s v="Bebida"/>
    <x v="1"/>
    <x v="3"/>
    <x v="65"/>
    <n v="345530164"/>
    <d v="2022-04-09T00:00:00"/>
    <n v="8909"/>
    <n v="47.45"/>
    <n v="31.79"/>
    <n v="422732.05000000005"/>
    <n v="283217.11"/>
  </r>
  <r>
    <s v="C6685"/>
    <x v="2"/>
    <x v="35"/>
    <s v="Ropa"/>
    <x v="1"/>
    <x v="2"/>
    <x v="621"/>
    <n v="668508040"/>
    <d v="2021-12-25T00:00:00"/>
    <n v="5240"/>
    <n v="109.28"/>
    <n v="35.840000000000003"/>
    <n v="572627.19999999995"/>
    <n v="187801.60000000001"/>
  </r>
  <r>
    <s v="C3001"/>
    <x v="1"/>
    <x v="15"/>
    <s v="Material de oficina"/>
    <x v="0"/>
    <x v="1"/>
    <x v="622"/>
    <n v="300184953"/>
    <d v="2020-02-29T00:00:00"/>
    <n v="253"/>
    <n v="651.21"/>
    <n v="524.96"/>
    <n v="164756.13"/>
    <n v="132814.88"/>
  </r>
  <r>
    <s v="C4187"/>
    <x v="0"/>
    <x v="131"/>
    <s v="Frutas"/>
    <x v="1"/>
    <x v="2"/>
    <x v="404"/>
    <n v="418734729"/>
    <d v="2021-01-06T00:00:00"/>
    <n v="1766"/>
    <n v="9.33"/>
    <n v="6.92"/>
    <n v="16476.78"/>
    <n v="12220.72"/>
  </r>
  <r>
    <s v="C9226"/>
    <x v="2"/>
    <x v="98"/>
    <s v="Cosméticos"/>
    <x v="1"/>
    <x v="3"/>
    <x v="623"/>
    <n v="922643697"/>
    <d v="2020-05-07T00:00:00"/>
    <n v="9628"/>
    <n v="437.2"/>
    <n v="263.33"/>
    <n v="4209361.5999999996"/>
    <n v="2535341.2399999998"/>
  </r>
  <r>
    <s v="C8807"/>
    <x v="4"/>
    <x v="9"/>
    <s v="Material de oficina"/>
    <x v="0"/>
    <x v="1"/>
    <x v="216"/>
    <n v="880710685"/>
    <d v="2021-06-19T00:00:00"/>
    <n v="718"/>
    <n v="651.21"/>
    <n v="524.96"/>
    <n v="467568.78"/>
    <n v="376921.28"/>
  </r>
  <r>
    <s v="C7820"/>
    <x v="2"/>
    <x v="105"/>
    <s v="Doméstico"/>
    <x v="1"/>
    <x v="2"/>
    <x v="624"/>
    <n v="782047021"/>
    <d v="2022-04-06T00:00:00"/>
    <n v="3947"/>
    <n v="668.27"/>
    <n v="502.54"/>
    <n v="2637661.69"/>
    <n v="1983525.3800000001"/>
  </r>
  <r>
    <s v="C2860"/>
    <x v="0"/>
    <x v="113"/>
    <s v="Alimento infantil"/>
    <x v="0"/>
    <x v="0"/>
    <x v="625"/>
    <n v="286076533"/>
    <d v="2022-11-10T00:00:00"/>
    <n v="5258"/>
    <n v="255.28"/>
    <n v="159.41999999999999"/>
    <n v="1342262.24"/>
    <n v="838230.36"/>
  </r>
  <r>
    <s v="C4725"/>
    <x v="2"/>
    <x v="35"/>
    <s v="Alimento infantil"/>
    <x v="0"/>
    <x v="1"/>
    <x v="626"/>
    <n v="472535550"/>
    <d v="2020-08-29T00:00:00"/>
    <n v="2625"/>
    <n v="255.28"/>
    <n v="159.41999999999999"/>
    <n v="670110"/>
    <n v="418477.49999999994"/>
  </r>
  <r>
    <s v="C6914"/>
    <x v="0"/>
    <x v="157"/>
    <s v="Cárnicos"/>
    <x v="1"/>
    <x v="1"/>
    <x v="481"/>
    <n v="691472899"/>
    <d v="2020-08-07T00:00:00"/>
    <n v="1052"/>
    <n v="421.89"/>
    <n v="364.69"/>
    <n v="443828.27999999997"/>
    <n v="383653.88"/>
  </r>
  <r>
    <s v="C8132"/>
    <x v="2"/>
    <x v="3"/>
    <s v="Alimento infantil"/>
    <x v="1"/>
    <x v="1"/>
    <x v="627"/>
    <n v="813249909"/>
    <d v="2022-03-10T00:00:00"/>
    <n v="7575"/>
    <n v="255.28"/>
    <n v="159.41999999999999"/>
    <n v="1933746"/>
    <n v="1207606.5"/>
  </r>
  <r>
    <s v="C7785"/>
    <x v="2"/>
    <x v="114"/>
    <s v="Frutas"/>
    <x v="1"/>
    <x v="3"/>
    <x v="628"/>
    <n v="778540408"/>
    <d v="2021-06-09T00:00:00"/>
    <n v="6263"/>
    <n v="9.33"/>
    <n v="6.92"/>
    <n v="58433.79"/>
    <n v="43339.96"/>
  </r>
  <r>
    <s v="C1483"/>
    <x v="3"/>
    <x v="45"/>
    <s v="Cárnicos"/>
    <x v="1"/>
    <x v="0"/>
    <x v="629"/>
    <n v="148330724"/>
    <d v="2020-02-07T00:00:00"/>
    <n v="3212"/>
    <n v="421.89"/>
    <n v="364.69"/>
    <n v="1355110.68"/>
    <n v="1171384.28"/>
  </r>
  <r>
    <s v="C3539"/>
    <x v="0"/>
    <x v="80"/>
    <s v="Frutas"/>
    <x v="1"/>
    <x v="2"/>
    <x v="422"/>
    <n v="353919684"/>
    <d v="2022-01-01T00:00:00"/>
    <n v="1554"/>
    <n v="9.33"/>
    <n v="6.92"/>
    <n v="14498.82"/>
    <n v="10753.68"/>
  </r>
  <r>
    <s v="C6469"/>
    <x v="0"/>
    <x v="74"/>
    <s v="Ropa"/>
    <x v="0"/>
    <x v="3"/>
    <x v="62"/>
    <n v="646918618"/>
    <d v="2022-07-19T00:00:00"/>
    <n v="6450"/>
    <n v="109.28"/>
    <n v="35.840000000000003"/>
    <n v="704856"/>
    <n v="231168.00000000003"/>
  </r>
  <r>
    <s v="C3492"/>
    <x v="2"/>
    <x v="54"/>
    <s v="Verduras"/>
    <x v="0"/>
    <x v="2"/>
    <x v="266"/>
    <n v="349251353"/>
    <d v="2022-02-03T00:00:00"/>
    <n v="91"/>
    <n v="154.06"/>
    <n v="90.93"/>
    <n v="14019.460000000001"/>
    <n v="8274.630000000001"/>
  </r>
  <r>
    <s v="C2031"/>
    <x v="0"/>
    <x v="171"/>
    <s v="Bebida"/>
    <x v="1"/>
    <x v="3"/>
    <x v="573"/>
    <n v="203154218"/>
    <d v="2021-04-13T00:00:00"/>
    <n v="6702"/>
    <n v="47.45"/>
    <n v="31.79"/>
    <n v="318009.90000000002"/>
    <n v="213056.58"/>
  </r>
  <r>
    <s v="C1211"/>
    <x v="3"/>
    <x v="118"/>
    <s v="Bebida"/>
    <x v="0"/>
    <x v="2"/>
    <x v="630"/>
    <n v="121176040"/>
    <d v="2022-07-23T00:00:00"/>
    <n v="7538"/>
    <n v="47.45"/>
    <n v="31.79"/>
    <n v="357678.10000000003"/>
    <n v="239633.02"/>
  </r>
  <r>
    <s v="C5361"/>
    <x v="2"/>
    <x v="35"/>
    <s v="Alimento infantil"/>
    <x v="1"/>
    <x v="2"/>
    <x v="479"/>
    <n v="536178147"/>
    <d v="2020-03-27T00:00:00"/>
    <n v="5884"/>
    <n v="255.28"/>
    <n v="159.41999999999999"/>
    <n v="1502067.52"/>
    <n v="938027.27999999991"/>
  </r>
  <r>
    <s v="C1513"/>
    <x v="1"/>
    <x v="8"/>
    <s v="Verduras"/>
    <x v="1"/>
    <x v="1"/>
    <x v="15"/>
    <n v="151334369"/>
    <d v="2021-11-07T00:00:00"/>
    <n v="2058"/>
    <n v="154.06"/>
    <n v="90.93"/>
    <n v="317055.48"/>
    <n v="187133.94"/>
  </r>
  <r>
    <s v="C8901"/>
    <x v="5"/>
    <x v="143"/>
    <s v="Cuidado personal"/>
    <x v="1"/>
    <x v="2"/>
    <x v="568"/>
    <n v="890131032"/>
    <d v="2021-02-05T00:00:00"/>
    <n v="8408"/>
    <n v="81.73"/>
    <n v="56.67"/>
    <n v="687185.84000000008"/>
    <n v="476481.36"/>
  </r>
  <r>
    <s v="C2463"/>
    <x v="3"/>
    <x v="40"/>
    <s v="Doméstico"/>
    <x v="1"/>
    <x v="1"/>
    <x v="631"/>
    <n v="246366965"/>
    <d v="2022-03-05T00:00:00"/>
    <n v="4315"/>
    <n v="668.27"/>
    <n v="502.54"/>
    <n v="2883585.05"/>
    <n v="2168460.1"/>
  </r>
  <r>
    <s v="C7341"/>
    <x v="5"/>
    <x v="31"/>
    <s v="Cereales"/>
    <x v="1"/>
    <x v="2"/>
    <x v="632"/>
    <n v="734153497"/>
    <d v="2020-09-22T00:00:00"/>
    <n v="1189"/>
    <n v="205.7"/>
    <n v="117.11"/>
    <n v="244577.3"/>
    <n v="139243.79"/>
  </r>
  <r>
    <s v="C4379"/>
    <x v="0"/>
    <x v="125"/>
    <s v="Cuidado personal"/>
    <x v="0"/>
    <x v="3"/>
    <x v="492"/>
    <n v="437914454"/>
    <d v="2020-05-02T00:00:00"/>
    <n v="7473"/>
    <n v="81.73"/>
    <n v="56.67"/>
    <n v="610768.29"/>
    <n v="423494.91000000003"/>
  </r>
  <r>
    <s v="C6623"/>
    <x v="1"/>
    <x v="139"/>
    <s v="Doméstico"/>
    <x v="0"/>
    <x v="1"/>
    <x v="633"/>
    <n v="662386167"/>
    <d v="2022-03-01T00:00:00"/>
    <n v="3641"/>
    <n v="668.27"/>
    <n v="502.54"/>
    <n v="2433171.0699999998"/>
    <n v="1829748.1400000001"/>
  </r>
  <r>
    <s v="C9826"/>
    <x v="2"/>
    <x v="14"/>
    <s v="Ropa"/>
    <x v="1"/>
    <x v="3"/>
    <x v="634"/>
    <n v="982617461"/>
    <d v="2020-04-25T00:00:00"/>
    <n v="7198"/>
    <n v="109.28"/>
    <n v="35.840000000000003"/>
    <n v="786597.44000000006"/>
    <n v="257976.32000000004"/>
  </r>
  <r>
    <s v="C5939"/>
    <x v="0"/>
    <x v="83"/>
    <s v="Cosméticos"/>
    <x v="1"/>
    <x v="0"/>
    <x v="227"/>
    <n v="593969666"/>
    <d v="2020-10-08T00:00:00"/>
    <n v="7678"/>
    <n v="437.2"/>
    <n v="263.33"/>
    <n v="3356821.6"/>
    <n v="2021847.74"/>
  </r>
  <r>
    <s v="C5621"/>
    <x v="1"/>
    <x v="121"/>
    <s v="Verduras"/>
    <x v="1"/>
    <x v="1"/>
    <x v="377"/>
    <n v="562116611"/>
    <d v="2020-04-16T00:00:00"/>
    <n v="1651"/>
    <n v="154.06"/>
    <n v="90.93"/>
    <n v="254353.06"/>
    <n v="150125.43000000002"/>
  </r>
  <r>
    <s v="C6730"/>
    <x v="0"/>
    <x v="62"/>
    <s v="Verduras"/>
    <x v="0"/>
    <x v="3"/>
    <x v="183"/>
    <n v="673044621"/>
    <d v="2021-03-26T00:00:00"/>
    <n v="7715"/>
    <n v="154.06"/>
    <n v="90.93"/>
    <n v="1188572.8999999999"/>
    <n v="701524.95000000007"/>
  </r>
  <r>
    <s v="C7830"/>
    <x v="3"/>
    <x v="82"/>
    <s v="Material de oficina"/>
    <x v="0"/>
    <x v="1"/>
    <x v="635"/>
    <n v="783052527"/>
    <d v="2022-06-17T00:00:00"/>
    <n v="1499"/>
    <n v="651.21"/>
    <n v="524.96"/>
    <n v="976163.79"/>
    <n v="786915.04"/>
  </r>
  <r>
    <s v="C3687"/>
    <x v="0"/>
    <x v="163"/>
    <s v="Cárnicos"/>
    <x v="0"/>
    <x v="2"/>
    <x v="636"/>
    <n v="368751657"/>
    <d v="2020-04-07T00:00:00"/>
    <n v="664"/>
    <n v="421.89"/>
    <n v="364.69"/>
    <n v="280134.95999999996"/>
    <n v="242154.16"/>
  </r>
  <r>
    <s v="C7770"/>
    <x v="2"/>
    <x v="20"/>
    <s v="Doméstico"/>
    <x v="0"/>
    <x v="2"/>
    <x v="415"/>
    <n v="777065837"/>
    <d v="2021-03-12T00:00:00"/>
    <n v="9904"/>
    <n v="668.27"/>
    <n v="502.54"/>
    <n v="6618546.0800000001"/>
    <n v="4977156.16"/>
  </r>
  <r>
    <s v="C2752"/>
    <x v="1"/>
    <x v="71"/>
    <s v="Snacks"/>
    <x v="0"/>
    <x v="2"/>
    <x v="571"/>
    <n v="275231397"/>
    <d v="2021-01-21T00:00:00"/>
    <n v="5941"/>
    <n v="152.58000000000001"/>
    <n v="97.44"/>
    <n v="906477.78"/>
    <n v="578891.04"/>
  </r>
  <r>
    <s v="C8007"/>
    <x v="0"/>
    <x v="113"/>
    <s v="Ropa"/>
    <x v="0"/>
    <x v="3"/>
    <x v="637"/>
    <n v="800797164"/>
    <d v="2022-12-01T00:00:00"/>
    <n v="2531"/>
    <n v="109.28"/>
    <n v="35.840000000000003"/>
    <n v="276587.68"/>
    <n v="90711.040000000008"/>
  </r>
  <r>
    <s v="C3116"/>
    <x v="3"/>
    <x v="82"/>
    <s v="Cosméticos"/>
    <x v="1"/>
    <x v="1"/>
    <x v="311"/>
    <n v="311624467"/>
    <d v="2021-09-08T00:00:00"/>
    <n v="5460"/>
    <n v="437.2"/>
    <n v="263.33"/>
    <n v="2387112"/>
    <n v="1437781.7999999998"/>
  </r>
  <r>
    <s v="C4358"/>
    <x v="2"/>
    <x v="56"/>
    <s v="Bebida"/>
    <x v="0"/>
    <x v="2"/>
    <x v="363"/>
    <n v="435887134"/>
    <d v="2020-03-21T00:00:00"/>
    <n v="7544"/>
    <n v="47.45"/>
    <n v="31.79"/>
    <n v="357962.80000000005"/>
    <n v="239823.75999999998"/>
  </r>
  <r>
    <s v="C6220"/>
    <x v="1"/>
    <x v="8"/>
    <s v="Verduras"/>
    <x v="0"/>
    <x v="1"/>
    <x v="136"/>
    <n v="622071492"/>
    <d v="2021-04-03T00:00:00"/>
    <n v="3633"/>
    <n v="154.06"/>
    <n v="90.93"/>
    <n v="559699.98"/>
    <n v="330348.69"/>
  </r>
  <r>
    <s v="C3889"/>
    <x v="2"/>
    <x v="122"/>
    <s v="Cosméticos"/>
    <x v="0"/>
    <x v="3"/>
    <x v="432"/>
    <n v="388976371"/>
    <d v="2021-01-09T00:00:00"/>
    <n v="5607"/>
    <n v="437.2"/>
    <n v="263.33"/>
    <n v="2451380.4"/>
    <n v="1476491.3099999998"/>
  </r>
  <r>
    <s v="C6757"/>
    <x v="3"/>
    <x v="16"/>
    <s v="Cuidado personal"/>
    <x v="1"/>
    <x v="0"/>
    <x v="638"/>
    <n v="675713098"/>
    <d v="2022-01-23T00:00:00"/>
    <n v="7376"/>
    <n v="81.73"/>
    <n v="56.67"/>
    <n v="602840.48"/>
    <n v="417997.92"/>
  </r>
  <r>
    <s v="C6917"/>
    <x v="2"/>
    <x v="46"/>
    <s v="Frutas"/>
    <x v="1"/>
    <x v="3"/>
    <x v="639"/>
    <n v="691705501"/>
    <d v="2022-07-24T00:00:00"/>
    <n v="9884"/>
    <n v="9.33"/>
    <n v="6.92"/>
    <n v="92217.72"/>
    <n v="68397.279999999999"/>
  </r>
  <r>
    <s v="C1666"/>
    <x v="2"/>
    <x v="130"/>
    <s v="Cosméticos"/>
    <x v="1"/>
    <x v="3"/>
    <x v="230"/>
    <n v="166689908"/>
    <d v="2021-07-29T00:00:00"/>
    <n v="6103"/>
    <n v="437.2"/>
    <n v="263.33"/>
    <n v="2668231.6"/>
    <n v="1607102.99"/>
  </r>
  <r>
    <s v="C7007"/>
    <x v="2"/>
    <x v="12"/>
    <s v="Doméstico"/>
    <x v="0"/>
    <x v="1"/>
    <x v="640"/>
    <n v="700715148"/>
    <d v="2022-07-14T00:00:00"/>
    <n v="6039"/>
    <n v="668.27"/>
    <n v="502.54"/>
    <n v="4035682.53"/>
    <n v="3034839.06"/>
  </r>
  <r>
    <s v="C8141"/>
    <x v="3"/>
    <x v="155"/>
    <s v="Bebida"/>
    <x v="1"/>
    <x v="3"/>
    <x v="641"/>
    <n v="814142549"/>
    <d v="2020-11-14T00:00:00"/>
    <n v="1727"/>
    <n v="47.45"/>
    <n v="31.79"/>
    <n v="81946.150000000009"/>
    <n v="54901.33"/>
  </r>
  <r>
    <s v="C8976"/>
    <x v="1"/>
    <x v="38"/>
    <s v="Snacks"/>
    <x v="0"/>
    <x v="0"/>
    <x v="317"/>
    <n v="897645938"/>
    <d v="2022-05-23T00:00:00"/>
    <n v="2236"/>
    <n v="152.58000000000001"/>
    <n v="97.44"/>
    <n v="341168.88"/>
    <n v="217875.84"/>
  </r>
  <r>
    <s v="C9622"/>
    <x v="2"/>
    <x v="177"/>
    <s v="Material de oficina"/>
    <x v="0"/>
    <x v="1"/>
    <x v="3"/>
    <n v="962211644"/>
    <d v="2021-10-09T00:00:00"/>
    <n v="8663"/>
    <n v="651.21"/>
    <n v="524.96"/>
    <n v="5641432.2300000004"/>
    <n v="4547728.4800000004"/>
  </r>
  <r>
    <s v="C1891"/>
    <x v="5"/>
    <x v="172"/>
    <s v="Doméstico"/>
    <x v="0"/>
    <x v="2"/>
    <x v="452"/>
    <n v="189138495"/>
    <d v="2021-03-14T00:00:00"/>
    <n v="9139"/>
    <n v="668.27"/>
    <n v="502.54"/>
    <n v="6107319.5300000003"/>
    <n v="4592713.0600000005"/>
  </r>
  <r>
    <s v="C9800"/>
    <x v="5"/>
    <x v="43"/>
    <s v="Frutas"/>
    <x v="1"/>
    <x v="2"/>
    <x v="642"/>
    <n v="980037820"/>
    <d v="2020-11-10T00:00:00"/>
    <n v="3824"/>
    <n v="9.33"/>
    <n v="6.92"/>
    <n v="35677.919999999998"/>
    <n v="26462.079999999998"/>
  </r>
  <r>
    <s v="C4068"/>
    <x v="5"/>
    <x v="22"/>
    <s v="Alimento infantil"/>
    <x v="1"/>
    <x v="1"/>
    <x v="281"/>
    <n v="406833446"/>
    <d v="2022-03-09T00:00:00"/>
    <n v="9912"/>
    <n v="255.28"/>
    <n v="159.41999999999999"/>
    <n v="2530335.36"/>
    <n v="1580171.0399999998"/>
  </r>
  <r>
    <s v="C5617"/>
    <x v="0"/>
    <x v="131"/>
    <s v="Cárnicos"/>
    <x v="0"/>
    <x v="2"/>
    <x v="19"/>
    <n v="561761701"/>
    <d v="2021-06-18T00:00:00"/>
    <n v="6626"/>
    <n v="421.89"/>
    <n v="364.69"/>
    <n v="2795443.14"/>
    <n v="2416435.94"/>
  </r>
  <r>
    <s v="C9073"/>
    <x v="1"/>
    <x v="71"/>
    <s v="Verduras"/>
    <x v="0"/>
    <x v="0"/>
    <x v="397"/>
    <n v="907371413"/>
    <d v="2022-10-11T00:00:00"/>
    <n v="220"/>
    <n v="154.06"/>
    <n v="90.93"/>
    <n v="33893.199999999997"/>
    <n v="20004.600000000002"/>
  </r>
  <r>
    <s v="C5265"/>
    <x v="0"/>
    <x v="48"/>
    <s v="Bebida"/>
    <x v="1"/>
    <x v="3"/>
    <x v="172"/>
    <n v="526523911"/>
    <d v="2021-10-16T00:00:00"/>
    <n v="8981"/>
    <n v="47.45"/>
    <n v="31.79"/>
    <n v="426148.45"/>
    <n v="285505.99"/>
  </r>
  <r>
    <s v="C3723"/>
    <x v="0"/>
    <x v="74"/>
    <s v="Bebida"/>
    <x v="1"/>
    <x v="1"/>
    <x v="319"/>
    <n v="372393023"/>
    <d v="2021-09-12T00:00:00"/>
    <n v="8226"/>
    <n v="47.45"/>
    <n v="31.79"/>
    <n v="390323.7"/>
    <n v="261504.53999999998"/>
  </r>
  <r>
    <s v="C1184"/>
    <x v="2"/>
    <x v="105"/>
    <s v="Material de oficina"/>
    <x v="0"/>
    <x v="3"/>
    <x v="410"/>
    <n v="118465077"/>
    <d v="2020-07-16T00:00:00"/>
    <n v="5304"/>
    <n v="651.21"/>
    <n v="524.96"/>
    <n v="3454017.8400000003"/>
    <n v="2784387.8400000003"/>
  </r>
  <r>
    <s v="C4085"/>
    <x v="1"/>
    <x v="8"/>
    <s v="Snacks"/>
    <x v="0"/>
    <x v="0"/>
    <x v="643"/>
    <n v="408538901"/>
    <d v="2021-01-05T00:00:00"/>
    <n v="4594"/>
    <n v="152.58000000000001"/>
    <n v="97.44"/>
    <n v="700952.52"/>
    <n v="447639.36"/>
  </r>
  <r>
    <s v="C6067"/>
    <x v="2"/>
    <x v="25"/>
    <s v="Cosméticos"/>
    <x v="1"/>
    <x v="2"/>
    <x v="381"/>
    <n v="606725823"/>
    <d v="2020-05-31T00:00:00"/>
    <n v="2509"/>
    <n v="437.2"/>
    <n v="263.33"/>
    <n v="1096934.8"/>
    <n v="660694.97"/>
  </r>
  <r>
    <s v="C1474"/>
    <x v="0"/>
    <x v="49"/>
    <s v="Ropa"/>
    <x v="0"/>
    <x v="0"/>
    <x v="644"/>
    <n v="147449672"/>
    <d v="2020-10-26T00:00:00"/>
    <n v="2489"/>
    <n v="109.28"/>
    <n v="35.840000000000003"/>
    <n v="271997.92"/>
    <n v="89205.760000000009"/>
  </r>
  <r>
    <s v="C7854"/>
    <x v="0"/>
    <x v="58"/>
    <s v="Cárnicos"/>
    <x v="1"/>
    <x v="3"/>
    <x v="645"/>
    <n v="785446774"/>
    <d v="2021-08-11T00:00:00"/>
    <n v="10"/>
    <n v="421.89"/>
    <n v="364.69"/>
    <n v="4218.8999999999996"/>
    <n v="3646.9"/>
  </r>
  <r>
    <s v="C7457"/>
    <x v="0"/>
    <x v="64"/>
    <s v="Verduras"/>
    <x v="0"/>
    <x v="2"/>
    <x v="578"/>
    <n v="745765960"/>
    <d v="2021-07-14T00:00:00"/>
    <n v="7575"/>
    <n v="154.06"/>
    <n v="90.93"/>
    <n v="1167004.5"/>
    <n v="688794.75"/>
  </r>
  <r>
    <s v="C5737"/>
    <x v="5"/>
    <x v="34"/>
    <s v="Cosméticos"/>
    <x v="1"/>
    <x v="0"/>
    <x v="646"/>
    <n v="573768556"/>
    <d v="2022-05-05T00:00:00"/>
    <n v="9721"/>
    <n v="437.2"/>
    <n v="263.33"/>
    <n v="4250021.2"/>
    <n v="2559830.9299999997"/>
  </r>
  <r>
    <s v="C8851"/>
    <x v="2"/>
    <x v="20"/>
    <s v="Snacks"/>
    <x v="0"/>
    <x v="2"/>
    <x v="151"/>
    <n v="885128390"/>
    <d v="2021-11-20T00:00:00"/>
    <n v="8015"/>
    <n v="152.58000000000001"/>
    <n v="97.44"/>
    <n v="1222928.7000000002"/>
    <n v="780981.6"/>
  </r>
  <r>
    <s v="C1158"/>
    <x v="0"/>
    <x v="26"/>
    <s v="Bebida"/>
    <x v="1"/>
    <x v="2"/>
    <x v="321"/>
    <n v="115831792"/>
    <d v="2021-06-09T00:00:00"/>
    <n v="6056"/>
    <n v="47.45"/>
    <n v="31.79"/>
    <n v="287357.2"/>
    <n v="192520.24"/>
  </r>
  <r>
    <s v="C3721"/>
    <x v="4"/>
    <x v="134"/>
    <s v="Frutas"/>
    <x v="0"/>
    <x v="3"/>
    <x v="215"/>
    <n v="372177588"/>
    <d v="2021-01-30T00:00:00"/>
    <n v="4474"/>
    <n v="9.33"/>
    <n v="6.92"/>
    <n v="41742.42"/>
    <n v="30960.079999999998"/>
  </r>
  <r>
    <s v="C6807"/>
    <x v="0"/>
    <x v="163"/>
    <s v="Cosméticos"/>
    <x v="0"/>
    <x v="2"/>
    <x v="126"/>
    <n v="680777108"/>
    <d v="2021-06-22T00:00:00"/>
    <n v="5930"/>
    <n v="437.2"/>
    <n v="263.33"/>
    <n v="2592596"/>
    <n v="1561546.9"/>
  </r>
  <r>
    <s v="C1385"/>
    <x v="3"/>
    <x v="155"/>
    <s v="Frutas"/>
    <x v="0"/>
    <x v="1"/>
    <x v="647"/>
    <n v="138554179"/>
    <d v="2021-12-06T00:00:00"/>
    <n v="115"/>
    <n v="9.33"/>
    <n v="6.92"/>
    <n v="1072.95"/>
    <n v="795.8"/>
  </r>
  <r>
    <s v="C1627"/>
    <x v="2"/>
    <x v="92"/>
    <s v="Bebida"/>
    <x v="1"/>
    <x v="1"/>
    <x v="648"/>
    <n v="162745130"/>
    <d v="2022-08-19T00:00:00"/>
    <n v="8755"/>
    <n v="47.45"/>
    <n v="31.79"/>
    <n v="415424.75"/>
    <n v="278321.45"/>
  </r>
  <r>
    <s v="C4408"/>
    <x v="5"/>
    <x v="61"/>
    <s v="Cuidado personal"/>
    <x v="0"/>
    <x v="0"/>
    <x v="226"/>
    <n v="440898787"/>
    <d v="2022-06-01T00:00:00"/>
    <n v="604"/>
    <n v="81.73"/>
    <n v="56.67"/>
    <n v="49364.920000000006"/>
    <n v="34228.68"/>
  </r>
  <r>
    <s v="C2808"/>
    <x v="5"/>
    <x v="143"/>
    <s v="Frutas"/>
    <x v="1"/>
    <x v="3"/>
    <x v="504"/>
    <n v="280876481"/>
    <d v="2020-05-31T00:00:00"/>
    <n v="6447"/>
    <n v="9.33"/>
    <n v="6.92"/>
    <n v="60150.51"/>
    <n v="44613.24"/>
  </r>
  <r>
    <s v="C8608"/>
    <x v="0"/>
    <x v="179"/>
    <s v="Verduras"/>
    <x v="1"/>
    <x v="2"/>
    <x v="649"/>
    <n v="860852038"/>
    <d v="2020-09-15T00:00:00"/>
    <n v="4103"/>
    <n v="154.06"/>
    <n v="90.93"/>
    <n v="632108.18000000005"/>
    <n v="373085.79000000004"/>
  </r>
  <r>
    <s v="C2793"/>
    <x v="2"/>
    <x v="46"/>
    <s v="Ropa"/>
    <x v="0"/>
    <x v="0"/>
    <x v="650"/>
    <n v="279311788"/>
    <d v="2022-02-01T00:00:00"/>
    <n v="3420"/>
    <n v="109.28"/>
    <n v="35.840000000000003"/>
    <n v="373737.6"/>
    <n v="122572.8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x v="0"/>
    <x v="0"/>
    <x v="0"/>
    <s v="Offline"/>
    <x v="0"/>
    <d v="2020-10-12T00:00:00"/>
    <n v="242113196"/>
    <x v="0"/>
    <n v="5530"/>
    <x v="0"/>
    <n v="97.44"/>
    <x v="0"/>
    <n v="538843.19999999995"/>
  </r>
  <r>
    <s v="C1908"/>
    <x v="0"/>
    <x v="1"/>
    <x v="1"/>
    <s v="Online"/>
    <x v="1"/>
    <d v="2020-01-26T00:00:00"/>
    <n v="190800607"/>
    <x v="1"/>
    <n v="994"/>
    <x v="1"/>
    <n v="364.69"/>
    <x v="1"/>
    <n v="362501.86"/>
  </r>
  <r>
    <s v="C7652"/>
    <x v="1"/>
    <x v="2"/>
    <x v="2"/>
    <s v="Online"/>
    <x v="0"/>
    <d v="2020-11-09T00:00:00"/>
    <n v="765228068"/>
    <x v="2"/>
    <n v="6845"/>
    <x v="2"/>
    <n v="117.11"/>
    <x v="2"/>
    <n v="801617.95"/>
  </r>
  <r>
    <s v="C2326"/>
    <x v="2"/>
    <x v="3"/>
    <x v="3"/>
    <s v="Offline"/>
    <x v="1"/>
    <d v="2021-08-21T00:00:00"/>
    <n v="232631909"/>
    <x v="3"/>
    <n v="9806"/>
    <x v="3"/>
    <n v="6.9200000000000008"/>
    <x v="3"/>
    <n v="67857.52"/>
  </r>
  <r>
    <s v="C5305"/>
    <x v="3"/>
    <x v="4"/>
    <x v="4"/>
    <s v="Offline"/>
    <x v="0"/>
    <d v="2022-09-30T00:00:00"/>
    <n v="530560958"/>
    <x v="4"/>
    <n v="3633"/>
    <x v="4"/>
    <n v="159.41999999999999"/>
    <x v="4"/>
    <n v="579172.86"/>
  </r>
  <r>
    <s v="C5168"/>
    <x v="3"/>
    <x v="5"/>
    <x v="5"/>
    <s v="Offline"/>
    <x v="1"/>
    <d v="2022-01-21T00:00:00"/>
    <n v="516876542"/>
    <x v="5"/>
    <n v="4110"/>
    <x v="5"/>
    <n v="31.79"/>
    <x v="5"/>
    <n v="130656.9"/>
  </r>
  <r>
    <s v="C9197"/>
    <x v="1"/>
    <x v="6"/>
    <x v="0"/>
    <s v="Offline"/>
    <x v="1"/>
    <d v="2022-02-17T00:00:00"/>
    <n v="919752490"/>
    <x v="6"/>
    <n v="4056"/>
    <x v="6"/>
    <n v="97.44"/>
    <x v="6"/>
    <n v="395216.64000000001"/>
  </r>
  <r>
    <s v="C2876"/>
    <x v="2"/>
    <x v="7"/>
    <x v="6"/>
    <s v="Offline"/>
    <x v="0"/>
    <d v="2020-03-21T00:00:00"/>
    <n v="287675130"/>
    <x v="7"/>
    <n v="8319"/>
    <x v="7"/>
    <n v="263.33"/>
    <x v="7"/>
    <n v="2190642.27"/>
  </r>
  <r>
    <s v="C8394"/>
    <x v="3"/>
    <x v="5"/>
    <x v="7"/>
    <s v="Offline"/>
    <x v="1"/>
    <d v="2021-02-13T00:00:00"/>
    <n v="839443290"/>
    <x v="8"/>
    <n v="8779"/>
    <x v="8"/>
    <n v="56.67"/>
    <x v="8"/>
    <n v="497505.93"/>
  </r>
  <r>
    <s v="C8141"/>
    <x v="1"/>
    <x v="8"/>
    <x v="8"/>
    <s v="Online"/>
    <x v="0"/>
    <d v="2021-06-15T00:00:00"/>
    <n v="814168298"/>
    <x v="9"/>
    <n v="9347"/>
    <x v="9"/>
    <n v="524.96"/>
    <x v="9"/>
    <n v="4906801.12"/>
  </r>
  <r>
    <s v="C3212"/>
    <x v="4"/>
    <x v="9"/>
    <x v="6"/>
    <s v="Online"/>
    <x v="1"/>
    <d v="2022-07-15T00:00:00"/>
    <n v="321273982"/>
    <x v="10"/>
    <n v="966"/>
    <x v="7"/>
    <n v="263.33"/>
    <x v="10"/>
    <n v="254376.78"/>
  </r>
  <r>
    <s v="C8904"/>
    <x v="2"/>
    <x v="10"/>
    <x v="0"/>
    <s v="Online"/>
    <x v="0"/>
    <d v="2020-05-13T00:00:00"/>
    <n v="890496671"/>
    <x v="11"/>
    <n v="6609"/>
    <x v="6"/>
    <n v="97.44"/>
    <x v="11"/>
    <n v="643980.96"/>
  </r>
  <r>
    <s v="C5218"/>
    <x v="2"/>
    <x v="11"/>
    <x v="5"/>
    <s v="Offline"/>
    <x v="1"/>
    <d v="2021-05-06T00:00:00"/>
    <n v="521885192"/>
    <x v="12"/>
    <n v="6281"/>
    <x v="5"/>
    <n v="31.79"/>
    <x v="12"/>
    <n v="199672.99"/>
  </r>
  <r>
    <s v="C4358"/>
    <x v="2"/>
    <x v="12"/>
    <x v="9"/>
    <s v="Offline"/>
    <x v="1"/>
    <d v="2020-11-07T00:00:00"/>
    <n v="435800874"/>
    <x v="13"/>
    <n v="2018"/>
    <x v="10"/>
    <n v="90.93"/>
    <x v="13"/>
    <n v="183496.74000000002"/>
  </r>
  <r>
    <s v="C1229"/>
    <x v="2"/>
    <x v="13"/>
    <x v="3"/>
    <s v="Offline"/>
    <x v="1"/>
    <d v="2021-10-20T00:00:00"/>
    <n v="122917544"/>
    <x v="14"/>
    <n v="2888"/>
    <x v="3"/>
    <n v="6.92"/>
    <x v="14"/>
    <n v="19984.96"/>
  </r>
  <r>
    <s v="C4942"/>
    <x v="2"/>
    <x v="14"/>
    <x v="7"/>
    <s v="Offline"/>
    <x v="0"/>
    <d v="2021-10-21T00:00:00"/>
    <n v="494221532"/>
    <x v="15"/>
    <n v="9989"/>
    <x v="8"/>
    <n v="56.67"/>
    <x v="15"/>
    <n v="566076.63"/>
  </r>
  <r>
    <s v="C7310"/>
    <x v="1"/>
    <x v="15"/>
    <x v="6"/>
    <s v="Offline"/>
    <x v="1"/>
    <d v="2020-04-19T00:00:00"/>
    <n v="731011664"/>
    <x v="16"/>
    <n v="1451"/>
    <x v="7"/>
    <n v="263.33"/>
    <x v="16"/>
    <n v="382091.82999999996"/>
  </r>
  <r>
    <s v="C5348"/>
    <x v="3"/>
    <x v="16"/>
    <x v="0"/>
    <s v="Offline"/>
    <x v="0"/>
    <d v="2022-11-03T00:00:00"/>
    <n v="534899270"/>
    <x v="17"/>
    <n v="7436"/>
    <x v="6"/>
    <n v="97.44"/>
    <x v="17"/>
    <n v="724563.84"/>
  </r>
  <r>
    <s v="C5778"/>
    <x v="2"/>
    <x v="17"/>
    <x v="8"/>
    <s v="Online"/>
    <x v="0"/>
    <d v="2022-07-10T00:00:00"/>
    <n v="577808177"/>
    <x v="18"/>
    <n v="5135"/>
    <x v="9"/>
    <n v="524.96"/>
    <x v="18"/>
    <n v="2695669.6"/>
  </r>
  <r>
    <s v="C2519"/>
    <x v="5"/>
    <x v="18"/>
    <x v="8"/>
    <s v="Online"/>
    <x v="0"/>
    <d v="2021-06-01T00:00:00"/>
    <n v="251974713"/>
    <x v="19"/>
    <n v="3772"/>
    <x v="9"/>
    <n v="524.96"/>
    <x v="19"/>
    <n v="1980149.12"/>
  </r>
  <r>
    <s v="C8199"/>
    <x v="5"/>
    <x v="19"/>
    <x v="7"/>
    <s v="Offline"/>
    <x v="0"/>
    <d v="2020-07-28T00:00:00"/>
    <n v="819947707"/>
    <x v="20"/>
    <n v="9602"/>
    <x v="8"/>
    <n v="56.669999999999995"/>
    <x v="20"/>
    <n v="544145.34"/>
  </r>
  <r>
    <s v="C4645"/>
    <x v="2"/>
    <x v="20"/>
    <x v="6"/>
    <s v="Online"/>
    <x v="1"/>
    <d v="2021-06-08T00:00:00"/>
    <n v="464588487"/>
    <x v="21"/>
    <n v="912"/>
    <x v="7"/>
    <n v="263.33"/>
    <x v="21"/>
    <n v="240156.96"/>
  </r>
  <r>
    <s v="C1390"/>
    <x v="5"/>
    <x v="21"/>
    <x v="0"/>
    <s v="Offline"/>
    <x v="1"/>
    <d v="2021-07-26T00:00:00"/>
    <n v="139070880"/>
    <x v="22"/>
    <n v="3019"/>
    <x v="6"/>
    <n v="97.44"/>
    <x v="22"/>
    <n v="294171.36"/>
  </r>
  <r>
    <s v="C4168"/>
    <x v="5"/>
    <x v="22"/>
    <x v="10"/>
    <s v="Online"/>
    <x v="1"/>
    <d v="2021-10-15T00:00:00"/>
    <n v="416881215"/>
    <x v="23"/>
    <n v="3270"/>
    <x v="11"/>
    <n v="35.840000000000003"/>
    <x v="23"/>
    <n v="117196.80000000002"/>
  </r>
  <r>
    <s v="C1418"/>
    <x v="2"/>
    <x v="23"/>
    <x v="9"/>
    <s v="Online"/>
    <x v="0"/>
    <d v="2021-11-23T00:00:00"/>
    <n v="141818320"/>
    <x v="24"/>
    <n v="6047"/>
    <x v="10"/>
    <n v="90.93"/>
    <x v="24"/>
    <n v="549853.71000000008"/>
  </r>
  <r>
    <s v="C4779"/>
    <x v="2"/>
    <x v="24"/>
    <x v="7"/>
    <s v="Online"/>
    <x v="1"/>
    <d v="2022-01-31T00:00:00"/>
    <n v="477993524"/>
    <x v="25"/>
    <n v="7761"/>
    <x v="8"/>
    <n v="56.67"/>
    <x v="25"/>
    <n v="439815.87"/>
  </r>
  <r>
    <s v="C8598"/>
    <x v="2"/>
    <x v="17"/>
    <x v="10"/>
    <s v="Offline"/>
    <x v="1"/>
    <d v="2021-07-11T00:00:00"/>
    <n v="859830653"/>
    <x v="26"/>
    <n v="1852"/>
    <x v="12"/>
    <n v="35.840000000000003"/>
    <x v="26"/>
    <n v="66375.680000000008"/>
  </r>
  <r>
    <s v="C3420"/>
    <x v="2"/>
    <x v="25"/>
    <x v="10"/>
    <s v="Offline"/>
    <x v="1"/>
    <d v="2022-08-26T00:00:00"/>
    <n v="342066037"/>
    <x v="27"/>
    <n v="3797"/>
    <x v="13"/>
    <n v="35.840000000000003"/>
    <x v="27"/>
    <n v="136084.48000000001"/>
  </r>
  <r>
    <s v="C7497"/>
    <x v="0"/>
    <x v="26"/>
    <x v="11"/>
    <s v="Online"/>
    <x v="0"/>
    <d v="2021-02-21T00:00:00"/>
    <n v="749748504"/>
    <x v="28"/>
    <n v="6098"/>
    <x v="14"/>
    <n v="502.53999999999996"/>
    <x v="28"/>
    <n v="3064488.92"/>
  </r>
  <r>
    <s v="C8282"/>
    <x v="2"/>
    <x v="12"/>
    <x v="6"/>
    <s v="Offline"/>
    <x v="0"/>
    <d v="2021-08-30T00:00:00"/>
    <n v="828239381"/>
    <x v="29"/>
    <n v="3293"/>
    <x v="15"/>
    <n v="263.33"/>
    <x v="29"/>
    <n v="867145.69"/>
  </r>
  <r>
    <s v="C2932"/>
    <x v="1"/>
    <x v="27"/>
    <x v="9"/>
    <s v="Online"/>
    <x v="0"/>
    <d v="2022-02-19T00:00:00"/>
    <n v="293212497"/>
    <x v="30"/>
    <n v="6948"/>
    <x v="16"/>
    <n v="90.93"/>
    <x v="30"/>
    <n v="631781.64"/>
  </r>
  <r>
    <s v="C2806"/>
    <x v="5"/>
    <x v="28"/>
    <x v="7"/>
    <s v="Offline"/>
    <x v="1"/>
    <d v="2020-11-17T00:00:00"/>
    <n v="280654180"/>
    <x v="31"/>
    <n v="663"/>
    <x v="8"/>
    <n v="56.67"/>
    <x v="31"/>
    <n v="37572.21"/>
  </r>
  <r>
    <s v="C1968"/>
    <x v="0"/>
    <x v="29"/>
    <x v="10"/>
    <s v="Offline"/>
    <x v="1"/>
    <d v="2020-11-25T00:00:00"/>
    <n v="196863257"/>
    <x v="32"/>
    <n v="5067"/>
    <x v="12"/>
    <n v="35.840000000000003"/>
    <x v="32"/>
    <n v="181601.28000000003"/>
  </r>
  <r>
    <s v="C8684"/>
    <x v="0"/>
    <x v="26"/>
    <x v="3"/>
    <s v="Offline"/>
    <x v="1"/>
    <d v="2022-10-06T00:00:00"/>
    <n v="868451058"/>
    <x v="33"/>
    <n v="2822"/>
    <x v="3"/>
    <n v="6.9200000000000008"/>
    <x v="33"/>
    <n v="19528.240000000002"/>
  </r>
  <r>
    <s v="C4923"/>
    <x v="2"/>
    <x v="30"/>
    <x v="10"/>
    <s v="Offline"/>
    <x v="1"/>
    <d v="2020-04-07T00:00:00"/>
    <n v="492341411"/>
    <x v="34"/>
    <n v="3619"/>
    <x v="12"/>
    <n v="35.840000000000003"/>
    <x v="34"/>
    <n v="129704.96000000001"/>
  </r>
  <r>
    <s v="C4857"/>
    <x v="5"/>
    <x v="31"/>
    <x v="1"/>
    <s v="Online"/>
    <x v="0"/>
    <d v="2021-12-02T00:00:00"/>
    <n v="485770642"/>
    <x v="35"/>
    <n v="9183"/>
    <x v="1"/>
    <n v="364.69"/>
    <x v="35"/>
    <n v="3348948.27"/>
  </r>
  <r>
    <s v="C5362"/>
    <x v="2"/>
    <x v="32"/>
    <x v="5"/>
    <s v="Online"/>
    <x v="1"/>
    <d v="2020-11-28T00:00:00"/>
    <n v="536287581"/>
    <x v="36"/>
    <n v="8268"/>
    <x v="5"/>
    <n v="31.789999999999996"/>
    <x v="36"/>
    <n v="262839.71999999997"/>
  </r>
  <r>
    <s v="C8517"/>
    <x v="5"/>
    <x v="33"/>
    <x v="2"/>
    <s v="Online"/>
    <x v="1"/>
    <d v="2022-04-03T00:00:00"/>
    <n v="851753556"/>
    <x v="37"/>
    <n v="1660"/>
    <x v="2"/>
    <n v="117.11"/>
    <x v="37"/>
    <n v="194402.6"/>
  </r>
  <r>
    <s v="C8103"/>
    <x v="5"/>
    <x v="34"/>
    <x v="9"/>
    <s v="Online"/>
    <x v="0"/>
    <d v="2021-05-15T00:00:00"/>
    <n v="810342395"/>
    <x v="38"/>
    <n v="7177"/>
    <x v="10"/>
    <n v="90.930000000000021"/>
    <x v="38"/>
    <n v="652604.6100000001"/>
  </r>
  <r>
    <s v="C3105"/>
    <x v="2"/>
    <x v="35"/>
    <x v="11"/>
    <s v="Online"/>
    <x v="0"/>
    <d v="2022-08-26T00:00:00"/>
    <n v="310540425"/>
    <x v="39"/>
    <n v="4668"/>
    <x v="14"/>
    <n v="502.54"/>
    <x v="39"/>
    <n v="2345856.7200000002"/>
  </r>
  <r>
    <s v="C2211"/>
    <x v="5"/>
    <x v="21"/>
    <x v="3"/>
    <s v="Online"/>
    <x v="1"/>
    <d v="2020-11-23T00:00:00"/>
    <n v="221146476"/>
    <x v="40"/>
    <n v="1011"/>
    <x v="3"/>
    <n v="6.92"/>
    <x v="40"/>
    <n v="6996.12"/>
  </r>
  <r>
    <s v="C1312"/>
    <x v="5"/>
    <x v="36"/>
    <x v="10"/>
    <s v="Online"/>
    <x v="1"/>
    <d v="2022-09-23T00:00:00"/>
    <n v="131271874"/>
    <x v="41"/>
    <n v="5120"/>
    <x v="12"/>
    <n v="35.840000000000003"/>
    <x v="41"/>
    <n v="183500.80000000002"/>
  </r>
  <r>
    <s v="C6003"/>
    <x v="2"/>
    <x v="37"/>
    <x v="3"/>
    <s v="Online"/>
    <x v="1"/>
    <d v="2022-04-25T00:00:00"/>
    <n v="600340449"/>
    <x v="42"/>
    <n v="2935"/>
    <x v="3"/>
    <n v="6.92"/>
    <x v="42"/>
    <n v="20310.2"/>
  </r>
  <r>
    <s v="C9080"/>
    <x v="1"/>
    <x v="38"/>
    <x v="8"/>
    <s v="Offline"/>
    <x v="0"/>
    <d v="2022-10-20T00:00:00"/>
    <n v="908088529"/>
    <x v="43"/>
    <n v="2430"/>
    <x v="9"/>
    <n v="524.96"/>
    <x v="43"/>
    <n v="1275652.8"/>
  </r>
  <r>
    <s v="C4045"/>
    <x v="3"/>
    <x v="39"/>
    <x v="2"/>
    <s v="Offline"/>
    <x v="0"/>
    <d v="2020-08-04T00:00:00"/>
    <n v="404564940"/>
    <x v="44"/>
    <n v="8611"/>
    <x v="2"/>
    <n v="117.11"/>
    <x v="44"/>
    <n v="1008434.21"/>
  </r>
  <r>
    <s v="C7601"/>
    <x v="1"/>
    <x v="27"/>
    <x v="7"/>
    <s v="Offline"/>
    <x v="1"/>
    <d v="2021-01-21T00:00:00"/>
    <n v="760131013"/>
    <x v="45"/>
    <n v="8513"/>
    <x v="8"/>
    <n v="56.67"/>
    <x v="45"/>
    <n v="482431.71"/>
  </r>
  <r>
    <s v="C1154"/>
    <x v="3"/>
    <x v="40"/>
    <x v="10"/>
    <s v="Offline"/>
    <x v="1"/>
    <d v="2022-11-02T00:00:00"/>
    <n v="115460574"/>
    <x v="46"/>
    <n v="6205"/>
    <x v="12"/>
    <n v="35.840000000000003"/>
    <x v="46"/>
    <n v="222387.20000000001"/>
  </r>
  <r>
    <s v="C7315"/>
    <x v="2"/>
    <x v="41"/>
    <x v="5"/>
    <s v="Offline"/>
    <x v="1"/>
    <d v="2022-02-08T00:00:00"/>
    <n v="731539952"/>
    <x v="47"/>
    <n v="7783"/>
    <x v="5"/>
    <n v="31.79"/>
    <x v="47"/>
    <n v="247421.57"/>
  </r>
  <r>
    <s v="C4396"/>
    <x v="1"/>
    <x v="42"/>
    <x v="1"/>
    <s v="Online"/>
    <x v="0"/>
    <d v="2022-08-03T00:00:00"/>
    <n v="439667975"/>
    <x v="48"/>
    <n v="6379"/>
    <x v="1"/>
    <n v="364.68999999999994"/>
    <x v="48"/>
    <n v="2326357.5099999998"/>
  </r>
  <r>
    <s v="C2914"/>
    <x v="5"/>
    <x v="43"/>
    <x v="10"/>
    <s v="Offline"/>
    <x v="1"/>
    <d v="2022-09-11T00:00:00"/>
    <n v="291455972"/>
    <x v="49"/>
    <n v="7154"/>
    <x v="12"/>
    <n v="35.840000000000003"/>
    <x v="49"/>
    <n v="256399.36000000002"/>
  </r>
  <r>
    <s v="C5088"/>
    <x v="2"/>
    <x v="24"/>
    <x v="2"/>
    <s v="Offline"/>
    <x v="1"/>
    <d v="2022-09-01T00:00:00"/>
    <n v="508827769"/>
    <x v="50"/>
    <n v="2299"/>
    <x v="2"/>
    <n v="117.11"/>
    <x v="50"/>
    <n v="269235.89"/>
  </r>
  <r>
    <s v="C9340"/>
    <x v="2"/>
    <x v="44"/>
    <x v="9"/>
    <s v="Online"/>
    <x v="0"/>
    <d v="2020-04-17T00:00:00"/>
    <n v="934019696"/>
    <x v="7"/>
    <n v="6039"/>
    <x v="10"/>
    <n v="90.93"/>
    <x v="51"/>
    <n v="549126.27"/>
  </r>
  <r>
    <s v="C5795"/>
    <x v="2"/>
    <x v="14"/>
    <x v="5"/>
    <s v="Online"/>
    <x v="1"/>
    <d v="2020-11-25T00:00:00"/>
    <n v="579580581"/>
    <x v="51"/>
    <n v="9628"/>
    <x v="5"/>
    <n v="31.79"/>
    <x v="52"/>
    <n v="306074.12"/>
  </r>
  <r>
    <s v="C7783"/>
    <x v="3"/>
    <x v="45"/>
    <x v="1"/>
    <s v="Online"/>
    <x v="0"/>
    <d v="2021-08-27T00:00:00"/>
    <n v="778371751"/>
    <x v="52"/>
    <n v="6353"/>
    <x v="1"/>
    <n v="364.69"/>
    <x v="53"/>
    <n v="2316875.5699999998"/>
  </r>
  <r>
    <s v="C2335"/>
    <x v="2"/>
    <x v="46"/>
    <x v="9"/>
    <s v="Offline"/>
    <x v="0"/>
    <d v="2021-07-16T00:00:00"/>
    <n v="233567035"/>
    <x v="53"/>
    <n v="6531"/>
    <x v="10"/>
    <n v="90.93"/>
    <x v="54"/>
    <n v="593863.83000000007"/>
  </r>
  <r>
    <s v="C8686"/>
    <x v="2"/>
    <x v="46"/>
    <x v="5"/>
    <s v="Online"/>
    <x v="1"/>
    <d v="2022-10-24T00:00:00"/>
    <n v="868652760"/>
    <x v="54"/>
    <n v="2510"/>
    <x v="5"/>
    <n v="31.79"/>
    <x v="55"/>
    <n v="79792.899999999994"/>
  </r>
  <r>
    <s v="C1774"/>
    <x v="0"/>
    <x v="47"/>
    <x v="9"/>
    <s v="Offline"/>
    <x v="1"/>
    <d v="2020-12-23T00:00:00"/>
    <n v="177427756"/>
    <x v="55"/>
    <n v="3671"/>
    <x v="10"/>
    <n v="90.93"/>
    <x v="56"/>
    <n v="333804.03000000003"/>
  </r>
  <r>
    <s v="C6740"/>
    <x v="0"/>
    <x v="48"/>
    <x v="2"/>
    <s v="Offline"/>
    <x v="1"/>
    <d v="2020-07-10T00:00:00"/>
    <n v="674003350"/>
    <x v="56"/>
    <n v="1424"/>
    <x v="2"/>
    <n v="117.10999999999999"/>
    <x v="57"/>
    <n v="166764.63999999998"/>
  </r>
  <r>
    <s v="C4428"/>
    <x v="0"/>
    <x v="49"/>
    <x v="10"/>
    <s v="Offline"/>
    <x v="1"/>
    <d v="2022-01-16T00:00:00"/>
    <n v="442803370"/>
    <x v="57"/>
    <n v="4212"/>
    <x v="12"/>
    <n v="35.840000000000003"/>
    <x v="58"/>
    <n v="150958.08000000002"/>
  </r>
  <r>
    <s v="C7885"/>
    <x v="5"/>
    <x v="50"/>
    <x v="4"/>
    <s v="Online"/>
    <x v="1"/>
    <d v="2020-10-27T00:00:00"/>
    <n v="788564145"/>
    <x v="58"/>
    <n v="2509"/>
    <x v="4"/>
    <n v="159.41999999999999"/>
    <x v="59"/>
    <n v="399984.77999999997"/>
  </r>
  <r>
    <s v="C3863"/>
    <x v="2"/>
    <x v="51"/>
    <x v="6"/>
    <s v="Online"/>
    <x v="0"/>
    <d v="2022-07-21T00:00:00"/>
    <n v="386334502"/>
    <x v="59"/>
    <n v="3819"/>
    <x v="7"/>
    <n v="263.33"/>
    <x v="60"/>
    <n v="1005657.2699999999"/>
  </r>
  <r>
    <s v="C2314"/>
    <x v="0"/>
    <x v="52"/>
    <x v="7"/>
    <s v="Online"/>
    <x v="1"/>
    <d v="2021-11-22T00:00:00"/>
    <n v="231475770"/>
    <x v="60"/>
    <n v="7679"/>
    <x v="8"/>
    <n v="56.67"/>
    <x v="61"/>
    <n v="435168.93"/>
  </r>
  <r>
    <s v="C4896"/>
    <x v="5"/>
    <x v="53"/>
    <x v="11"/>
    <s v="Online"/>
    <x v="1"/>
    <d v="2021-01-18T00:00:00"/>
    <n v="489661777"/>
    <x v="61"/>
    <n v="656"/>
    <x v="14"/>
    <n v="502.53999999999996"/>
    <x v="62"/>
    <n v="329666.24"/>
  </r>
  <r>
    <s v="C9468"/>
    <x v="2"/>
    <x v="54"/>
    <x v="7"/>
    <s v="Offline"/>
    <x v="1"/>
    <d v="2022-08-18T00:00:00"/>
    <n v="946878850"/>
    <x v="62"/>
    <n v="1348"/>
    <x v="8"/>
    <n v="56.67"/>
    <x v="63"/>
    <n v="76391.16"/>
  </r>
  <r>
    <s v="C5594"/>
    <x v="3"/>
    <x v="55"/>
    <x v="1"/>
    <s v="Offline"/>
    <x v="0"/>
    <d v="2022-07-01T00:00:00"/>
    <n v="559425818"/>
    <x v="63"/>
    <n v="5386"/>
    <x v="1"/>
    <n v="364.69"/>
    <x v="64"/>
    <n v="1964220.34"/>
  </r>
  <r>
    <s v="C6039"/>
    <x v="2"/>
    <x v="56"/>
    <x v="9"/>
    <s v="Offline"/>
    <x v="1"/>
    <d v="2022-08-22T00:00:00"/>
    <n v="603914010"/>
    <x v="39"/>
    <n v="431"/>
    <x v="10"/>
    <n v="90.93"/>
    <x v="65"/>
    <n v="39190.83"/>
  </r>
  <r>
    <s v="C6272"/>
    <x v="2"/>
    <x v="57"/>
    <x v="3"/>
    <s v="Offline"/>
    <x v="1"/>
    <d v="2021-02-24T00:00:00"/>
    <n v="627267253"/>
    <x v="64"/>
    <n v="1174"/>
    <x v="3"/>
    <n v="6.92"/>
    <x v="66"/>
    <n v="8124.08"/>
  </r>
  <r>
    <s v="C6967"/>
    <x v="2"/>
    <x v="10"/>
    <x v="4"/>
    <s v="Online"/>
    <x v="0"/>
    <d v="2022-04-01T00:00:00"/>
    <n v="696721875"/>
    <x v="37"/>
    <n v="4340"/>
    <x v="4"/>
    <n v="159.41999999999999"/>
    <x v="67"/>
    <n v="691882.79999999993"/>
  </r>
  <r>
    <s v="C9498"/>
    <x v="5"/>
    <x v="50"/>
    <x v="7"/>
    <s v="Offline"/>
    <x v="1"/>
    <d v="2020-07-18T00:00:00"/>
    <n v="949826705"/>
    <x v="65"/>
    <n v="3684"/>
    <x v="8"/>
    <n v="56.67"/>
    <x v="68"/>
    <n v="208772.28"/>
  </r>
  <r>
    <s v="C2444"/>
    <x v="0"/>
    <x v="58"/>
    <x v="7"/>
    <s v="Offline"/>
    <x v="1"/>
    <d v="2022-06-30T00:00:00"/>
    <n v="244443070"/>
    <x v="66"/>
    <n v="4991"/>
    <x v="8"/>
    <n v="56.670000000000009"/>
    <x v="69"/>
    <n v="282839.97000000003"/>
  </r>
  <r>
    <s v="C2087"/>
    <x v="0"/>
    <x v="26"/>
    <x v="11"/>
    <s v="Offline"/>
    <x v="0"/>
    <d v="2022-01-29T00:00:00"/>
    <n v="208744800"/>
    <x v="67"/>
    <n v="1080"/>
    <x v="14"/>
    <n v="502.54000000000008"/>
    <x v="70"/>
    <n v="542743.20000000007"/>
  </r>
  <r>
    <s v="C2912"/>
    <x v="1"/>
    <x v="8"/>
    <x v="1"/>
    <s v="Offline"/>
    <x v="0"/>
    <d v="2022-04-09T00:00:00"/>
    <n v="291218221"/>
    <x v="68"/>
    <n v="6798"/>
    <x v="1"/>
    <n v="364.69"/>
    <x v="71"/>
    <n v="2479162.62"/>
  </r>
  <r>
    <s v="C9106"/>
    <x v="2"/>
    <x v="25"/>
    <x v="11"/>
    <s v="Offline"/>
    <x v="0"/>
    <d v="2022-02-22T00:00:00"/>
    <n v="910662162"/>
    <x v="69"/>
    <n v="4025"/>
    <x v="14"/>
    <n v="502.54"/>
    <x v="72"/>
    <n v="2022723.5"/>
  </r>
  <r>
    <s v="C3061"/>
    <x v="5"/>
    <x v="59"/>
    <x v="8"/>
    <s v="Online"/>
    <x v="0"/>
    <d v="2021-03-09T00:00:00"/>
    <n v="306187951"/>
    <x v="70"/>
    <n v="6674"/>
    <x v="9"/>
    <n v="524.96"/>
    <x v="73"/>
    <n v="3503583.04"/>
  </r>
  <r>
    <s v="C3872"/>
    <x v="5"/>
    <x v="60"/>
    <x v="3"/>
    <s v="Offline"/>
    <x v="1"/>
    <d v="2020-09-16T00:00:00"/>
    <n v="387219417"/>
    <x v="71"/>
    <n v="5685"/>
    <x v="3"/>
    <n v="6.92"/>
    <x v="74"/>
    <n v="39340.199999999997"/>
  </r>
  <r>
    <s v="C8834"/>
    <x v="5"/>
    <x v="61"/>
    <x v="9"/>
    <s v="Online"/>
    <x v="1"/>
    <d v="2022-06-05T00:00:00"/>
    <n v="883492887"/>
    <x v="72"/>
    <n v="4033"/>
    <x v="10"/>
    <n v="90.93"/>
    <x v="75"/>
    <n v="366720.69"/>
  </r>
  <r>
    <s v="C6950"/>
    <x v="0"/>
    <x v="62"/>
    <x v="5"/>
    <s v="Offline"/>
    <x v="1"/>
    <d v="2021-04-24T00:00:00"/>
    <n v="695057189"/>
    <x v="73"/>
    <n v="1723"/>
    <x v="5"/>
    <n v="31.79"/>
    <x v="76"/>
    <n v="54774.17"/>
  </r>
  <r>
    <s v="C1422"/>
    <x v="1"/>
    <x v="63"/>
    <x v="6"/>
    <s v="Online"/>
    <x v="1"/>
    <d v="2021-04-23T00:00:00"/>
    <n v="142273652"/>
    <x v="74"/>
    <n v="790"/>
    <x v="7"/>
    <n v="263.33"/>
    <x v="77"/>
    <n v="208030.69999999998"/>
  </r>
  <r>
    <s v="C5158"/>
    <x v="0"/>
    <x v="64"/>
    <x v="2"/>
    <s v="Online"/>
    <x v="1"/>
    <d v="2022-06-28T00:00:00"/>
    <n v="515816104"/>
    <x v="75"/>
    <n v="303"/>
    <x v="2"/>
    <n v="117.11"/>
    <x v="78"/>
    <n v="35484.33"/>
  </r>
  <r>
    <s v="C9266"/>
    <x v="0"/>
    <x v="65"/>
    <x v="7"/>
    <s v="Offline"/>
    <x v="1"/>
    <d v="2022-06-14T00:00:00"/>
    <n v="926670873"/>
    <x v="76"/>
    <n v="1359"/>
    <x v="8"/>
    <n v="56.67"/>
    <x v="79"/>
    <n v="77014.53"/>
  </r>
  <r>
    <s v="C5561"/>
    <x v="0"/>
    <x v="66"/>
    <x v="11"/>
    <s v="Online"/>
    <x v="0"/>
    <d v="2020-08-19T00:00:00"/>
    <n v="556136786"/>
    <x v="20"/>
    <n v="2089"/>
    <x v="14"/>
    <n v="502.54"/>
    <x v="80"/>
    <n v="1049806.06"/>
  </r>
  <r>
    <s v="C9058"/>
    <x v="2"/>
    <x v="32"/>
    <x v="4"/>
    <s v="Online"/>
    <x v="1"/>
    <d v="2022-08-06T00:00:00"/>
    <n v="905825173"/>
    <x v="77"/>
    <n v="2653"/>
    <x v="4"/>
    <n v="159.41999999999999"/>
    <x v="81"/>
    <n v="422941.25999999995"/>
  </r>
  <r>
    <s v="C8476"/>
    <x v="0"/>
    <x v="1"/>
    <x v="8"/>
    <s v="Online"/>
    <x v="1"/>
    <d v="2021-06-07T00:00:00"/>
    <n v="847659862"/>
    <x v="78"/>
    <n v="245"/>
    <x v="9"/>
    <n v="524.96"/>
    <x v="82"/>
    <n v="128615.20000000001"/>
  </r>
  <r>
    <s v="C6738"/>
    <x v="0"/>
    <x v="65"/>
    <x v="1"/>
    <s v="Offline"/>
    <x v="0"/>
    <d v="2022-01-26T00:00:00"/>
    <n v="673877179"/>
    <x v="5"/>
    <n v="4087"/>
    <x v="1"/>
    <n v="364.69"/>
    <x v="83"/>
    <n v="1490488.03"/>
  </r>
  <r>
    <s v="C7470"/>
    <x v="2"/>
    <x v="67"/>
    <x v="4"/>
    <s v="Online"/>
    <x v="1"/>
    <d v="2022-09-14T00:00:00"/>
    <n v="747025954"/>
    <x v="79"/>
    <n v="435"/>
    <x v="4"/>
    <n v="159.41999999999999"/>
    <x v="84"/>
    <n v="69347.7"/>
  </r>
  <r>
    <s v="C1499"/>
    <x v="0"/>
    <x v="48"/>
    <x v="6"/>
    <s v="Online"/>
    <x v="0"/>
    <d v="2021-12-01T00:00:00"/>
    <n v="149967515"/>
    <x v="80"/>
    <n v="7575"/>
    <x v="7"/>
    <n v="263.33"/>
    <x v="85"/>
    <n v="1994724.7499999998"/>
  </r>
  <r>
    <s v="C7358"/>
    <x v="2"/>
    <x v="68"/>
    <x v="7"/>
    <s v="Offline"/>
    <x v="1"/>
    <d v="2020-02-17T00:00:00"/>
    <n v="735875689"/>
    <x v="81"/>
    <n v="824"/>
    <x v="8"/>
    <n v="56.67"/>
    <x v="86"/>
    <n v="46696.08"/>
  </r>
  <r>
    <s v="C3782"/>
    <x v="0"/>
    <x v="69"/>
    <x v="8"/>
    <s v="Online"/>
    <x v="0"/>
    <d v="2021-01-09T00:00:00"/>
    <n v="378236806"/>
    <x v="82"/>
    <n v="7531"/>
    <x v="17"/>
    <n v="524.96"/>
    <x v="87"/>
    <n v="3953473.7600000002"/>
  </r>
  <r>
    <s v="C6208"/>
    <x v="0"/>
    <x v="66"/>
    <x v="6"/>
    <s v="Offline"/>
    <x v="0"/>
    <d v="2021-07-15T00:00:00"/>
    <n v="620849692"/>
    <x v="83"/>
    <n v="2075"/>
    <x v="7"/>
    <n v="263.33"/>
    <x v="88"/>
    <n v="546409.75"/>
  </r>
  <r>
    <s v="C8278"/>
    <x v="3"/>
    <x v="70"/>
    <x v="0"/>
    <s v="Offline"/>
    <x v="1"/>
    <d v="2021-11-11T00:00:00"/>
    <n v="827825677"/>
    <x v="84"/>
    <n v="869"/>
    <x v="6"/>
    <n v="97.44"/>
    <x v="89"/>
    <n v="84675.36"/>
  </r>
  <r>
    <s v="C4335"/>
    <x v="5"/>
    <x v="34"/>
    <x v="11"/>
    <s v="Offline"/>
    <x v="0"/>
    <d v="2021-03-05T00:00:00"/>
    <n v="433588588"/>
    <x v="85"/>
    <n v="7353"/>
    <x v="14"/>
    <n v="502.54"/>
    <x v="90"/>
    <n v="3695176.62"/>
  </r>
  <r>
    <s v="C2928"/>
    <x v="1"/>
    <x v="71"/>
    <x v="1"/>
    <s v="Offline"/>
    <x v="0"/>
    <d v="2021-11-24T00:00:00"/>
    <n v="292874753"/>
    <x v="86"/>
    <n v="7003"/>
    <x v="1"/>
    <n v="364.69"/>
    <x v="91"/>
    <n v="2553924.0699999998"/>
  </r>
  <r>
    <s v="C4307"/>
    <x v="0"/>
    <x v="72"/>
    <x v="8"/>
    <s v="Offline"/>
    <x v="0"/>
    <d v="2022-07-31T00:00:00"/>
    <n v="430733001"/>
    <x v="87"/>
    <n v="2322"/>
    <x v="9"/>
    <n v="524.96"/>
    <x v="92"/>
    <n v="1218957.1200000001"/>
  </r>
  <r>
    <s v="C4925"/>
    <x v="2"/>
    <x v="73"/>
    <x v="3"/>
    <s v="Online"/>
    <x v="1"/>
    <d v="2022-03-03T00:00:00"/>
    <n v="492524659"/>
    <x v="88"/>
    <n v="7846"/>
    <x v="18"/>
    <n v="6.92"/>
    <x v="93"/>
    <n v="54294.32"/>
  </r>
  <r>
    <s v="C1939"/>
    <x v="0"/>
    <x v="74"/>
    <x v="5"/>
    <s v="Online"/>
    <x v="1"/>
    <d v="2021-06-09T00:00:00"/>
    <n v="193923556"/>
    <x v="89"/>
    <n v="5145"/>
    <x v="5"/>
    <n v="31.79"/>
    <x v="94"/>
    <n v="163559.54999999999"/>
  </r>
  <r>
    <s v="C6709"/>
    <x v="0"/>
    <x v="58"/>
    <x v="5"/>
    <s v="Offline"/>
    <x v="1"/>
    <d v="2021-07-26T00:00:00"/>
    <n v="670916020"/>
    <x v="90"/>
    <n v="7815"/>
    <x v="5"/>
    <n v="31.79"/>
    <x v="95"/>
    <n v="248438.85"/>
  </r>
  <r>
    <s v="C4298"/>
    <x v="5"/>
    <x v="75"/>
    <x v="4"/>
    <s v="Offline"/>
    <x v="0"/>
    <d v="2022-09-17T00:00:00"/>
    <n v="429800879"/>
    <x v="91"/>
    <n v="6486"/>
    <x v="4"/>
    <n v="159.41999999999999"/>
    <x v="96"/>
    <n v="1033998.1199999999"/>
  </r>
  <r>
    <s v="C2971"/>
    <x v="2"/>
    <x v="23"/>
    <x v="11"/>
    <s v="Offline"/>
    <x v="0"/>
    <d v="2022-07-25T00:00:00"/>
    <n v="297189462"/>
    <x v="92"/>
    <n v="3821"/>
    <x v="14"/>
    <n v="502.54"/>
    <x v="97"/>
    <n v="1920205.34"/>
  </r>
  <r>
    <s v="C2700"/>
    <x v="2"/>
    <x v="76"/>
    <x v="7"/>
    <s v="Online"/>
    <x v="0"/>
    <d v="2020-08-26T00:00:00"/>
    <n v="270005595"/>
    <x v="93"/>
    <n v="9511"/>
    <x v="8"/>
    <n v="56.67"/>
    <x v="98"/>
    <n v="538988.37"/>
  </r>
  <r>
    <s v="C8654"/>
    <x v="5"/>
    <x v="28"/>
    <x v="0"/>
    <s v="Offline"/>
    <x v="0"/>
    <d v="2022-08-15T00:00:00"/>
    <n v="865485608"/>
    <x v="94"/>
    <n v="5279"/>
    <x v="6"/>
    <n v="97.44"/>
    <x v="99"/>
    <n v="514385.76"/>
  </r>
  <r>
    <s v="C8711"/>
    <x v="5"/>
    <x v="18"/>
    <x v="2"/>
    <s v="Offline"/>
    <x v="0"/>
    <d v="2021-08-28T00:00:00"/>
    <n v="871178328"/>
    <x v="95"/>
    <n v="9882"/>
    <x v="2"/>
    <n v="117.11"/>
    <x v="100"/>
    <n v="1157281.02"/>
  </r>
  <r>
    <s v="C4949"/>
    <x v="0"/>
    <x v="77"/>
    <x v="9"/>
    <s v="Online"/>
    <x v="1"/>
    <d v="2022-10-12T00:00:00"/>
    <n v="494945085"/>
    <x v="96"/>
    <n v="4104"/>
    <x v="10"/>
    <n v="90.93"/>
    <x v="101"/>
    <n v="373176.72000000003"/>
  </r>
  <r>
    <s v="C9149"/>
    <x v="5"/>
    <x v="33"/>
    <x v="0"/>
    <s v="Offline"/>
    <x v="0"/>
    <d v="2021-05-29T00:00:00"/>
    <n v="914959704"/>
    <x v="97"/>
    <n v="5764"/>
    <x v="6"/>
    <n v="97.440000000000012"/>
    <x v="102"/>
    <n v="561644.16"/>
  </r>
  <r>
    <s v="C2297"/>
    <x v="0"/>
    <x v="78"/>
    <x v="11"/>
    <s v="Online"/>
    <x v="0"/>
    <d v="2021-12-07T00:00:00"/>
    <n v="229708516"/>
    <x v="98"/>
    <n v="4709"/>
    <x v="14"/>
    <n v="502.53999999999996"/>
    <x v="103"/>
    <n v="2366460.86"/>
  </r>
  <r>
    <s v="C2079"/>
    <x v="2"/>
    <x v="79"/>
    <x v="5"/>
    <s v="Offline"/>
    <x v="1"/>
    <d v="2022-01-04T00:00:00"/>
    <n v="207990348"/>
    <x v="99"/>
    <n v="7821"/>
    <x v="5"/>
    <n v="31.79"/>
    <x v="104"/>
    <n v="248629.59"/>
  </r>
  <r>
    <s v="C4389"/>
    <x v="2"/>
    <x v="44"/>
    <x v="9"/>
    <s v="Offline"/>
    <x v="1"/>
    <d v="2022-07-20T00:00:00"/>
    <n v="438916528"/>
    <x v="100"/>
    <n v="4009"/>
    <x v="10"/>
    <n v="90.93"/>
    <x v="105"/>
    <n v="364538.37000000005"/>
  </r>
  <r>
    <s v="C5819"/>
    <x v="0"/>
    <x v="80"/>
    <x v="4"/>
    <s v="Online"/>
    <x v="0"/>
    <d v="2020-07-30T00:00:00"/>
    <n v="581910884"/>
    <x v="101"/>
    <n v="9217"/>
    <x v="19"/>
    <n v="159.41999999999999"/>
    <x v="106"/>
    <n v="1469374.14"/>
  </r>
  <r>
    <s v="C8167"/>
    <x v="2"/>
    <x v="81"/>
    <x v="1"/>
    <s v="Offline"/>
    <x v="0"/>
    <d v="2022-02-04T00:00:00"/>
    <n v="816709744"/>
    <x v="102"/>
    <n v="1417"/>
    <x v="1"/>
    <n v="364.69"/>
    <x v="107"/>
    <n v="516765.73"/>
  </r>
  <r>
    <s v="C4933"/>
    <x v="3"/>
    <x v="45"/>
    <x v="11"/>
    <s v="Online"/>
    <x v="0"/>
    <d v="2020-08-24T00:00:00"/>
    <n v="493361937"/>
    <x v="103"/>
    <n v="5616"/>
    <x v="14"/>
    <n v="502.54"/>
    <x v="108"/>
    <n v="2822264.64"/>
  </r>
  <r>
    <s v="C3822"/>
    <x v="3"/>
    <x v="82"/>
    <x v="4"/>
    <s v="Offline"/>
    <x v="0"/>
    <d v="2021-08-10T00:00:00"/>
    <n v="382228791"/>
    <x v="104"/>
    <n v="8848"/>
    <x v="4"/>
    <n v="159.41999999999999"/>
    <x v="109"/>
    <n v="1410548.16"/>
  </r>
  <r>
    <s v="C4239"/>
    <x v="0"/>
    <x v="83"/>
    <x v="6"/>
    <s v="Offline"/>
    <x v="0"/>
    <d v="2020-10-02T00:00:00"/>
    <n v="423984134"/>
    <x v="105"/>
    <n v="5182"/>
    <x v="7"/>
    <n v="263.33"/>
    <x v="110"/>
    <n v="1364576.0599999998"/>
  </r>
  <r>
    <s v="C1796"/>
    <x v="2"/>
    <x v="23"/>
    <x v="1"/>
    <s v="Offline"/>
    <x v="1"/>
    <d v="2022-11-03T00:00:00"/>
    <n v="179614293"/>
    <x v="106"/>
    <n v="716"/>
    <x v="1"/>
    <n v="364.69"/>
    <x v="111"/>
    <n v="261118.04"/>
  </r>
  <r>
    <s v="C1804"/>
    <x v="2"/>
    <x v="84"/>
    <x v="7"/>
    <s v="Offline"/>
    <x v="1"/>
    <d v="2020-02-26T00:00:00"/>
    <n v="180418097"/>
    <x v="107"/>
    <n v="8579"/>
    <x v="8"/>
    <n v="56.67"/>
    <x v="112"/>
    <n v="486171.93"/>
  </r>
  <r>
    <s v="C5780"/>
    <x v="5"/>
    <x v="59"/>
    <x v="1"/>
    <s v="Offline"/>
    <x v="0"/>
    <d v="2022-07-17T00:00:00"/>
    <n v="578006875"/>
    <x v="108"/>
    <n v="3934"/>
    <x v="1"/>
    <n v="364.69"/>
    <x v="113"/>
    <n v="1434690.46"/>
  </r>
  <r>
    <s v="C6943"/>
    <x v="0"/>
    <x v="47"/>
    <x v="11"/>
    <s v="Online"/>
    <x v="0"/>
    <d v="2021-09-01T00:00:00"/>
    <n v="694304454"/>
    <x v="109"/>
    <n v="8972"/>
    <x v="14"/>
    <n v="502.53999999999996"/>
    <x v="114"/>
    <n v="4508788.88"/>
  </r>
  <r>
    <s v="C3715"/>
    <x v="3"/>
    <x v="70"/>
    <x v="4"/>
    <s v="Online"/>
    <x v="0"/>
    <d v="2021-01-14T00:00:00"/>
    <n v="371547162"/>
    <x v="110"/>
    <n v="7917"/>
    <x v="4"/>
    <n v="159.41999999999999"/>
    <x v="115"/>
    <n v="1262128.1399999999"/>
  </r>
  <r>
    <s v="C4222"/>
    <x v="5"/>
    <x v="85"/>
    <x v="5"/>
    <s v="Online"/>
    <x v="1"/>
    <d v="2020-04-06T00:00:00"/>
    <n v="422283828"/>
    <x v="111"/>
    <n v="2024"/>
    <x v="5"/>
    <n v="31.79"/>
    <x v="116"/>
    <n v="64342.96"/>
  </r>
  <r>
    <s v="C3793"/>
    <x v="2"/>
    <x v="86"/>
    <x v="2"/>
    <s v="Offline"/>
    <x v="0"/>
    <d v="2022-03-23T00:00:00"/>
    <n v="379375779"/>
    <x v="112"/>
    <n v="4578"/>
    <x v="2"/>
    <n v="117.10999999999999"/>
    <x v="117"/>
    <n v="536129.57999999996"/>
  </r>
  <r>
    <s v="C7459"/>
    <x v="2"/>
    <x v="13"/>
    <x v="7"/>
    <s v="Online"/>
    <x v="1"/>
    <d v="2020-03-11T00:00:00"/>
    <n v="745996844"/>
    <x v="113"/>
    <n v="5899"/>
    <x v="8"/>
    <n v="56.67"/>
    <x v="118"/>
    <n v="334296.33"/>
  </r>
  <r>
    <s v="C7456"/>
    <x v="2"/>
    <x v="87"/>
    <x v="3"/>
    <s v="Offline"/>
    <x v="1"/>
    <d v="2022-02-20T00:00:00"/>
    <n v="745633351"/>
    <x v="114"/>
    <n v="8333"/>
    <x v="3"/>
    <n v="6.92"/>
    <x v="119"/>
    <n v="57664.36"/>
  </r>
  <r>
    <s v="C5720"/>
    <x v="0"/>
    <x v="88"/>
    <x v="0"/>
    <s v="Offline"/>
    <x v="1"/>
    <d v="2020-09-16T00:00:00"/>
    <n v="572084128"/>
    <x v="115"/>
    <n v="1261"/>
    <x v="6"/>
    <n v="97.44"/>
    <x v="120"/>
    <n v="122871.84"/>
  </r>
  <r>
    <s v="C9394"/>
    <x v="2"/>
    <x v="89"/>
    <x v="5"/>
    <s v="Online"/>
    <x v="1"/>
    <d v="2020-05-22T00:00:00"/>
    <n v="939460504"/>
    <x v="34"/>
    <n v="6095"/>
    <x v="5"/>
    <n v="31.79"/>
    <x v="121"/>
    <n v="193760.05"/>
  </r>
  <r>
    <s v="C8321"/>
    <x v="2"/>
    <x v="44"/>
    <x v="3"/>
    <s v="Online"/>
    <x v="1"/>
    <d v="2021-10-12T00:00:00"/>
    <n v="832186305"/>
    <x v="116"/>
    <n v="1276"/>
    <x v="3"/>
    <n v="6.92"/>
    <x v="122"/>
    <n v="8829.92"/>
  </r>
  <r>
    <s v="C6549"/>
    <x v="2"/>
    <x v="90"/>
    <x v="3"/>
    <s v="Online"/>
    <x v="1"/>
    <d v="2020-02-28T00:00:00"/>
    <n v="654997861"/>
    <x v="117"/>
    <n v="7277"/>
    <x v="3"/>
    <n v="6.92"/>
    <x v="123"/>
    <n v="50356.84"/>
  </r>
  <r>
    <s v="C8829"/>
    <x v="3"/>
    <x v="91"/>
    <x v="1"/>
    <s v="Online"/>
    <x v="0"/>
    <d v="2021-03-23T00:00:00"/>
    <n v="882943999"/>
    <x v="118"/>
    <n v="1605"/>
    <x v="1"/>
    <n v="364.69"/>
    <x v="124"/>
    <n v="585327.44999999995"/>
  </r>
  <r>
    <s v="C7113"/>
    <x v="2"/>
    <x v="92"/>
    <x v="3"/>
    <s v="Online"/>
    <x v="1"/>
    <d v="2022-06-27T00:00:00"/>
    <n v="711386048"/>
    <x v="119"/>
    <n v="3795"/>
    <x v="3"/>
    <n v="6.9200000000000008"/>
    <x v="125"/>
    <n v="26261.4"/>
  </r>
  <r>
    <s v="C3059"/>
    <x v="1"/>
    <x v="93"/>
    <x v="5"/>
    <s v="Offline"/>
    <x v="1"/>
    <d v="2020-06-09T00:00:00"/>
    <n v="305997836"/>
    <x v="120"/>
    <n v="415"/>
    <x v="5"/>
    <n v="31.79"/>
    <x v="126"/>
    <n v="13192.85"/>
  </r>
  <r>
    <s v="C3527"/>
    <x v="2"/>
    <x v="24"/>
    <x v="1"/>
    <s v="Offline"/>
    <x v="1"/>
    <d v="2020-07-19T00:00:00"/>
    <n v="352765691"/>
    <x v="121"/>
    <n v="62"/>
    <x v="1"/>
    <n v="364.69"/>
    <x v="127"/>
    <n v="22610.78"/>
  </r>
  <r>
    <s v="C7079"/>
    <x v="2"/>
    <x v="89"/>
    <x v="9"/>
    <s v="Online"/>
    <x v="0"/>
    <d v="2021-07-15T00:00:00"/>
    <n v="707988440"/>
    <x v="122"/>
    <n v="8367"/>
    <x v="10"/>
    <n v="90.93"/>
    <x v="128"/>
    <n v="760811.31"/>
  </r>
  <r>
    <s v="C8482"/>
    <x v="5"/>
    <x v="94"/>
    <x v="9"/>
    <s v="Offline"/>
    <x v="1"/>
    <d v="2022-07-13T00:00:00"/>
    <n v="848277413"/>
    <x v="123"/>
    <n v="2992"/>
    <x v="10"/>
    <n v="90.929999999999993"/>
    <x v="129"/>
    <n v="272062.56"/>
  </r>
  <r>
    <s v="C3205"/>
    <x v="2"/>
    <x v="95"/>
    <x v="11"/>
    <s v="Online"/>
    <x v="0"/>
    <d v="2021-08-16T00:00:00"/>
    <n v="320556437"/>
    <x v="124"/>
    <n v="8628"/>
    <x v="14"/>
    <n v="502.54"/>
    <x v="130"/>
    <n v="4335915.12"/>
  </r>
  <r>
    <s v="C9920"/>
    <x v="2"/>
    <x v="35"/>
    <x v="4"/>
    <s v="Online"/>
    <x v="1"/>
    <d v="2020-03-06T00:00:00"/>
    <n v="992061841"/>
    <x v="125"/>
    <n v="1999"/>
    <x v="4"/>
    <n v="159.41999999999999"/>
    <x v="131"/>
    <n v="318680.57999999996"/>
  </r>
  <r>
    <s v="C3003"/>
    <x v="0"/>
    <x v="96"/>
    <x v="8"/>
    <s v="Online"/>
    <x v="0"/>
    <d v="2021-05-20T00:00:00"/>
    <n v="300342452"/>
    <x v="97"/>
    <n v="6861"/>
    <x v="9"/>
    <n v="524.96"/>
    <x v="132"/>
    <n v="3601750.56"/>
  </r>
  <r>
    <s v="C7032"/>
    <x v="2"/>
    <x v="97"/>
    <x v="9"/>
    <s v="Online"/>
    <x v="0"/>
    <d v="2020-04-02T00:00:00"/>
    <n v="703259599"/>
    <x v="126"/>
    <n v="8998"/>
    <x v="10"/>
    <n v="90.93"/>
    <x v="133"/>
    <n v="818188.14"/>
  </r>
  <r>
    <s v="C2289"/>
    <x v="5"/>
    <x v="61"/>
    <x v="10"/>
    <s v="Offline"/>
    <x v="1"/>
    <d v="2022-03-17T00:00:00"/>
    <n v="228987109"/>
    <x v="127"/>
    <n v="1229"/>
    <x v="12"/>
    <n v="35.840000000000003"/>
    <x v="134"/>
    <n v="44047.360000000001"/>
  </r>
  <r>
    <s v="C1260"/>
    <x v="2"/>
    <x v="10"/>
    <x v="2"/>
    <s v="Online"/>
    <x v="0"/>
    <d v="2021-08-22T00:00:00"/>
    <n v="126011312"/>
    <x v="128"/>
    <n v="8402"/>
    <x v="2"/>
    <n v="117.11"/>
    <x v="135"/>
    <n v="983958.22"/>
  </r>
  <r>
    <s v="C8131"/>
    <x v="5"/>
    <x v="18"/>
    <x v="5"/>
    <s v="Offline"/>
    <x v="1"/>
    <d v="2020-06-28T00:00:00"/>
    <n v="813131034"/>
    <x v="129"/>
    <n v="2397"/>
    <x v="5"/>
    <n v="31.790000000000003"/>
    <x v="136"/>
    <n v="76200.63"/>
  </r>
  <r>
    <s v="C5294"/>
    <x v="0"/>
    <x v="77"/>
    <x v="7"/>
    <s v="Offline"/>
    <x v="1"/>
    <d v="2021-02-05T00:00:00"/>
    <n v="529457604"/>
    <x v="130"/>
    <n v="7126"/>
    <x v="8"/>
    <n v="56.669999999999995"/>
    <x v="137"/>
    <n v="403830.42"/>
  </r>
  <r>
    <s v="C2844"/>
    <x v="2"/>
    <x v="98"/>
    <x v="1"/>
    <s v="Offline"/>
    <x v="0"/>
    <d v="2021-12-02T00:00:00"/>
    <n v="284414851"/>
    <x v="131"/>
    <n v="3530"/>
    <x v="1"/>
    <n v="364.69"/>
    <x v="138"/>
    <n v="1287355.7"/>
  </r>
  <r>
    <s v="C7077"/>
    <x v="0"/>
    <x v="99"/>
    <x v="5"/>
    <s v="Online"/>
    <x v="1"/>
    <d v="2021-10-22T00:00:00"/>
    <n v="707739102"/>
    <x v="132"/>
    <n v="4583"/>
    <x v="5"/>
    <n v="31.790000000000003"/>
    <x v="139"/>
    <n v="145693.57"/>
  </r>
  <r>
    <s v="C6994"/>
    <x v="5"/>
    <x v="100"/>
    <x v="6"/>
    <s v="Online"/>
    <x v="1"/>
    <d v="2021-06-15T00:00:00"/>
    <n v="699479186"/>
    <x v="21"/>
    <n v="290"/>
    <x v="7"/>
    <n v="263.33"/>
    <x v="140"/>
    <n v="76365.7"/>
  </r>
  <r>
    <s v="C5799"/>
    <x v="5"/>
    <x v="36"/>
    <x v="2"/>
    <s v="Online"/>
    <x v="1"/>
    <d v="2021-12-13T00:00:00"/>
    <n v="579996430"/>
    <x v="133"/>
    <n v="2687"/>
    <x v="20"/>
    <n v="117.11"/>
    <x v="141"/>
    <n v="314674.57"/>
  </r>
  <r>
    <s v="C7399"/>
    <x v="0"/>
    <x v="0"/>
    <x v="2"/>
    <s v="Online"/>
    <x v="1"/>
    <d v="2020-06-29T00:00:00"/>
    <n v="739964663"/>
    <x v="134"/>
    <n v="842"/>
    <x v="2"/>
    <n v="117.11"/>
    <x v="142"/>
    <n v="98606.62"/>
  </r>
  <r>
    <s v="C2903"/>
    <x v="1"/>
    <x v="42"/>
    <x v="10"/>
    <s v="Offline"/>
    <x v="1"/>
    <d v="2020-05-31T00:00:00"/>
    <n v="290370213"/>
    <x v="135"/>
    <n v="5854"/>
    <x v="12"/>
    <n v="35.840000000000003"/>
    <x v="143"/>
    <n v="209807.36000000002"/>
  </r>
  <r>
    <s v="C2125"/>
    <x v="2"/>
    <x v="101"/>
    <x v="3"/>
    <s v="Online"/>
    <x v="1"/>
    <d v="2021-02-22T00:00:00"/>
    <n v="212511909"/>
    <x v="136"/>
    <n v="5851"/>
    <x v="3"/>
    <n v="6.92"/>
    <x v="144"/>
    <n v="40488.92"/>
  </r>
  <r>
    <s v="C2080"/>
    <x v="2"/>
    <x v="102"/>
    <x v="3"/>
    <s v="Online"/>
    <x v="1"/>
    <d v="2022-07-13T00:00:00"/>
    <n v="208001077"/>
    <x v="18"/>
    <n v="996"/>
    <x v="3"/>
    <n v="6.92"/>
    <x v="145"/>
    <n v="6892.32"/>
  </r>
  <r>
    <s v="C9487"/>
    <x v="2"/>
    <x v="86"/>
    <x v="7"/>
    <s v="Offline"/>
    <x v="1"/>
    <d v="2020-07-09T00:00:00"/>
    <n v="948761546"/>
    <x v="137"/>
    <n v="8480"/>
    <x v="8"/>
    <n v="56.67"/>
    <x v="146"/>
    <n v="480561.60000000003"/>
  </r>
  <r>
    <s v="C9270"/>
    <x v="2"/>
    <x v="73"/>
    <x v="0"/>
    <s v="Offline"/>
    <x v="0"/>
    <d v="2020-01-18T00:00:00"/>
    <n v="927029645"/>
    <x v="138"/>
    <n v="7527"/>
    <x v="6"/>
    <n v="97.44"/>
    <x v="147"/>
    <n v="733430.88"/>
  </r>
  <r>
    <s v="C5053"/>
    <x v="4"/>
    <x v="103"/>
    <x v="7"/>
    <s v="Offline"/>
    <x v="1"/>
    <d v="2022-02-26T00:00:00"/>
    <n v="505354201"/>
    <x v="139"/>
    <n v="4393"/>
    <x v="8"/>
    <n v="56.67"/>
    <x v="148"/>
    <n v="248951.31"/>
  </r>
  <r>
    <s v="C5665"/>
    <x v="2"/>
    <x v="104"/>
    <x v="3"/>
    <s v="Offline"/>
    <x v="1"/>
    <d v="2022-07-30T00:00:00"/>
    <n v="566596543"/>
    <x v="39"/>
    <n v="7363"/>
    <x v="21"/>
    <n v="6.92"/>
    <x v="149"/>
    <n v="50951.96"/>
  </r>
  <r>
    <s v="C2639"/>
    <x v="2"/>
    <x v="41"/>
    <x v="8"/>
    <s v="Offline"/>
    <x v="0"/>
    <d v="2021-09-24T00:00:00"/>
    <n v="263930499"/>
    <x v="140"/>
    <n v="1755"/>
    <x v="9"/>
    <n v="524.96"/>
    <x v="150"/>
    <n v="921304.8"/>
  </r>
  <r>
    <s v="C1708"/>
    <x v="1"/>
    <x v="15"/>
    <x v="3"/>
    <s v="Online"/>
    <x v="1"/>
    <d v="2020-06-10T00:00:00"/>
    <n v="170842397"/>
    <x v="141"/>
    <n v="4917"/>
    <x v="3"/>
    <n v="6.92"/>
    <x v="151"/>
    <n v="34025.64"/>
  </r>
  <r>
    <s v="C9311"/>
    <x v="2"/>
    <x v="44"/>
    <x v="3"/>
    <s v="Offline"/>
    <x v="1"/>
    <d v="2021-05-10T00:00:00"/>
    <n v="931131064"/>
    <x v="142"/>
    <n v="1229"/>
    <x v="3"/>
    <n v="6.92"/>
    <x v="152"/>
    <n v="8504.68"/>
  </r>
  <r>
    <s v="C1089"/>
    <x v="2"/>
    <x v="73"/>
    <x v="3"/>
    <s v="Online"/>
    <x v="1"/>
    <d v="2021-10-27T00:00:00"/>
    <n v="108907830"/>
    <x v="143"/>
    <n v="7102"/>
    <x v="3"/>
    <n v="6.92"/>
    <x v="153"/>
    <n v="49145.84"/>
  </r>
  <r>
    <s v="C7385"/>
    <x v="1"/>
    <x v="38"/>
    <x v="11"/>
    <s v="Offline"/>
    <x v="0"/>
    <d v="2020-12-31T00:00:00"/>
    <n v="738596522"/>
    <x v="82"/>
    <n v="5979"/>
    <x v="14"/>
    <n v="502.54"/>
    <x v="154"/>
    <n v="3004686.66"/>
  </r>
  <r>
    <s v="C9749"/>
    <x v="2"/>
    <x v="105"/>
    <x v="8"/>
    <s v="Offline"/>
    <x v="0"/>
    <d v="2021-04-29T00:00:00"/>
    <n v="974933469"/>
    <x v="144"/>
    <n v="3333"/>
    <x v="9"/>
    <n v="524.96"/>
    <x v="155"/>
    <n v="1749691.6800000002"/>
  </r>
  <r>
    <s v="C8429"/>
    <x v="2"/>
    <x v="106"/>
    <x v="8"/>
    <s v="Offline"/>
    <x v="0"/>
    <d v="2021-05-04T00:00:00"/>
    <n v="842967498"/>
    <x v="145"/>
    <n v="1670"/>
    <x v="22"/>
    <n v="524.96"/>
    <x v="156"/>
    <n v="876683.20000000007"/>
  </r>
  <r>
    <s v="C8880"/>
    <x v="2"/>
    <x v="107"/>
    <x v="7"/>
    <s v="Online"/>
    <x v="1"/>
    <d v="2022-11-07T00:00:00"/>
    <n v="888059937"/>
    <x v="146"/>
    <n v="5525"/>
    <x v="8"/>
    <n v="56.67"/>
    <x v="157"/>
    <n v="313101.75"/>
  </r>
  <r>
    <s v="C8258"/>
    <x v="2"/>
    <x v="81"/>
    <x v="11"/>
    <s v="Offline"/>
    <x v="0"/>
    <d v="2020-12-01T00:00:00"/>
    <n v="825884616"/>
    <x v="147"/>
    <n v="6466"/>
    <x v="23"/>
    <n v="502.54"/>
    <x v="158"/>
    <n v="3249423.64"/>
  </r>
  <r>
    <s v="C8924"/>
    <x v="2"/>
    <x v="20"/>
    <x v="8"/>
    <s v="Online"/>
    <x v="0"/>
    <d v="2022-06-08T00:00:00"/>
    <n v="892427861"/>
    <x v="148"/>
    <n v="8091"/>
    <x v="9"/>
    <n v="524.96"/>
    <x v="159"/>
    <n v="4247451.3600000003"/>
  </r>
  <r>
    <s v="C4939"/>
    <x v="2"/>
    <x v="108"/>
    <x v="8"/>
    <s v="Online"/>
    <x v="0"/>
    <d v="2021-11-02T00:00:00"/>
    <n v="493988502"/>
    <x v="149"/>
    <n v="1030"/>
    <x v="9"/>
    <n v="524.96"/>
    <x v="160"/>
    <n v="540708.80000000005"/>
  </r>
  <r>
    <s v="C4571"/>
    <x v="2"/>
    <x v="109"/>
    <x v="9"/>
    <s v="Offline"/>
    <x v="0"/>
    <d v="2022-07-17T00:00:00"/>
    <n v="457177865"/>
    <x v="59"/>
    <n v="7945"/>
    <x v="10"/>
    <n v="90.93"/>
    <x v="161"/>
    <n v="722438.85000000009"/>
  </r>
  <r>
    <s v="C7789"/>
    <x v="2"/>
    <x v="87"/>
    <x v="1"/>
    <s v="Online"/>
    <x v="0"/>
    <d v="2021-03-19T00:00:00"/>
    <n v="778919780"/>
    <x v="150"/>
    <n v="8527"/>
    <x v="1"/>
    <n v="364.69"/>
    <x v="162"/>
    <n v="3109711.63"/>
  </r>
  <r>
    <s v="C1764"/>
    <x v="5"/>
    <x v="59"/>
    <x v="8"/>
    <s v="Online"/>
    <x v="0"/>
    <d v="2020-08-22T00:00:00"/>
    <n v="176450574"/>
    <x v="151"/>
    <n v="4501"/>
    <x v="9"/>
    <n v="524.96"/>
    <x v="163"/>
    <n v="2362844.96"/>
  </r>
  <r>
    <s v="C1373"/>
    <x v="2"/>
    <x v="110"/>
    <x v="1"/>
    <s v="Offline"/>
    <x v="0"/>
    <d v="2022-08-01T00:00:00"/>
    <n v="137319076"/>
    <x v="152"/>
    <n v="4621"/>
    <x v="1"/>
    <n v="364.69"/>
    <x v="164"/>
    <n v="1685232.49"/>
  </r>
  <r>
    <s v="C8693"/>
    <x v="2"/>
    <x v="20"/>
    <x v="10"/>
    <s v="Online"/>
    <x v="1"/>
    <d v="2020-08-17T00:00:00"/>
    <n v="869386613"/>
    <x v="153"/>
    <n v="9673"/>
    <x v="12"/>
    <n v="35.840000000000003"/>
    <x v="165"/>
    <n v="346680.32000000001"/>
  </r>
  <r>
    <s v="C8508"/>
    <x v="2"/>
    <x v="111"/>
    <x v="1"/>
    <s v="Offline"/>
    <x v="0"/>
    <d v="2021-08-16T00:00:00"/>
    <n v="850827014"/>
    <x v="154"/>
    <n v="7476"/>
    <x v="24"/>
    <n v="364.69"/>
    <x v="166"/>
    <n v="2726422.44"/>
  </r>
  <r>
    <s v="C8801"/>
    <x v="2"/>
    <x v="112"/>
    <x v="0"/>
    <s v="Offline"/>
    <x v="0"/>
    <d v="2021-05-24T00:00:00"/>
    <n v="880126607"/>
    <x v="142"/>
    <n v="7876"/>
    <x v="6"/>
    <n v="97.44"/>
    <x v="167"/>
    <n v="767437.44"/>
  </r>
  <r>
    <s v="C9260"/>
    <x v="2"/>
    <x v="90"/>
    <x v="10"/>
    <s v="Offline"/>
    <x v="1"/>
    <d v="2020-06-12T00:00:00"/>
    <n v="926084220"/>
    <x v="155"/>
    <n v="7755"/>
    <x v="12"/>
    <n v="35.840000000000003"/>
    <x v="168"/>
    <n v="277939.20000000001"/>
  </r>
  <r>
    <s v="C5778"/>
    <x v="2"/>
    <x v="112"/>
    <x v="2"/>
    <s v="Online"/>
    <x v="0"/>
    <d v="2022-07-21T00:00:00"/>
    <n v="577811181"/>
    <x v="156"/>
    <n v="6024"/>
    <x v="20"/>
    <n v="117.11"/>
    <x v="169"/>
    <n v="705470.64"/>
  </r>
  <r>
    <s v="C3947"/>
    <x v="0"/>
    <x v="113"/>
    <x v="0"/>
    <s v="Online"/>
    <x v="0"/>
    <d v="2021-11-17T00:00:00"/>
    <n v="394731318"/>
    <x v="157"/>
    <n v="8624"/>
    <x v="6"/>
    <n v="97.44"/>
    <x v="170"/>
    <n v="840322.55999999994"/>
  </r>
  <r>
    <s v="C5565"/>
    <x v="2"/>
    <x v="114"/>
    <x v="11"/>
    <s v="Offline"/>
    <x v="0"/>
    <d v="2021-07-26T00:00:00"/>
    <n v="556580960"/>
    <x v="109"/>
    <n v="3529"/>
    <x v="14"/>
    <n v="502.54"/>
    <x v="171"/>
    <n v="1773463.6600000001"/>
  </r>
  <r>
    <s v="C4134"/>
    <x v="2"/>
    <x v="89"/>
    <x v="8"/>
    <s v="Offline"/>
    <x v="0"/>
    <d v="2020-11-17T00:00:00"/>
    <n v="413408935"/>
    <x v="158"/>
    <n v="5745"/>
    <x v="9"/>
    <n v="524.96"/>
    <x v="172"/>
    <n v="3015895.2"/>
  </r>
  <r>
    <s v="C7355"/>
    <x v="0"/>
    <x v="77"/>
    <x v="7"/>
    <s v="Offline"/>
    <x v="1"/>
    <d v="2022-05-03T00:00:00"/>
    <n v="735576570"/>
    <x v="159"/>
    <n v="2308"/>
    <x v="8"/>
    <n v="56.67"/>
    <x v="173"/>
    <n v="130794.36"/>
  </r>
  <r>
    <s v="C5637"/>
    <x v="5"/>
    <x v="50"/>
    <x v="10"/>
    <s v="Offline"/>
    <x v="1"/>
    <d v="2021-09-16T00:00:00"/>
    <n v="563757693"/>
    <x v="160"/>
    <n v="7284"/>
    <x v="12"/>
    <n v="35.840000000000003"/>
    <x v="174"/>
    <n v="261058.56000000003"/>
  </r>
  <r>
    <s v="C3589"/>
    <x v="1"/>
    <x v="115"/>
    <x v="9"/>
    <s v="Online"/>
    <x v="0"/>
    <d v="2020-11-22T00:00:00"/>
    <n v="358938634"/>
    <x v="161"/>
    <n v="6773"/>
    <x v="10"/>
    <n v="90.93"/>
    <x v="175"/>
    <n v="615868.89"/>
  </r>
  <r>
    <s v="C6524"/>
    <x v="2"/>
    <x v="68"/>
    <x v="0"/>
    <s v="Online"/>
    <x v="1"/>
    <d v="2020-10-03T00:00:00"/>
    <n v="652418220"/>
    <x v="162"/>
    <n v="3904"/>
    <x v="6"/>
    <n v="97.44"/>
    <x v="176"/>
    <n v="380405.76000000001"/>
  </r>
  <r>
    <s v="C6958"/>
    <x v="0"/>
    <x v="80"/>
    <x v="8"/>
    <s v="Online"/>
    <x v="0"/>
    <d v="2022-07-26T00:00:00"/>
    <n v="695807778"/>
    <x v="163"/>
    <n v="3839"/>
    <x v="9"/>
    <n v="524.96"/>
    <x v="177"/>
    <n v="2015321.4400000002"/>
  </r>
  <r>
    <s v="C7110"/>
    <x v="2"/>
    <x v="116"/>
    <x v="8"/>
    <s v="Offline"/>
    <x v="0"/>
    <d v="2020-11-05T00:00:00"/>
    <n v="711031138"/>
    <x v="164"/>
    <n v="8769"/>
    <x v="9"/>
    <n v="524.96"/>
    <x v="178"/>
    <n v="4603374.24"/>
  </r>
  <r>
    <s v="C5403"/>
    <x v="0"/>
    <x v="49"/>
    <x v="5"/>
    <s v="Offline"/>
    <x v="1"/>
    <d v="2021-12-17T00:00:00"/>
    <n v="540324628"/>
    <x v="165"/>
    <n v="2919"/>
    <x v="5"/>
    <n v="31.79"/>
    <x v="179"/>
    <n v="92795.01"/>
  </r>
  <r>
    <s v="C9962"/>
    <x v="0"/>
    <x v="117"/>
    <x v="2"/>
    <s v="Offline"/>
    <x v="0"/>
    <d v="2022-08-31T00:00:00"/>
    <n v="996237075"/>
    <x v="166"/>
    <n v="7544"/>
    <x v="2"/>
    <n v="117.11"/>
    <x v="180"/>
    <n v="883477.84"/>
  </r>
  <r>
    <s v="C7116"/>
    <x v="2"/>
    <x v="54"/>
    <x v="10"/>
    <s v="Online"/>
    <x v="1"/>
    <d v="2020-02-12T00:00:00"/>
    <n v="711629807"/>
    <x v="167"/>
    <n v="5929"/>
    <x v="12"/>
    <n v="35.840000000000003"/>
    <x v="181"/>
    <n v="212495.36000000002"/>
  </r>
  <r>
    <s v="C1896"/>
    <x v="4"/>
    <x v="9"/>
    <x v="2"/>
    <s v="Offline"/>
    <x v="0"/>
    <d v="2021-11-19T00:00:00"/>
    <n v="189676654"/>
    <x v="168"/>
    <n v="8392"/>
    <x v="2"/>
    <n v="117.11"/>
    <x v="182"/>
    <n v="982787.12"/>
  </r>
  <r>
    <s v="C4538"/>
    <x v="2"/>
    <x v="46"/>
    <x v="11"/>
    <s v="Online"/>
    <x v="0"/>
    <d v="2021-08-23T00:00:00"/>
    <n v="453863942"/>
    <x v="109"/>
    <n v="7281"/>
    <x v="14"/>
    <n v="502.54"/>
    <x v="183"/>
    <n v="3658993.74"/>
  </r>
  <r>
    <s v="C7979"/>
    <x v="3"/>
    <x v="118"/>
    <x v="8"/>
    <s v="Offline"/>
    <x v="0"/>
    <d v="2020-08-14T00:00:00"/>
    <n v="797990500"/>
    <x v="169"/>
    <n v="1977"/>
    <x v="9"/>
    <n v="524.96"/>
    <x v="184"/>
    <n v="1037845.92"/>
  </r>
  <r>
    <s v="C1361"/>
    <x v="0"/>
    <x v="119"/>
    <x v="5"/>
    <s v="Online"/>
    <x v="1"/>
    <d v="2020-06-08T00:00:00"/>
    <n v="136167657"/>
    <x v="170"/>
    <n v="3890"/>
    <x v="5"/>
    <n v="31.79"/>
    <x v="185"/>
    <n v="123663.09999999999"/>
  </r>
  <r>
    <s v="C1528"/>
    <x v="0"/>
    <x v="117"/>
    <x v="5"/>
    <s v="Online"/>
    <x v="1"/>
    <d v="2021-09-11T00:00:00"/>
    <n v="152819240"/>
    <x v="171"/>
    <n v="1464"/>
    <x v="5"/>
    <n v="31.79"/>
    <x v="186"/>
    <n v="46540.56"/>
  </r>
  <r>
    <s v="C3526"/>
    <x v="0"/>
    <x v="120"/>
    <x v="0"/>
    <s v="Online"/>
    <x v="0"/>
    <d v="2022-07-15T00:00:00"/>
    <n v="352681577"/>
    <x v="148"/>
    <n v="5171"/>
    <x v="6"/>
    <n v="97.44"/>
    <x v="187"/>
    <n v="503862.24"/>
  </r>
  <r>
    <s v="C3108"/>
    <x v="1"/>
    <x v="93"/>
    <x v="2"/>
    <s v="Online"/>
    <x v="1"/>
    <d v="2020-01-27T00:00:00"/>
    <n v="310803496"/>
    <x v="172"/>
    <n v="2516"/>
    <x v="2"/>
    <n v="117.11"/>
    <x v="188"/>
    <n v="294648.76"/>
  </r>
  <r>
    <s v="C1225"/>
    <x v="0"/>
    <x v="80"/>
    <x v="6"/>
    <s v="Offline"/>
    <x v="0"/>
    <d v="2020-05-26T00:00:00"/>
    <n v="122546327"/>
    <x v="173"/>
    <n v="3036"/>
    <x v="7"/>
    <n v="263.33"/>
    <x v="189"/>
    <n v="799469.88"/>
  </r>
  <r>
    <s v="C8535"/>
    <x v="5"/>
    <x v="43"/>
    <x v="3"/>
    <s v="Offline"/>
    <x v="1"/>
    <d v="2020-01-04T00:00:00"/>
    <n v="853583896"/>
    <x v="174"/>
    <n v="3298"/>
    <x v="3"/>
    <n v="6.92"/>
    <x v="190"/>
    <n v="22822.16"/>
  </r>
  <r>
    <s v="C4899"/>
    <x v="3"/>
    <x v="40"/>
    <x v="7"/>
    <s v="Offline"/>
    <x v="1"/>
    <d v="2021-07-04T00:00:00"/>
    <n v="489902532"/>
    <x v="175"/>
    <n v="1901"/>
    <x v="8"/>
    <n v="56.67"/>
    <x v="191"/>
    <n v="107729.67"/>
  </r>
  <r>
    <s v="C6878"/>
    <x v="5"/>
    <x v="50"/>
    <x v="9"/>
    <s v="Online"/>
    <x v="1"/>
    <d v="2020-10-02T00:00:00"/>
    <n v="687801063"/>
    <x v="176"/>
    <n v="4474"/>
    <x v="10"/>
    <n v="90.93"/>
    <x v="192"/>
    <n v="406820.82"/>
  </r>
  <r>
    <s v="C9238"/>
    <x v="5"/>
    <x v="100"/>
    <x v="1"/>
    <s v="Online"/>
    <x v="0"/>
    <d v="2022-08-07T00:00:00"/>
    <n v="923890817"/>
    <x v="177"/>
    <n v="8678"/>
    <x v="1"/>
    <n v="364.69"/>
    <x v="193"/>
    <n v="3164779.82"/>
  </r>
  <r>
    <s v="C7450"/>
    <x v="1"/>
    <x v="121"/>
    <x v="3"/>
    <s v="Offline"/>
    <x v="1"/>
    <d v="2022-04-11T00:00:00"/>
    <n v="745095622"/>
    <x v="178"/>
    <n v="9207"/>
    <x v="3"/>
    <n v="6.92"/>
    <x v="194"/>
    <n v="63712.44"/>
  </r>
  <r>
    <s v="C2186"/>
    <x v="2"/>
    <x v="87"/>
    <x v="6"/>
    <s v="Offline"/>
    <x v="0"/>
    <d v="2021-02-23T00:00:00"/>
    <n v="218651807"/>
    <x v="179"/>
    <n v="2783"/>
    <x v="15"/>
    <n v="263.33"/>
    <x v="195"/>
    <n v="732847.3899999999"/>
  </r>
  <r>
    <s v="C3821"/>
    <x v="5"/>
    <x v="34"/>
    <x v="9"/>
    <s v="Online"/>
    <x v="1"/>
    <d v="2022-05-26T00:00:00"/>
    <n v="382108199"/>
    <x v="180"/>
    <n v="3162"/>
    <x v="10"/>
    <n v="90.93"/>
    <x v="196"/>
    <n v="287520.66000000003"/>
  </r>
  <r>
    <s v="C9933"/>
    <x v="5"/>
    <x v="21"/>
    <x v="8"/>
    <s v="Online"/>
    <x v="0"/>
    <d v="2021-01-17T00:00:00"/>
    <n v="993326127"/>
    <x v="82"/>
    <n v="6130"/>
    <x v="9"/>
    <n v="524.96"/>
    <x v="197"/>
    <n v="3218004.8000000003"/>
  </r>
  <r>
    <s v="C9804"/>
    <x v="2"/>
    <x v="107"/>
    <x v="2"/>
    <s v="Offline"/>
    <x v="0"/>
    <d v="2022-07-07T00:00:00"/>
    <n v="980479419"/>
    <x v="75"/>
    <n v="4503"/>
    <x v="2"/>
    <n v="117.10999999999999"/>
    <x v="198"/>
    <n v="527346.32999999996"/>
  </r>
  <r>
    <s v="C6920"/>
    <x v="0"/>
    <x v="88"/>
    <x v="0"/>
    <s v="Offline"/>
    <x v="1"/>
    <d v="2021-03-11T00:00:00"/>
    <n v="692054402"/>
    <x v="150"/>
    <n v="3131"/>
    <x v="6"/>
    <n v="97.44"/>
    <x v="199"/>
    <n v="305084.64"/>
  </r>
  <r>
    <s v="C5468"/>
    <x v="0"/>
    <x v="49"/>
    <x v="9"/>
    <s v="Offline"/>
    <x v="1"/>
    <d v="2021-11-16T00:00:00"/>
    <n v="546849906"/>
    <x v="181"/>
    <n v="3894"/>
    <x v="10"/>
    <n v="90.93"/>
    <x v="200"/>
    <n v="354081.42000000004"/>
  </r>
  <r>
    <s v="C5839"/>
    <x v="2"/>
    <x v="122"/>
    <x v="5"/>
    <s v="Offline"/>
    <x v="1"/>
    <d v="2021-03-11T00:00:00"/>
    <n v="583977258"/>
    <x v="182"/>
    <n v="703"/>
    <x v="25"/>
    <n v="31.79"/>
    <x v="201"/>
    <n v="22348.37"/>
  </r>
  <r>
    <s v="C9128"/>
    <x v="0"/>
    <x v="123"/>
    <x v="4"/>
    <s v="Online"/>
    <x v="0"/>
    <d v="2020-06-13T00:00:00"/>
    <n v="912860286"/>
    <x v="120"/>
    <n v="4499"/>
    <x v="4"/>
    <n v="159.41999999999999"/>
    <x v="202"/>
    <n v="717230.58"/>
  </r>
  <r>
    <s v="C3632"/>
    <x v="1"/>
    <x v="15"/>
    <x v="10"/>
    <s v="Offline"/>
    <x v="1"/>
    <d v="2021-05-15T00:00:00"/>
    <n v="363235318"/>
    <x v="183"/>
    <n v="8257"/>
    <x v="12"/>
    <n v="35.840000000000003"/>
    <x v="203"/>
    <n v="295930.88"/>
  </r>
  <r>
    <s v="C5351"/>
    <x v="2"/>
    <x v="20"/>
    <x v="1"/>
    <s v="Offline"/>
    <x v="0"/>
    <d v="2021-10-11T00:00:00"/>
    <n v="535151183"/>
    <x v="184"/>
    <n v="1982"/>
    <x v="1"/>
    <n v="364.69"/>
    <x v="204"/>
    <n v="722815.58"/>
  </r>
  <r>
    <s v="C8489"/>
    <x v="0"/>
    <x v="120"/>
    <x v="3"/>
    <s v="Offline"/>
    <x v="1"/>
    <d v="2022-10-07T00:00:00"/>
    <n v="848969209"/>
    <x v="185"/>
    <n v="7710"/>
    <x v="3"/>
    <n v="6.92"/>
    <x v="205"/>
    <n v="53353.2"/>
  </r>
  <r>
    <s v="C7953"/>
    <x v="2"/>
    <x v="89"/>
    <x v="3"/>
    <s v="Offline"/>
    <x v="1"/>
    <d v="2021-07-15T00:00:00"/>
    <n v="795363223"/>
    <x v="186"/>
    <n v="4507"/>
    <x v="3"/>
    <n v="6.92"/>
    <x v="206"/>
    <n v="31188.44"/>
  </r>
  <r>
    <s v="C3853"/>
    <x v="2"/>
    <x v="24"/>
    <x v="6"/>
    <s v="Offline"/>
    <x v="0"/>
    <d v="2021-06-01T00:00:00"/>
    <n v="385319554"/>
    <x v="187"/>
    <n v="3474"/>
    <x v="7"/>
    <n v="263.33"/>
    <x v="207"/>
    <n v="914808.41999999993"/>
  </r>
  <r>
    <s v="C6001"/>
    <x v="2"/>
    <x v="56"/>
    <x v="2"/>
    <s v="Offline"/>
    <x v="1"/>
    <d v="2021-11-02T00:00:00"/>
    <n v="600137031"/>
    <x v="188"/>
    <n v="2739"/>
    <x v="2"/>
    <n v="117.11"/>
    <x v="208"/>
    <n v="320764.28999999998"/>
  </r>
  <r>
    <s v="C2414"/>
    <x v="4"/>
    <x v="103"/>
    <x v="10"/>
    <s v="Offline"/>
    <x v="1"/>
    <d v="2022-08-24T00:00:00"/>
    <n v="241426980"/>
    <x v="189"/>
    <n v="2463"/>
    <x v="12"/>
    <n v="35.840000000000003"/>
    <x v="209"/>
    <n v="88273.920000000013"/>
  </r>
  <r>
    <s v="C8811"/>
    <x v="5"/>
    <x v="85"/>
    <x v="4"/>
    <s v="Offline"/>
    <x v="0"/>
    <d v="2022-08-24T00:00:00"/>
    <n v="881113231"/>
    <x v="62"/>
    <n v="9840"/>
    <x v="19"/>
    <n v="159.41999999999999"/>
    <x v="210"/>
    <n v="1568692.7999999998"/>
  </r>
  <r>
    <s v="C1114"/>
    <x v="5"/>
    <x v="124"/>
    <x v="3"/>
    <s v="Offline"/>
    <x v="1"/>
    <d v="2021-01-22T00:00:00"/>
    <n v="111432111"/>
    <x v="190"/>
    <n v="4093"/>
    <x v="3"/>
    <n v="6.92"/>
    <x v="211"/>
    <n v="28323.56"/>
  </r>
  <r>
    <s v="C9949"/>
    <x v="0"/>
    <x v="119"/>
    <x v="9"/>
    <s v="Online"/>
    <x v="1"/>
    <d v="2021-10-14T00:00:00"/>
    <n v="994932448"/>
    <x v="60"/>
    <n v="1476"/>
    <x v="10"/>
    <n v="90.930000000000021"/>
    <x v="212"/>
    <n v="134212.68000000002"/>
  </r>
  <r>
    <s v="C8144"/>
    <x v="4"/>
    <x v="9"/>
    <x v="7"/>
    <s v="Online"/>
    <x v="1"/>
    <d v="2020-07-23T00:00:00"/>
    <n v="814475572"/>
    <x v="191"/>
    <n v="276"/>
    <x v="8"/>
    <n v="56.67"/>
    <x v="213"/>
    <n v="15640.92"/>
  </r>
  <r>
    <s v="C5232"/>
    <x v="3"/>
    <x v="55"/>
    <x v="1"/>
    <s v="Offline"/>
    <x v="0"/>
    <d v="2020-08-26T00:00:00"/>
    <n v="523235309"/>
    <x v="192"/>
    <n v="5810"/>
    <x v="1"/>
    <n v="364.69"/>
    <x v="214"/>
    <n v="2118848.9"/>
  </r>
  <r>
    <s v="C6946"/>
    <x v="0"/>
    <x v="96"/>
    <x v="9"/>
    <s v="Online"/>
    <x v="1"/>
    <d v="2020-01-13T00:00:00"/>
    <n v="694697988"/>
    <x v="193"/>
    <n v="5427"/>
    <x v="10"/>
    <n v="90.93"/>
    <x v="215"/>
    <n v="493477.11000000004"/>
  </r>
  <r>
    <s v="C1726"/>
    <x v="0"/>
    <x v="125"/>
    <x v="8"/>
    <s v="Online"/>
    <x v="0"/>
    <d v="2021-05-10T00:00:00"/>
    <n v="172662436"/>
    <x v="194"/>
    <n v="3507"/>
    <x v="9"/>
    <n v="524.96"/>
    <x v="216"/>
    <n v="1841034.7200000002"/>
  </r>
  <r>
    <s v="C1212"/>
    <x v="2"/>
    <x v="89"/>
    <x v="5"/>
    <s v="Online"/>
    <x v="1"/>
    <d v="2021-12-15T00:00:00"/>
    <n v="121239984"/>
    <x v="195"/>
    <n v="6460"/>
    <x v="5"/>
    <n v="31.79"/>
    <x v="217"/>
    <n v="205363.4"/>
  </r>
  <r>
    <s v="C8748"/>
    <x v="1"/>
    <x v="126"/>
    <x v="4"/>
    <s v="Offline"/>
    <x v="0"/>
    <d v="2021-01-02T00:00:00"/>
    <n v="874854457"/>
    <x v="196"/>
    <n v="7730"/>
    <x v="4"/>
    <n v="159.41999999999999"/>
    <x v="218"/>
    <n v="1232316.5999999999"/>
  </r>
  <r>
    <s v="C5882"/>
    <x v="0"/>
    <x v="1"/>
    <x v="1"/>
    <s v="Online"/>
    <x v="0"/>
    <d v="2020-12-06T00:00:00"/>
    <n v="588242185"/>
    <x v="197"/>
    <n v="2789"/>
    <x v="1"/>
    <n v="364.69"/>
    <x v="219"/>
    <n v="1017120.41"/>
  </r>
  <r>
    <s v="C1864"/>
    <x v="5"/>
    <x v="127"/>
    <x v="7"/>
    <s v="Online"/>
    <x v="1"/>
    <d v="2020-04-12T00:00:00"/>
    <n v="186451995"/>
    <x v="198"/>
    <n v="4144"/>
    <x v="8"/>
    <n v="56.67"/>
    <x v="220"/>
    <n v="234840.48"/>
  </r>
  <r>
    <s v="C2148"/>
    <x v="2"/>
    <x v="128"/>
    <x v="4"/>
    <s v="Offline"/>
    <x v="0"/>
    <d v="2020-11-08T00:00:00"/>
    <n v="214845216"/>
    <x v="199"/>
    <n v="6329"/>
    <x v="19"/>
    <n v="159.41999999999999"/>
    <x v="221"/>
    <n v="1008969.1799999999"/>
  </r>
  <r>
    <s v="C3890"/>
    <x v="0"/>
    <x v="129"/>
    <x v="11"/>
    <s v="Offline"/>
    <x v="1"/>
    <d v="2020-07-29T00:00:00"/>
    <n v="389095675"/>
    <x v="200"/>
    <n v="912"/>
    <x v="14"/>
    <n v="502.54"/>
    <x v="222"/>
    <n v="458316.48000000004"/>
  </r>
  <r>
    <s v="C9451"/>
    <x v="2"/>
    <x v="35"/>
    <x v="2"/>
    <s v="Online"/>
    <x v="1"/>
    <d v="2020-08-15T00:00:00"/>
    <n v="945189702"/>
    <x v="201"/>
    <n v="1492"/>
    <x v="2"/>
    <n v="117.11"/>
    <x v="223"/>
    <n v="174728.12"/>
  </r>
  <r>
    <s v="C3894"/>
    <x v="4"/>
    <x v="9"/>
    <x v="2"/>
    <s v="Offline"/>
    <x v="0"/>
    <d v="2021-02-22T00:00:00"/>
    <n v="389426124"/>
    <x v="202"/>
    <n v="8699"/>
    <x v="2"/>
    <n v="117.11"/>
    <x v="224"/>
    <n v="1018739.89"/>
  </r>
  <r>
    <s v="C4484"/>
    <x v="2"/>
    <x v="130"/>
    <x v="2"/>
    <s v="Online"/>
    <x v="0"/>
    <d v="2022-09-13T00:00:00"/>
    <n v="448416268"/>
    <x v="203"/>
    <n v="5193"/>
    <x v="26"/>
    <n v="117.11"/>
    <x v="225"/>
    <n v="608152.23"/>
  </r>
  <r>
    <s v="C2190"/>
    <x v="0"/>
    <x v="131"/>
    <x v="11"/>
    <s v="Offline"/>
    <x v="1"/>
    <d v="2021-12-15T00:00:00"/>
    <n v="219083964"/>
    <x v="204"/>
    <n v="668"/>
    <x v="14"/>
    <n v="502.54"/>
    <x v="226"/>
    <n v="335696.72000000003"/>
  </r>
  <r>
    <s v="C2186"/>
    <x v="2"/>
    <x v="132"/>
    <x v="6"/>
    <s v="Offline"/>
    <x v="0"/>
    <d v="2021-09-12T00:00:00"/>
    <n v="218665540"/>
    <x v="205"/>
    <n v="6847"/>
    <x v="7"/>
    <n v="263.33"/>
    <x v="227"/>
    <n v="1803020.5099999998"/>
  </r>
  <r>
    <s v="C1347"/>
    <x v="2"/>
    <x v="51"/>
    <x v="2"/>
    <s v="Offline"/>
    <x v="1"/>
    <d v="2020-10-29T00:00:00"/>
    <n v="134709823"/>
    <x v="206"/>
    <n v="2485"/>
    <x v="2"/>
    <n v="117.10999999999999"/>
    <x v="228"/>
    <n v="291018.34999999998"/>
  </r>
  <r>
    <s v="C1750"/>
    <x v="2"/>
    <x v="32"/>
    <x v="9"/>
    <s v="Online"/>
    <x v="0"/>
    <d v="2021-07-05T00:00:00"/>
    <n v="175078141"/>
    <x v="26"/>
    <n v="8367"/>
    <x v="10"/>
    <n v="90.93"/>
    <x v="128"/>
    <n v="760811.31"/>
  </r>
  <r>
    <s v="C6179"/>
    <x v="0"/>
    <x v="133"/>
    <x v="8"/>
    <s v="Online"/>
    <x v="0"/>
    <d v="2022-01-07T00:00:00"/>
    <n v="617944324"/>
    <x v="207"/>
    <n v="2312"/>
    <x v="9"/>
    <n v="524.96"/>
    <x v="229"/>
    <n v="1213707.52"/>
  </r>
  <r>
    <s v="C4617"/>
    <x v="5"/>
    <x v="22"/>
    <x v="6"/>
    <s v="Offline"/>
    <x v="0"/>
    <d v="2021-01-12T00:00:00"/>
    <n v="461794698"/>
    <x v="208"/>
    <n v="4168"/>
    <x v="7"/>
    <n v="263.33"/>
    <x v="230"/>
    <n v="1097559.44"/>
  </r>
  <r>
    <s v="C5754"/>
    <x v="3"/>
    <x v="91"/>
    <x v="10"/>
    <s v="Offline"/>
    <x v="1"/>
    <d v="2021-12-02T00:00:00"/>
    <n v="575428092"/>
    <x v="209"/>
    <n v="815"/>
    <x v="12"/>
    <n v="35.840000000000003"/>
    <x v="231"/>
    <n v="29209.600000000002"/>
  </r>
  <r>
    <s v="C5479"/>
    <x v="4"/>
    <x v="134"/>
    <x v="4"/>
    <s v="Online"/>
    <x v="1"/>
    <d v="2022-09-25T00:00:00"/>
    <n v="547955834"/>
    <x v="210"/>
    <n v="1163"/>
    <x v="4"/>
    <n v="159.41999999999999"/>
    <x v="232"/>
    <n v="185405.46"/>
  </r>
  <r>
    <s v="C9388"/>
    <x v="2"/>
    <x v="122"/>
    <x v="5"/>
    <s v="Online"/>
    <x v="1"/>
    <d v="2020-07-01T00:00:00"/>
    <n v="938801753"/>
    <x v="211"/>
    <n v="1156"/>
    <x v="5"/>
    <n v="31.79"/>
    <x v="233"/>
    <n v="36749.24"/>
  </r>
  <r>
    <s v="C1277"/>
    <x v="2"/>
    <x v="25"/>
    <x v="2"/>
    <s v="Offline"/>
    <x v="0"/>
    <d v="2021-03-20T00:00:00"/>
    <n v="127702176"/>
    <x v="212"/>
    <n v="8767"/>
    <x v="2"/>
    <n v="117.11"/>
    <x v="234"/>
    <n v="1026703.37"/>
  </r>
  <r>
    <s v="C1647"/>
    <x v="1"/>
    <x v="42"/>
    <x v="8"/>
    <s v="Offline"/>
    <x v="0"/>
    <d v="2021-04-17T00:00:00"/>
    <n v="164705932"/>
    <x v="38"/>
    <n v="9000"/>
    <x v="9"/>
    <n v="524.96"/>
    <x v="235"/>
    <n v="4724640"/>
  </r>
  <r>
    <s v="C9201"/>
    <x v="2"/>
    <x v="97"/>
    <x v="9"/>
    <s v="Offline"/>
    <x v="0"/>
    <d v="2020-05-20T00:00:00"/>
    <n v="920174348"/>
    <x v="213"/>
    <n v="8893"/>
    <x v="10"/>
    <n v="90.93"/>
    <x v="236"/>
    <n v="808640.49000000011"/>
  </r>
  <r>
    <s v="C5347"/>
    <x v="2"/>
    <x v="54"/>
    <x v="1"/>
    <s v="Offline"/>
    <x v="0"/>
    <d v="2022-11-03T00:00:00"/>
    <n v="534781253"/>
    <x v="214"/>
    <n v="2512"/>
    <x v="1"/>
    <n v="364.69"/>
    <x v="237"/>
    <n v="916101.28"/>
  </r>
  <r>
    <s v="C3695"/>
    <x v="2"/>
    <x v="135"/>
    <x v="9"/>
    <s v="Online"/>
    <x v="0"/>
    <d v="2021-12-25T00:00:00"/>
    <n v="369512975"/>
    <x v="215"/>
    <n v="5955"/>
    <x v="10"/>
    <n v="90.93"/>
    <x v="238"/>
    <n v="541488.15"/>
  </r>
  <r>
    <s v="C9556"/>
    <x v="2"/>
    <x v="136"/>
    <x v="3"/>
    <s v="Offline"/>
    <x v="1"/>
    <d v="2021-07-15T00:00:00"/>
    <n v="955668342"/>
    <x v="216"/>
    <n v="2354"/>
    <x v="3"/>
    <n v="6.92"/>
    <x v="239"/>
    <n v="16289.68"/>
  </r>
  <r>
    <s v="C6448"/>
    <x v="3"/>
    <x v="39"/>
    <x v="1"/>
    <s v="Offline"/>
    <x v="0"/>
    <d v="2022-10-08T00:00:00"/>
    <n v="644858682"/>
    <x v="17"/>
    <n v="6869"/>
    <x v="27"/>
    <n v="364.69"/>
    <x v="240"/>
    <n v="2505055.61"/>
  </r>
  <r>
    <s v="C5590"/>
    <x v="5"/>
    <x v="19"/>
    <x v="9"/>
    <s v="Offline"/>
    <x v="1"/>
    <d v="2020-03-15T00:00:00"/>
    <n v="559007823"/>
    <x v="217"/>
    <n v="1692"/>
    <x v="10"/>
    <n v="90.929999999999993"/>
    <x v="241"/>
    <n v="153853.56"/>
  </r>
  <r>
    <s v="C5403"/>
    <x v="0"/>
    <x v="129"/>
    <x v="5"/>
    <s v="Offline"/>
    <x v="1"/>
    <d v="2020-03-15T00:00:00"/>
    <n v="540352094"/>
    <x v="218"/>
    <n v="1047"/>
    <x v="5"/>
    <n v="31.79"/>
    <x v="242"/>
    <n v="33284.129999999997"/>
  </r>
  <r>
    <s v="C5014"/>
    <x v="2"/>
    <x v="10"/>
    <x v="8"/>
    <s v="Online"/>
    <x v="0"/>
    <d v="2022-05-20T00:00:00"/>
    <n v="501440322"/>
    <x v="219"/>
    <n v="6189"/>
    <x v="9"/>
    <n v="524.96"/>
    <x v="243"/>
    <n v="3248977.4400000004"/>
  </r>
  <r>
    <s v="C8751"/>
    <x v="5"/>
    <x v="137"/>
    <x v="11"/>
    <s v="Offline"/>
    <x v="1"/>
    <d v="2021-01-16T00:00:00"/>
    <n v="875133836"/>
    <x v="220"/>
    <n v="404"/>
    <x v="23"/>
    <n v="502.54"/>
    <x v="244"/>
    <n v="203026.16"/>
  </r>
  <r>
    <s v="C3646"/>
    <x v="1"/>
    <x v="71"/>
    <x v="10"/>
    <s v="Offline"/>
    <x v="1"/>
    <d v="2020-11-23T00:00:00"/>
    <n v="364606463"/>
    <x v="31"/>
    <n v="4010"/>
    <x v="12"/>
    <n v="35.840000000000003"/>
    <x v="245"/>
    <n v="143718.40000000002"/>
  </r>
  <r>
    <s v="C8933"/>
    <x v="1"/>
    <x v="2"/>
    <x v="3"/>
    <s v="Online"/>
    <x v="1"/>
    <d v="2021-04-30T00:00:00"/>
    <n v="893344533"/>
    <x v="221"/>
    <n v="9354"/>
    <x v="3"/>
    <n v="6.92"/>
    <x v="246"/>
    <n v="64729.68"/>
  </r>
  <r>
    <s v="C8551"/>
    <x v="2"/>
    <x v="138"/>
    <x v="3"/>
    <s v="Online"/>
    <x v="1"/>
    <d v="2020-09-15T00:00:00"/>
    <n v="855146872"/>
    <x v="192"/>
    <n v="5818"/>
    <x v="3"/>
    <n v="6.92"/>
    <x v="247"/>
    <n v="40260.559999999998"/>
  </r>
  <r>
    <s v="C9641"/>
    <x v="1"/>
    <x v="139"/>
    <x v="6"/>
    <s v="Online"/>
    <x v="0"/>
    <d v="2020-08-30T00:00:00"/>
    <n v="964124810"/>
    <x v="222"/>
    <n v="4811"/>
    <x v="15"/>
    <n v="263.33"/>
    <x v="248"/>
    <n v="1266880.6299999999"/>
  </r>
  <r>
    <s v="C2047"/>
    <x v="2"/>
    <x v="14"/>
    <x v="0"/>
    <s v="Offline"/>
    <x v="1"/>
    <d v="2021-10-15T00:00:00"/>
    <n v="204702174"/>
    <x v="223"/>
    <n v="4777"/>
    <x v="6"/>
    <n v="97.44"/>
    <x v="249"/>
    <n v="465470.88"/>
  </r>
  <r>
    <s v="C7816"/>
    <x v="2"/>
    <x v="97"/>
    <x v="1"/>
    <s v="Online"/>
    <x v="0"/>
    <d v="2022-03-25T00:00:00"/>
    <n v="781615293"/>
    <x v="224"/>
    <n v="6189"/>
    <x v="1"/>
    <n v="364.69"/>
    <x v="250"/>
    <n v="2257066.41"/>
  </r>
  <r>
    <s v="C4699"/>
    <x v="0"/>
    <x v="62"/>
    <x v="5"/>
    <s v="Offline"/>
    <x v="1"/>
    <d v="2021-12-16T00:00:00"/>
    <n v="469912993"/>
    <x v="225"/>
    <n v="6552"/>
    <x v="5"/>
    <n v="31.79"/>
    <x v="251"/>
    <n v="208288.08"/>
  </r>
  <r>
    <s v="C2649"/>
    <x v="2"/>
    <x v="44"/>
    <x v="6"/>
    <s v="Online"/>
    <x v="0"/>
    <d v="2021-05-09T00:00:00"/>
    <n v="264956605"/>
    <x v="226"/>
    <n v="5402"/>
    <x v="7"/>
    <n v="263.33"/>
    <x v="252"/>
    <n v="1422508.66"/>
  </r>
  <r>
    <s v="C3324"/>
    <x v="5"/>
    <x v="140"/>
    <x v="0"/>
    <s v="Offline"/>
    <x v="0"/>
    <d v="2022-08-13T00:00:00"/>
    <n v="332419955"/>
    <x v="227"/>
    <n v="9307"/>
    <x v="6"/>
    <n v="97.44"/>
    <x v="253"/>
    <n v="906874.08"/>
  </r>
  <r>
    <s v="C4582"/>
    <x v="3"/>
    <x v="141"/>
    <x v="0"/>
    <s v="Offline"/>
    <x v="0"/>
    <d v="2022-08-22T00:00:00"/>
    <n v="458289372"/>
    <x v="10"/>
    <n v="6864"/>
    <x v="6"/>
    <n v="97.44"/>
    <x v="254"/>
    <n v="668828.16000000003"/>
  </r>
  <r>
    <s v="C4988"/>
    <x v="0"/>
    <x v="66"/>
    <x v="7"/>
    <s v="Online"/>
    <x v="1"/>
    <d v="2020-02-25T00:00:00"/>
    <n v="498863685"/>
    <x v="228"/>
    <n v="3705"/>
    <x v="8"/>
    <n v="56.67"/>
    <x v="255"/>
    <n v="209962.35"/>
  </r>
  <r>
    <s v="C8307"/>
    <x v="5"/>
    <x v="142"/>
    <x v="5"/>
    <s v="Offline"/>
    <x v="1"/>
    <d v="2022-11-05T00:00:00"/>
    <n v="830754220"/>
    <x v="229"/>
    <n v="7490"/>
    <x v="5"/>
    <n v="31.79"/>
    <x v="256"/>
    <n v="238107.1"/>
  </r>
  <r>
    <s v="C1008"/>
    <x v="5"/>
    <x v="143"/>
    <x v="4"/>
    <s v="Online"/>
    <x v="1"/>
    <d v="2020-04-01T00:00:00"/>
    <n v="100884807"/>
    <x v="16"/>
    <n v="2911"/>
    <x v="28"/>
    <n v="159.41999999999999"/>
    <x v="257"/>
    <n v="464071.61999999994"/>
  </r>
  <r>
    <s v="C1764"/>
    <x v="0"/>
    <x v="113"/>
    <x v="1"/>
    <s v="Offline"/>
    <x v="0"/>
    <d v="2022-04-17T00:00:00"/>
    <n v="176491773"/>
    <x v="230"/>
    <n v="6692"/>
    <x v="1"/>
    <n v="364.69"/>
    <x v="258"/>
    <n v="2440505.48"/>
  </r>
  <r>
    <s v="C2951"/>
    <x v="2"/>
    <x v="10"/>
    <x v="1"/>
    <s v="Offline"/>
    <x v="0"/>
    <d v="2020-09-25T00:00:00"/>
    <n v="295123946"/>
    <x v="231"/>
    <n v="2589"/>
    <x v="1"/>
    <n v="364.69"/>
    <x v="259"/>
    <n v="944182.41"/>
  </r>
  <r>
    <s v="C2146"/>
    <x v="5"/>
    <x v="85"/>
    <x v="7"/>
    <s v="Online"/>
    <x v="1"/>
    <d v="2022-01-07T00:00:00"/>
    <n v="214642655"/>
    <x v="232"/>
    <n v="6386"/>
    <x v="8"/>
    <n v="56.67"/>
    <x v="260"/>
    <n v="361894.62"/>
  </r>
  <r>
    <s v="C6632"/>
    <x v="0"/>
    <x v="144"/>
    <x v="1"/>
    <s v="Online"/>
    <x v="1"/>
    <d v="2020-02-21T00:00:00"/>
    <n v="663221728"/>
    <x v="233"/>
    <n v="903"/>
    <x v="1"/>
    <n v="364.69"/>
    <x v="261"/>
    <n v="329315.07"/>
  </r>
  <r>
    <s v="C1893"/>
    <x v="0"/>
    <x v="117"/>
    <x v="10"/>
    <s v="Offline"/>
    <x v="1"/>
    <d v="2020-12-02T00:00:00"/>
    <n v="189347493"/>
    <x v="234"/>
    <n v="986"/>
    <x v="12"/>
    <n v="35.840000000000003"/>
    <x v="262"/>
    <n v="35338.240000000005"/>
  </r>
  <r>
    <s v="C1118"/>
    <x v="1"/>
    <x v="63"/>
    <x v="5"/>
    <s v="Offline"/>
    <x v="1"/>
    <d v="2020-07-30T00:00:00"/>
    <n v="111818778"/>
    <x v="235"/>
    <n v="8516"/>
    <x v="5"/>
    <n v="31.790000000000003"/>
    <x v="263"/>
    <n v="270723.64"/>
  </r>
  <r>
    <s v="C4697"/>
    <x v="5"/>
    <x v="143"/>
    <x v="8"/>
    <s v="Online"/>
    <x v="0"/>
    <d v="2021-06-17T00:00:00"/>
    <n v="469746911"/>
    <x v="236"/>
    <n v="7405"/>
    <x v="22"/>
    <n v="524.96"/>
    <x v="264"/>
    <n v="3887328.8000000003"/>
  </r>
  <r>
    <s v="C4725"/>
    <x v="2"/>
    <x v="116"/>
    <x v="11"/>
    <s v="Online"/>
    <x v="0"/>
    <d v="2022-01-07T00:00:00"/>
    <n v="472555720"/>
    <x v="67"/>
    <n v="8594"/>
    <x v="14"/>
    <n v="502.53999999999996"/>
    <x v="265"/>
    <n v="4318828.76"/>
  </r>
  <r>
    <s v="C7499"/>
    <x v="0"/>
    <x v="49"/>
    <x v="10"/>
    <s v="Offline"/>
    <x v="1"/>
    <d v="2021-02-09T00:00:00"/>
    <n v="749981534"/>
    <x v="61"/>
    <n v="5057"/>
    <x v="11"/>
    <n v="35.840000000000003"/>
    <x v="266"/>
    <n v="181242.88"/>
  </r>
  <r>
    <s v="C2020"/>
    <x v="0"/>
    <x v="125"/>
    <x v="2"/>
    <s v="Online"/>
    <x v="0"/>
    <d v="2022-04-12T00:00:00"/>
    <n v="202073180"/>
    <x v="237"/>
    <n v="6799"/>
    <x v="26"/>
    <n v="117.11"/>
    <x v="267"/>
    <n v="796230.89"/>
  </r>
  <r>
    <s v="C9491"/>
    <x v="2"/>
    <x v="101"/>
    <x v="11"/>
    <s v="Offline"/>
    <x v="0"/>
    <d v="2020-11-26T00:00:00"/>
    <n v="949191987"/>
    <x v="238"/>
    <n v="5857"/>
    <x v="14"/>
    <n v="502.54"/>
    <x v="268"/>
    <n v="2943376.7800000003"/>
  </r>
  <r>
    <s v="C6820"/>
    <x v="5"/>
    <x v="94"/>
    <x v="7"/>
    <s v="Offline"/>
    <x v="1"/>
    <d v="2022-10-04T00:00:00"/>
    <n v="682011783"/>
    <x v="239"/>
    <n v="1297"/>
    <x v="8"/>
    <n v="56.67"/>
    <x v="269"/>
    <n v="73500.990000000005"/>
  </r>
  <r>
    <s v="C3115"/>
    <x v="0"/>
    <x v="1"/>
    <x v="10"/>
    <s v="Online"/>
    <x v="1"/>
    <d v="2022-08-06T00:00:00"/>
    <n v="311518895"/>
    <x v="108"/>
    <n v="4219"/>
    <x v="12"/>
    <n v="35.840000000000003"/>
    <x v="270"/>
    <n v="151208.96000000002"/>
  </r>
  <r>
    <s v="C8190"/>
    <x v="2"/>
    <x v="92"/>
    <x v="6"/>
    <s v="Offline"/>
    <x v="0"/>
    <d v="2022-09-16T00:00:00"/>
    <n v="819012153"/>
    <x v="240"/>
    <n v="2751"/>
    <x v="7"/>
    <n v="263.33"/>
    <x v="271"/>
    <n v="724420.83"/>
  </r>
  <r>
    <s v="C1061"/>
    <x v="0"/>
    <x v="145"/>
    <x v="8"/>
    <s v="Offline"/>
    <x v="0"/>
    <d v="2020-01-29T00:00:00"/>
    <n v="106102883"/>
    <x v="241"/>
    <n v="7056"/>
    <x v="17"/>
    <n v="524.96"/>
    <x v="272"/>
    <n v="3704117.7600000002"/>
  </r>
  <r>
    <s v="C6447"/>
    <x v="0"/>
    <x v="69"/>
    <x v="1"/>
    <s v="Offline"/>
    <x v="0"/>
    <d v="2022-02-03T00:00:00"/>
    <n v="644714915"/>
    <x v="242"/>
    <n v="4325"/>
    <x v="1"/>
    <n v="364.69"/>
    <x v="273"/>
    <n v="1577284.25"/>
  </r>
  <r>
    <s v="C9270"/>
    <x v="0"/>
    <x v="125"/>
    <x v="5"/>
    <s v="Offline"/>
    <x v="1"/>
    <d v="2022-04-02T00:00:00"/>
    <n v="927084577"/>
    <x v="243"/>
    <n v="3783"/>
    <x v="5"/>
    <n v="31.79"/>
    <x v="274"/>
    <n v="120261.56999999999"/>
  </r>
  <r>
    <s v="C4157"/>
    <x v="2"/>
    <x v="146"/>
    <x v="9"/>
    <s v="Online"/>
    <x v="1"/>
    <d v="2021-08-06T00:00:00"/>
    <n v="415760695"/>
    <x v="244"/>
    <n v="1684"/>
    <x v="10"/>
    <n v="90.930000000000021"/>
    <x v="275"/>
    <n v="153126.12000000002"/>
  </r>
  <r>
    <s v="C8936"/>
    <x v="2"/>
    <x v="147"/>
    <x v="2"/>
    <s v="Online"/>
    <x v="0"/>
    <d v="2021-07-29T00:00:00"/>
    <n v="893604600"/>
    <x v="154"/>
    <n v="6314"/>
    <x v="26"/>
    <n v="117.11"/>
    <x v="276"/>
    <n v="739432.54"/>
  </r>
  <r>
    <s v="C6137"/>
    <x v="3"/>
    <x v="16"/>
    <x v="10"/>
    <s v="Offline"/>
    <x v="1"/>
    <d v="2022-08-12T00:00:00"/>
    <n v="613790118"/>
    <x v="240"/>
    <n v="2991"/>
    <x v="11"/>
    <n v="35.840000000000003"/>
    <x v="277"/>
    <n v="107197.44000000002"/>
  </r>
  <r>
    <s v="C1498"/>
    <x v="5"/>
    <x v="18"/>
    <x v="7"/>
    <s v="Offline"/>
    <x v="0"/>
    <d v="2022-08-31T00:00:00"/>
    <n v="149803578"/>
    <x v="245"/>
    <n v="9063"/>
    <x v="8"/>
    <n v="56.67"/>
    <x v="278"/>
    <n v="513600.21"/>
  </r>
  <r>
    <s v="C1454"/>
    <x v="2"/>
    <x v="97"/>
    <x v="0"/>
    <s v="Offline"/>
    <x v="0"/>
    <d v="2021-07-14T00:00:00"/>
    <n v="145443809"/>
    <x v="246"/>
    <n v="8910"/>
    <x v="6"/>
    <n v="97.44"/>
    <x v="279"/>
    <n v="868190.4"/>
  </r>
  <r>
    <s v="C8648"/>
    <x v="1"/>
    <x v="15"/>
    <x v="10"/>
    <s v="Offline"/>
    <x v="1"/>
    <d v="2022-04-09T00:00:00"/>
    <n v="864822137"/>
    <x v="247"/>
    <n v="8943"/>
    <x v="12"/>
    <n v="35.840000000000003"/>
    <x v="280"/>
    <n v="320517.12000000005"/>
  </r>
  <r>
    <s v="C8423"/>
    <x v="1"/>
    <x v="71"/>
    <x v="8"/>
    <s v="Online"/>
    <x v="0"/>
    <d v="2021-03-10T00:00:00"/>
    <n v="842362391"/>
    <x v="248"/>
    <n v="2606"/>
    <x v="9"/>
    <n v="524.96"/>
    <x v="281"/>
    <n v="1368045.76"/>
  </r>
  <r>
    <s v="C9328"/>
    <x v="2"/>
    <x v="148"/>
    <x v="0"/>
    <s v="Online"/>
    <x v="0"/>
    <d v="2020-09-18T00:00:00"/>
    <n v="932800900"/>
    <x v="249"/>
    <n v="5370"/>
    <x v="6"/>
    <n v="97.44"/>
    <x v="282"/>
    <n v="523252.8"/>
  </r>
  <r>
    <s v="C2611"/>
    <x v="5"/>
    <x v="33"/>
    <x v="4"/>
    <s v="Online"/>
    <x v="0"/>
    <d v="2022-04-03T00:00:00"/>
    <n v="261186492"/>
    <x v="250"/>
    <n v="9742"/>
    <x v="19"/>
    <n v="159.41999999999999"/>
    <x v="283"/>
    <n v="1553069.64"/>
  </r>
  <r>
    <s v="C2728"/>
    <x v="2"/>
    <x v="87"/>
    <x v="11"/>
    <s v="Offline"/>
    <x v="1"/>
    <d v="2021-11-23T00:00:00"/>
    <n v="272880494"/>
    <x v="251"/>
    <n v="257"/>
    <x v="14"/>
    <n v="502.54"/>
    <x v="284"/>
    <n v="129152.78"/>
  </r>
  <r>
    <s v="C6835"/>
    <x v="5"/>
    <x v="22"/>
    <x v="10"/>
    <s v="Online"/>
    <x v="1"/>
    <d v="2020-05-30T00:00:00"/>
    <n v="683556735"/>
    <x v="252"/>
    <n v="8483"/>
    <x v="12"/>
    <n v="35.840000000000003"/>
    <x v="285"/>
    <n v="304030.72000000003"/>
  </r>
  <r>
    <s v="C8292"/>
    <x v="2"/>
    <x v="41"/>
    <x v="5"/>
    <s v="Online"/>
    <x v="1"/>
    <d v="2021-11-05T00:00:00"/>
    <n v="829201543"/>
    <x v="188"/>
    <n v="8018"/>
    <x v="5"/>
    <n v="31.79"/>
    <x v="286"/>
    <n v="254892.22"/>
  </r>
  <r>
    <s v="C1161"/>
    <x v="0"/>
    <x v="119"/>
    <x v="5"/>
    <s v="Online"/>
    <x v="1"/>
    <d v="2020-08-18T00:00:00"/>
    <n v="116113746"/>
    <x v="253"/>
    <n v="9493"/>
    <x v="5"/>
    <n v="31.789999999999996"/>
    <x v="287"/>
    <n v="301782.46999999997"/>
  </r>
  <r>
    <s v="C2709"/>
    <x v="2"/>
    <x v="7"/>
    <x v="2"/>
    <s v="Offline"/>
    <x v="0"/>
    <d v="2020-03-06T00:00:00"/>
    <n v="270904672"/>
    <x v="254"/>
    <n v="5567"/>
    <x v="2"/>
    <n v="117.11"/>
    <x v="288"/>
    <n v="651951.37"/>
  </r>
  <r>
    <s v="C3904"/>
    <x v="5"/>
    <x v="21"/>
    <x v="2"/>
    <s v="Offline"/>
    <x v="0"/>
    <d v="2020-01-07T00:00:00"/>
    <n v="390498149"/>
    <x v="255"/>
    <n v="5935"/>
    <x v="2"/>
    <n v="117.11"/>
    <x v="289"/>
    <n v="695047.85"/>
  </r>
  <r>
    <s v="C9921"/>
    <x v="0"/>
    <x v="62"/>
    <x v="6"/>
    <s v="Offline"/>
    <x v="0"/>
    <d v="2020-01-28T00:00:00"/>
    <n v="992130506"/>
    <x v="256"/>
    <n v="2319"/>
    <x v="7"/>
    <n v="263.33"/>
    <x v="290"/>
    <n v="610662.27"/>
  </r>
  <r>
    <s v="C8633"/>
    <x v="0"/>
    <x v="149"/>
    <x v="0"/>
    <s v="Offline"/>
    <x v="1"/>
    <d v="2022-02-10T00:00:00"/>
    <n v="863350570"/>
    <x v="257"/>
    <n v="3474"/>
    <x v="6"/>
    <n v="97.44"/>
    <x v="291"/>
    <n v="338506.56"/>
  </r>
  <r>
    <s v="C2120"/>
    <x v="2"/>
    <x v="150"/>
    <x v="6"/>
    <s v="Offline"/>
    <x v="1"/>
    <d v="2022-07-28T00:00:00"/>
    <n v="212019670"/>
    <x v="258"/>
    <n v="187"/>
    <x v="7"/>
    <n v="263.33"/>
    <x v="292"/>
    <n v="49242.71"/>
  </r>
  <r>
    <s v="C2163"/>
    <x v="3"/>
    <x v="55"/>
    <x v="8"/>
    <s v="Online"/>
    <x v="1"/>
    <d v="2022-08-05T00:00:00"/>
    <n v="216311633"/>
    <x v="259"/>
    <n v="274"/>
    <x v="9"/>
    <n v="524.96"/>
    <x v="293"/>
    <n v="143839.04000000001"/>
  </r>
  <r>
    <s v="C7747"/>
    <x v="0"/>
    <x v="129"/>
    <x v="11"/>
    <s v="Online"/>
    <x v="0"/>
    <d v="2020-11-06T00:00:00"/>
    <n v="774712789"/>
    <x v="260"/>
    <n v="3585"/>
    <x v="29"/>
    <n v="502.54"/>
    <x v="294"/>
    <n v="1801605.9000000001"/>
  </r>
  <r>
    <s v="C9560"/>
    <x v="4"/>
    <x v="9"/>
    <x v="4"/>
    <s v="Online"/>
    <x v="0"/>
    <d v="2020-09-17T00:00:00"/>
    <n v="956021964"/>
    <x v="261"/>
    <n v="6999"/>
    <x v="4"/>
    <n v="159.41999999999999"/>
    <x v="295"/>
    <n v="1115780.5799999998"/>
  </r>
  <r>
    <s v="C3493"/>
    <x v="0"/>
    <x v="62"/>
    <x v="6"/>
    <s v="Online"/>
    <x v="0"/>
    <d v="2020-03-26T00:00:00"/>
    <n v="349350488"/>
    <x v="262"/>
    <n v="9428"/>
    <x v="7"/>
    <n v="263.33"/>
    <x v="296"/>
    <n v="2482675.2399999998"/>
  </r>
  <r>
    <s v="C4141"/>
    <x v="5"/>
    <x v="50"/>
    <x v="6"/>
    <s v="Online"/>
    <x v="0"/>
    <d v="2022-02-26T00:00:00"/>
    <n v="414122188"/>
    <x v="112"/>
    <n v="6813"/>
    <x v="7"/>
    <n v="263.33"/>
    <x v="297"/>
    <n v="1794067.2899999998"/>
  </r>
  <r>
    <s v="C4300"/>
    <x v="1"/>
    <x v="63"/>
    <x v="11"/>
    <s v="Offline"/>
    <x v="0"/>
    <d v="2021-01-17T00:00:00"/>
    <n v="430073392"/>
    <x v="263"/>
    <n v="7129"/>
    <x v="14"/>
    <n v="502.54"/>
    <x v="298"/>
    <n v="3582607.66"/>
  </r>
  <r>
    <s v="C6472"/>
    <x v="0"/>
    <x v="72"/>
    <x v="7"/>
    <s v="Online"/>
    <x v="1"/>
    <d v="2021-11-18T00:00:00"/>
    <n v="647252929"/>
    <x v="264"/>
    <n v="5380"/>
    <x v="8"/>
    <n v="56.670000000000009"/>
    <x v="299"/>
    <n v="304884.60000000003"/>
  </r>
  <r>
    <s v="C9360"/>
    <x v="5"/>
    <x v="124"/>
    <x v="3"/>
    <s v="Offline"/>
    <x v="1"/>
    <d v="2021-06-20T00:00:00"/>
    <n v="936022126"/>
    <x v="265"/>
    <n v="8602"/>
    <x v="3"/>
    <n v="6.92"/>
    <x v="300"/>
    <n v="59525.84"/>
  </r>
  <r>
    <s v="C3370"/>
    <x v="2"/>
    <x v="86"/>
    <x v="8"/>
    <s v="Offline"/>
    <x v="1"/>
    <d v="2021-04-17T00:00:00"/>
    <n v="337054812"/>
    <x v="266"/>
    <n v="864"/>
    <x v="9"/>
    <n v="524.96"/>
    <x v="301"/>
    <n v="453565.44000000006"/>
  </r>
  <r>
    <s v="C2113"/>
    <x v="0"/>
    <x v="69"/>
    <x v="1"/>
    <s v="Offline"/>
    <x v="0"/>
    <d v="2020-05-24T00:00:00"/>
    <n v="211337316"/>
    <x v="267"/>
    <n v="8263"/>
    <x v="1"/>
    <n v="364.69"/>
    <x v="302"/>
    <n v="3013433.47"/>
  </r>
  <r>
    <s v="C1901"/>
    <x v="1"/>
    <x v="121"/>
    <x v="0"/>
    <s v="Offline"/>
    <x v="1"/>
    <d v="2022-06-30T00:00:00"/>
    <n v="190168464"/>
    <x v="119"/>
    <n v="3929"/>
    <x v="6"/>
    <n v="97.44"/>
    <x v="303"/>
    <n v="382841.76"/>
  </r>
  <r>
    <s v="C4251"/>
    <x v="2"/>
    <x v="81"/>
    <x v="10"/>
    <s v="Offline"/>
    <x v="1"/>
    <d v="2020-04-16T00:00:00"/>
    <n v="425159585"/>
    <x v="268"/>
    <n v="3024"/>
    <x v="13"/>
    <n v="35.840000000000003"/>
    <x v="304"/>
    <n v="108380.16"/>
  </r>
  <r>
    <s v="C2382"/>
    <x v="5"/>
    <x v="53"/>
    <x v="1"/>
    <s v="Online"/>
    <x v="0"/>
    <d v="2022-08-07T00:00:00"/>
    <n v="238234508"/>
    <x v="108"/>
    <n v="7740"/>
    <x v="1"/>
    <n v="364.69"/>
    <x v="305"/>
    <n v="2822700.6"/>
  </r>
  <r>
    <s v="C3716"/>
    <x v="0"/>
    <x v="58"/>
    <x v="6"/>
    <s v="Offline"/>
    <x v="0"/>
    <d v="2021-06-26T00:00:00"/>
    <n v="371629559"/>
    <x v="269"/>
    <n v="2300"/>
    <x v="7"/>
    <n v="263.33"/>
    <x v="306"/>
    <n v="605659"/>
  </r>
  <r>
    <s v="C7378"/>
    <x v="5"/>
    <x v="124"/>
    <x v="4"/>
    <s v="Offline"/>
    <x v="0"/>
    <d v="2022-04-13T00:00:00"/>
    <n v="737893569"/>
    <x v="219"/>
    <n v="7960"/>
    <x v="4"/>
    <n v="159.41999999999999"/>
    <x v="307"/>
    <n v="1268983.2"/>
  </r>
  <r>
    <s v="C8698"/>
    <x v="2"/>
    <x v="76"/>
    <x v="10"/>
    <s v="Online"/>
    <x v="1"/>
    <d v="2022-02-25T00:00:00"/>
    <n v="869887864"/>
    <x v="270"/>
    <n v="8005"/>
    <x v="12"/>
    <n v="35.840000000000003"/>
    <x v="308"/>
    <n v="286899.20000000001"/>
  </r>
  <r>
    <s v="C3707"/>
    <x v="0"/>
    <x v="123"/>
    <x v="7"/>
    <s v="Offline"/>
    <x v="1"/>
    <d v="2020-02-01T00:00:00"/>
    <n v="370786273"/>
    <x v="271"/>
    <n v="2753"/>
    <x v="8"/>
    <n v="56.67"/>
    <x v="309"/>
    <n v="156012.51"/>
  </r>
  <r>
    <s v="C2640"/>
    <x v="5"/>
    <x v="127"/>
    <x v="2"/>
    <s v="Offline"/>
    <x v="0"/>
    <d v="2021-03-10T00:00:00"/>
    <n v="264075124"/>
    <x v="272"/>
    <n v="4552"/>
    <x v="2"/>
    <n v="117.11"/>
    <x v="310"/>
    <n v="533084.72"/>
  </r>
  <r>
    <s v="C7435"/>
    <x v="1"/>
    <x v="2"/>
    <x v="3"/>
    <s v="Online"/>
    <x v="1"/>
    <d v="2020-12-22T00:00:00"/>
    <n v="743553245"/>
    <x v="273"/>
    <n v="2783"/>
    <x v="3"/>
    <n v="6.92"/>
    <x v="311"/>
    <n v="19258.36"/>
  </r>
  <r>
    <s v="C7233"/>
    <x v="2"/>
    <x v="112"/>
    <x v="7"/>
    <s v="Online"/>
    <x v="0"/>
    <d v="2021-01-24T00:00:00"/>
    <n v="723331964"/>
    <x v="61"/>
    <n v="8857"/>
    <x v="8"/>
    <n v="56.67"/>
    <x v="312"/>
    <n v="501926.19"/>
  </r>
  <r>
    <s v="C9878"/>
    <x v="0"/>
    <x v="133"/>
    <x v="0"/>
    <s v="Offline"/>
    <x v="1"/>
    <d v="2022-01-23T00:00:00"/>
    <n v="987835109"/>
    <x v="274"/>
    <n v="1215"/>
    <x v="6"/>
    <n v="97.44"/>
    <x v="313"/>
    <n v="118389.59999999999"/>
  </r>
  <r>
    <s v="C1417"/>
    <x v="5"/>
    <x v="28"/>
    <x v="8"/>
    <s v="Offline"/>
    <x v="1"/>
    <d v="2022-02-07T00:00:00"/>
    <n v="141799008"/>
    <x v="275"/>
    <n v="333"/>
    <x v="9"/>
    <n v="524.96"/>
    <x v="314"/>
    <n v="174811.68000000002"/>
  </r>
  <r>
    <s v="C4602"/>
    <x v="5"/>
    <x v="22"/>
    <x v="0"/>
    <s v="Online"/>
    <x v="1"/>
    <d v="2021-03-01T00:00:00"/>
    <n v="460272490"/>
    <x v="28"/>
    <n v="3713"/>
    <x v="6"/>
    <n v="97.44"/>
    <x v="315"/>
    <n v="361794.72"/>
  </r>
  <r>
    <s v="C2386"/>
    <x v="0"/>
    <x v="96"/>
    <x v="8"/>
    <s v="Offline"/>
    <x v="1"/>
    <d v="2022-06-25T00:00:00"/>
    <n v="238616883"/>
    <x v="276"/>
    <n v="893"/>
    <x v="9"/>
    <n v="524.96"/>
    <x v="316"/>
    <n v="468789.28"/>
  </r>
  <r>
    <s v="C5425"/>
    <x v="2"/>
    <x v="17"/>
    <x v="7"/>
    <s v="Offline"/>
    <x v="1"/>
    <d v="2022-07-17T00:00:00"/>
    <n v="542506015"/>
    <x v="277"/>
    <n v="8440"/>
    <x v="8"/>
    <n v="56.67"/>
    <x v="317"/>
    <n v="478294.8"/>
  </r>
  <r>
    <s v="C2579"/>
    <x v="3"/>
    <x v="151"/>
    <x v="9"/>
    <s v="Online"/>
    <x v="1"/>
    <d v="2021-02-04T00:00:00"/>
    <n v="257926213"/>
    <x v="110"/>
    <n v="4953"/>
    <x v="10"/>
    <n v="90.93"/>
    <x v="318"/>
    <n v="450376.29000000004"/>
  </r>
  <r>
    <s v="C1411"/>
    <x v="2"/>
    <x v="150"/>
    <x v="4"/>
    <s v="Online"/>
    <x v="0"/>
    <d v="2022-08-02T00:00:00"/>
    <n v="141176307"/>
    <x v="152"/>
    <n v="6061"/>
    <x v="4"/>
    <n v="159.41999999999999"/>
    <x v="319"/>
    <n v="966244.61999999988"/>
  </r>
  <r>
    <s v="C5688"/>
    <x v="2"/>
    <x v="135"/>
    <x v="1"/>
    <s v="Online"/>
    <x v="0"/>
    <d v="2020-05-31T00:00:00"/>
    <n v="568867623"/>
    <x v="278"/>
    <n v="9426"/>
    <x v="1"/>
    <n v="364.69"/>
    <x v="320"/>
    <n v="3437567.94"/>
  </r>
  <r>
    <s v="C1879"/>
    <x v="0"/>
    <x v="117"/>
    <x v="5"/>
    <s v="Online"/>
    <x v="1"/>
    <d v="2021-04-05T00:00:00"/>
    <n v="187923991"/>
    <x v="279"/>
    <n v="9740"/>
    <x v="5"/>
    <n v="31.79"/>
    <x v="321"/>
    <n v="309634.59999999998"/>
  </r>
  <r>
    <s v="C8655"/>
    <x v="2"/>
    <x v="152"/>
    <x v="2"/>
    <s v="Online"/>
    <x v="1"/>
    <d v="2020-10-04T00:00:00"/>
    <n v="865581738"/>
    <x v="280"/>
    <n v="3726"/>
    <x v="2"/>
    <n v="117.11"/>
    <x v="322"/>
    <n v="436351.86"/>
  </r>
  <r>
    <s v="C9393"/>
    <x v="0"/>
    <x v="153"/>
    <x v="5"/>
    <s v="Offline"/>
    <x v="1"/>
    <d v="2022-02-08T00:00:00"/>
    <n v="939389693"/>
    <x v="281"/>
    <n v="5140"/>
    <x v="5"/>
    <n v="31.790000000000003"/>
    <x v="323"/>
    <n v="163400.6"/>
  </r>
  <r>
    <s v="C1672"/>
    <x v="5"/>
    <x v="34"/>
    <x v="4"/>
    <s v="Online"/>
    <x v="0"/>
    <d v="2020-04-24T00:00:00"/>
    <n v="167209184"/>
    <x v="282"/>
    <n v="9768"/>
    <x v="4"/>
    <n v="159.41999999999999"/>
    <x v="324"/>
    <n v="1557214.5599999998"/>
  </r>
  <r>
    <s v="C1772"/>
    <x v="5"/>
    <x v="36"/>
    <x v="6"/>
    <s v="Online"/>
    <x v="1"/>
    <d v="2020-10-20T00:00:00"/>
    <n v="177214038"/>
    <x v="283"/>
    <n v="427"/>
    <x v="7"/>
    <n v="263.33"/>
    <x v="325"/>
    <n v="112441.90999999999"/>
  </r>
  <r>
    <s v="C4178"/>
    <x v="2"/>
    <x v="56"/>
    <x v="0"/>
    <s v="Offline"/>
    <x v="1"/>
    <d v="2020-10-29T00:00:00"/>
    <n v="417890584"/>
    <x v="283"/>
    <n v="1965"/>
    <x v="6"/>
    <n v="97.44"/>
    <x v="326"/>
    <n v="191469.6"/>
  </r>
  <r>
    <s v="C4080"/>
    <x v="0"/>
    <x v="120"/>
    <x v="10"/>
    <s v="Online"/>
    <x v="1"/>
    <d v="2022-04-27T00:00:00"/>
    <n v="408037650"/>
    <x v="284"/>
    <n v="6263"/>
    <x v="12"/>
    <n v="35.840000000000003"/>
    <x v="327"/>
    <n v="224465.92000000001"/>
  </r>
  <r>
    <s v="C1867"/>
    <x v="3"/>
    <x v="91"/>
    <x v="6"/>
    <s v="Online"/>
    <x v="0"/>
    <d v="2021-11-28T00:00:00"/>
    <n v="186766564"/>
    <x v="157"/>
    <n v="7232"/>
    <x v="7"/>
    <n v="263.33"/>
    <x v="328"/>
    <n v="1904402.5599999998"/>
  </r>
  <r>
    <s v="C7635"/>
    <x v="5"/>
    <x v="75"/>
    <x v="1"/>
    <s v="Offline"/>
    <x v="0"/>
    <d v="2020-11-27T00:00:00"/>
    <n v="763501155"/>
    <x v="285"/>
    <n v="5813"/>
    <x v="1"/>
    <n v="364.69000000000005"/>
    <x v="329"/>
    <n v="2119942.9700000002"/>
  </r>
  <r>
    <s v="C9679"/>
    <x v="5"/>
    <x v="60"/>
    <x v="5"/>
    <s v="Online"/>
    <x v="1"/>
    <d v="2021-01-10T00:00:00"/>
    <n v="967977750"/>
    <x v="136"/>
    <n v="4982"/>
    <x v="5"/>
    <n v="31.79"/>
    <x v="330"/>
    <n v="158377.78"/>
  </r>
  <r>
    <s v="C6002"/>
    <x v="0"/>
    <x v="64"/>
    <x v="0"/>
    <s v="Offline"/>
    <x v="1"/>
    <d v="2020-02-07T00:00:00"/>
    <n v="600245177"/>
    <x v="254"/>
    <n v="4742"/>
    <x v="6"/>
    <n v="97.44"/>
    <x v="331"/>
    <n v="462060.48"/>
  </r>
  <r>
    <s v="C8806"/>
    <x v="2"/>
    <x v="110"/>
    <x v="6"/>
    <s v="Offline"/>
    <x v="0"/>
    <d v="2022-01-28T00:00:00"/>
    <n v="880664765"/>
    <x v="67"/>
    <n v="7129"/>
    <x v="7"/>
    <n v="263.33"/>
    <x v="332"/>
    <n v="1877279.5699999998"/>
  </r>
  <r>
    <s v="C3999"/>
    <x v="4"/>
    <x v="154"/>
    <x v="2"/>
    <s v="Online"/>
    <x v="1"/>
    <d v="2021-04-20T00:00:00"/>
    <n v="399910342"/>
    <x v="286"/>
    <n v="1212"/>
    <x v="2"/>
    <n v="117.11"/>
    <x v="333"/>
    <n v="141937.32"/>
  </r>
  <r>
    <s v="C9689"/>
    <x v="2"/>
    <x v="51"/>
    <x v="1"/>
    <s v="Offline"/>
    <x v="0"/>
    <d v="2021-02-04T00:00:00"/>
    <n v="968968236"/>
    <x v="64"/>
    <n v="8088"/>
    <x v="1"/>
    <n v="364.69"/>
    <x v="334"/>
    <n v="2949612.72"/>
  </r>
  <r>
    <s v="C8691"/>
    <x v="0"/>
    <x v="1"/>
    <x v="9"/>
    <s v="Offline"/>
    <x v="0"/>
    <d v="2020-11-24T00:00:00"/>
    <n v="869137275"/>
    <x v="238"/>
    <n v="5889"/>
    <x v="10"/>
    <n v="90.93"/>
    <x v="335"/>
    <n v="535486.77"/>
  </r>
  <r>
    <s v="C7020"/>
    <x v="2"/>
    <x v="105"/>
    <x v="9"/>
    <s v="Online"/>
    <x v="1"/>
    <d v="2020-07-19T00:00:00"/>
    <n v="702028787"/>
    <x v="287"/>
    <n v="4773"/>
    <x v="10"/>
    <n v="90.93"/>
    <x v="336"/>
    <n v="434008.89"/>
  </r>
  <r>
    <s v="C2395"/>
    <x v="2"/>
    <x v="11"/>
    <x v="3"/>
    <s v="Offline"/>
    <x v="1"/>
    <d v="2021-09-19T00:00:00"/>
    <n v="239566600"/>
    <x v="288"/>
    <n v="1935"/>
    <x v="3"/>
    <n v="6.9200000000000008"/>
    <x v="337"/>
    <n v="13390.2"/>
  </r>
  <r>
    <s v="C6739"/>
    <x v="5"/>
    <x v="43"/>
    <x v="10"/>
    <s v="Online"/>
    <x v="1"/>
    <d v="2020-10-05T00:00:00"/>
    <n v="673987042"/>
    <x v="289"/>
    <n v="6598"/>
    <x v="13"/>
    <n v="35.840000000000003"/>
    <x v="338"/>
    <n v="236472.32000000004"/>
  </r>
  <r>
    <s v="C5678"/>
    <x v="2"/>
    <x v="135"/>
    <x v="1"/>
    <s v="Offline"/>
    <x v="0"/>
    <d v="2021-08-01T00:00:00"/>
    <n v="567838943"/>
    <x v="290"/>
    <n v="5017"/>
    <x v="1"/>
    <n v="364.69"/>
    <x v="339"/>
    <n v="1829649.73"/>
  </r>
  <r>
    <s v="C8039"/>
    <x v="5"/>
    <x v="85"/>
    <x v="10"/>
    <s v="Online"/>
    <x v="1"/>
    <d v="2022-10-09T00:00:00"/>
    <n v="803983628"/>
    <x v="291"/>
    <n v="5477"/>
    <x v="13"/>
    <n v="35.840000000000003"/>
    <x v="340"/>
    <n v="196295.68000000002"/>
  </r>
  <r>
    <s v="C5355"/>
    <x v="3"/>
    <x v="55"/>
    <x v="6"/>
    <s v="Offline"/>
    <x v="0"/>
    <d v="2021-11-21T00:00:00"/>
    <n v="535594928"/>
    <x v="292"/>
    <n v="3296"/>
    <x v="7"/>
    <n v="263.33"/>
    <x v="341"/>
    <n v="867935.67999999993"/>
  </r>
  <r>
    <s v="C3361"/>
    <x v="2"/>
    <x v="54"/>
    <x v="4"/>
    <s v="Online"/>
    <x v="0"/>
    <d v="2022-08-14T00:00:00"/>
    <n v="336159169"/>
    <x v="177"/>
    <n v="5823"/>
    <x v="4"/>
    <n v="159.41999999999999"/>
    <x v="342"/>
    <n v="928302.65999999992"/>
  </r>
  <r>
    <s v="C8494"/>
    <x v="1"/>
    <x v="15"/>
    <x v="1"/>
    <s v="Offline"/>
    <x v="0"/>
    <d v="2021-11-21T00:00:00"/>
    <n v="849475181"/>
    <x v="157"/>
    <n v="7438"/>
    <x v="1"/>
    <n v="364.69000000000005"/>
    <x v="343"/>
    <n v="2712564.22"/>
  </r>
  <r>
    <s v="C5396"/>
    <x v="2"/>
    <x v="3"/>
    <x v="10"/>
    <s v="Offline"/>
    <x v="1"/>
    <d v="2022-10-06T00:00:00"/>
    <n v="539654290"/>
    <x v="293"/>
    <n v="4552"/>
    <x v="12"/>
    <n v="35.840000000000003"/>
    <x v="344"/>
    <n v="163143.68000000002"/>
  </r>
  <r>
    <s v="C6411"/>
    <x v="5"/>
    <x v="140"/>
    <x v="2"/>
    <s v="Online"/>
    <x v="1"/>
    <d v="2021-07-20T00:00:00"/>
    <n v="641120326"/>
    <x v="52"/>
    <n v="606"/>
    <x v="2"/>
    <n v="117.11"/>
    <x v="345"/>
    <n v="70968.66"/>
  </r>
  <r>
    <s v="C2086"/>
    <x v="5"/>
    <x v="143"/>
    <x v="9"/>
    <s v="Offline"/>
    <x v="1"/>
    <d v="2020-09-04T00:00:00"/>
    <n v="208609616"/>
    <x v="20"/>
    <n v="1076"/>
    <x v="10"/>
    <n v="90.93"/>
    <x v="346"/>
    <n v="97840.680000000008"/>
  </r>
  <r>
    <s v="C1671"/>
    <x v="2"/>
    <x v="3"/>
    <x v="1"/>
    <s v="Offline"/>
    <x v="0"/>
    <d v="2021-07-20T00:00:00"/>
    <n v="167170989"/>
    <x v="78"/>
    <n v="8465"/>
    <x v="1"/>
    <n v="364.69"/>
    <x v="347"/>
    <n v="3087100.85"/>
  </r>
  <r>
    <s v="C1621"/>
    <x v="1"/>
    <x v="71"/>
    <x v="1"/>
    <s v="Online"/>
    <x v="0"/>
    <d v="2020-04-03T00:00:00"/>
    <n v="162165772"/>
    <x v="294"/>
    <n v="7311"/>
    <x v="1"/>
    <n v="364.69"/>
    <x v="348"/>
    <n v="2666248.59"/>
  </r>
  <r>
    <s v="C8092"/>
    <x v="2"/>
    <x v="107"/>
    <x v="6"/>
    <s v="Online"/>
    <x v="0"/>
    <d v="2020-06-05T00:00:00"/>
    <n v="809267795"/>
    <x v="295"/>
    <n v="9179"/>
    <x v="7"/>
    <n v="263.33"/>
    <x v="349"/>
    <n v="2417106.0699999998"/>
  </r>
  <r>
    <s v="C5444"/>
    <x v="0"/>
    <x v="48"/>
    <x v="4"/>
    <s v="Online"/>
    <x v="0"/>
    <d v="2020-05-22T00:00:00"/>
    <n v="544463384"/>
    <x v="296"/>
    <n v="7669"/>
    <x v="4"/>
    <n v="159.41999999999999"/>
    <x v="350"/>
    <n v="1222591.98"/>
  </r>
  <r>
    <s v="C5740"/>
    <x v="2"/>
    <x v="56"/>
    <x v="5"/>
    <s v="Online"/>
    <x v="1"/>
    <d v="2020-04-17T00:00:00"/>
    <n v="574051368"/>
    <x v="297"/>
    <n v="3411"/>
    <x v="5"/>
    <n v="31.79"/>
    <x v="351"/>
    <n v="108435.69"/>
  </r>
  <r>
    <s v="C8246"/>
    <x v="2"/>
    <x v="79"/>
    <x v="3"/>
    <s v="Online"/>
    <x v="1"/>
    <d v="2020-09-10T00:00:00"/>
    <n v="824643075"/>
    <x v="280"/>
    <n v="9066"/>
    <x v="3"/>
    <n v="6.92"/>
    <x v="352"/>
    <n v="62736.72"/>
  </r>
  <r>
    <s v="C3931"/>
    <x v="2"/>
    <x v="114"/>
    <x v="7"/>
    <s v="Offline"/>
    <x v="1"/>
    <d v="2021-02-11T00:00:00"/>
    <n v="393162333"/>
    <x v="298"/>
    <n v="4326"/>
    <x v="8"/>
    <n v="56.67"/>
    <x v="353"/>
    <n v="245154.42"/>
  </r>
  <r>
    <s v="C6968"/>
    <x v="2"/>
    <x v="122"/>
    <x v="3"/>
    <s v="Online"/>
    <x v="1"/>
    <d v="2021-06-28T00:00:00"/>
    <n v="696845471"/>
    <x v="299"/>
    <n v="915"/>
    <x v="3"/>
    <n v="6.92"/>
    <x v="354"/>
    <n v="6331.8"/>
  </r>
  <r>
    <s v="C5232"/>
    <x v="3"/>
    <x v="155"/>
    <x v="10"/>
    <s v="Offline"/>
    <x v="1"/>
    <d v="2020-09-18T00:00:00"/>
    <n v="523241317"/>
    <x v="300"/>
    <n v="7588"/>
    <x v="12"/>
    <n v="35.840000000000003"/>
    <x v="355"/>
    <n v="271953.92000000004"/>
  </r>
  <r>
    <s v="C9802"/>
    <x v="2"/>
    <x v="152"/>
    <x v="2"/>
    <s v="Offline"/>
    <x v="0"/>
    <d v="2020-12-15T00:00:00"/>
    <n v="980211198"/>
    <x v="238"/>
    <n v="5131"/>
    <x v="2"/>
    <n v="117.11"/>
    <x v="356"/>
    <n v="600891.41"/>
  </r>
  <r>
    <s v="C5459"/>
    <x v="1"/>
    <x v="8"/>
    <x v="11"/>
    <s v="Online"/>
    <x v="0"/>
    <d v="2020-06-27T00:00:00"/>
    <n v="545928943"/>
    <x v="191"/>
    <n v="1361"/>
    <x v="14"/>
    <n v="502.54"/>
    <x v="357"/>
    <n v="683956.94000000006"/>
  </r>
  <r>
    <s v="C9188"/>
    <x v="2"/>
    <x v="79"/>
    <x v="9"/>
    <s v="Online"/>
    <x v="0"/>
    <d v="2020-11-05T00:00:00"/>
    <n v="918880879"/>
    <x v="158"/>
    <n v="6127"/>
    <x v="10"/>
    <n v="90.929999999999993"/>
    <x v="358"/>
    <n v="557128.11"/>
  </r>
  <r>
    <s v="C2678"/>
    <x v="3"/>
    <x v="39"/>
    <x v="9"/>
    <s v="Offline"/>
    <x v="0"/>
    <d v="2022-07-18T00:00:00"/>
    <n v="267865836"/>
    <x v="301"/>
    <n v="6308"/>
    <x v="10"/>
    <n v="90.93"/>
    <x v="359"/>
    <n v="573586.44000000006"/>
  </r>
  <r>
    <s v="C8819"/>
    <x v="0"/>
    <x v="99"/>
    <x v="8"/>
    <s v="Online"/>
    <x v="1"/>
    <d v="2020-10-08T00:00:00"/>
    <n v="881995141"/>
    <x v="302"/>
    <n v="817"/>
    <x v="9"/>
    <n v="524.96"/>
    <x v="360"/>
    <n v="428892.32"/>
  </r>
  <r>
    <s v="C6206"/>
    <x v="0"/>
    <x v="133"/>
    <x v="7"/>
    <s v="Online"/>
    <x v="1"/>
    <d v="2021-02-17T00:00:00"/>
    <n v="620692622"/>
    <x v="303"/>
    <n v="5595"/>
    <x v="8"/>
    <n v="56.67"/>
    <x v="361"/>
    <n v="317068.65000000002"/>
  </r>
  <r>
    <s v="C5636"/>
    <x v="5"/>
    <x v="140"/>
    <x v="1"/>
    <s v="Online"/>
    <x v="0"/>
    <d v="2021-01-19T00:00:00"/>
    <n v="563694608"/>
    <x v="61"/>
    <n v="8616"/>
    <x v="1"/>
    <n v="364.69"/>
    <x v="362"/>
    <n v="3142169.04"/>
  </r>
  <r>
    <s v="C9610"/>
    <x v="3"/>
    <x v="4"/>
    <x v="5"/>
    <s v="Online"/>
    <x v="1"/>
    <d v="2022-08-26T00:00:00"/>
    <n v="961049926"/>
    <x v="304"/>
    <n v="4885"/>
    <x v="5"/>
    <n v="31.79"/>
    <x v="363"/>
    <n v="155294.15"/>
  </r>
  <r>
    <s v="C7831"/>
    <x v="1"/>
    <x v="42"/>
    <x v="8"/>
    <s v="Online"/>
    <x v="0"/>
    <d v="2022-09-24T00:00:00"/>
    <n v="783119904"/>
    <x v="305"/>
    <n v="1437"/>
    <x v="9"/>
    <n v="524.96"/>
    <x v="364"/>
    <n v="754367.52"/>
  </r>
  <r>
    <s v="C8705"/>
    <x v="3"/>
    <x v="156"/>
    <x v="7"/>
    <s v="Online"/>
    <x v="1"/>
    <d v="2022-10-13T00:00:00"/>
    <n v="870578372"/>
    <x v="96"/>
    <n v="2341"/>
    <x v="8"/>
    <n v="56.67"/>
    <x v="365"/>
    <n v="132664.47"/>
  </r>
  <r>
    <s v="C7844"/>
    <x v="2"/>
    <x v="30"/>
    <x v="0"/>
    <s v="Offline"/>
    <x v="1"/>
    <d v="2021-11-03T00:00:00"/>
    <n v="784411656"/>
    <x v="24"/>
    <n v="3695"/>
    <x v="6"/>
    <n v="97.44"/>
    <x v="366"/>
    <n v="360040.8"/>
  </r>
  <r>
    <s v="C1559"/>
    <x v="5"/>
    <x v="94"/>
    <x v="11"/>
    <s v="Offline"/>
    <x v="0"/>
    <d v="2020-10-10T00:00:00"/>
    <n v="155918586"/>
    <x v="289"/>
    <n v="8629"/>
    <x v="14"/>
    <n v="502.54"/>
    <x v="367"/>
    <n v="4336417.66"/>
  </r>
  <r>
    <s v="C9367"/>
    <x v="2"/>
    <x v="146"/>
    <x v="6"/>
    <s v="Offline"/>
    <x v="0"/>
    <d v="2020-11-07T00:00:00"/>
    <n v="936710488"/>
    <x v="306"/>
    <n v="2304"/>
    <x v="7"/>
    <n v="263.33"/>
    <x v="368"/>
    <n v="606712.31999999995"/>
  </r>
  <r>
    <s v="C6487"/>
    <x v="5"/>
    <x v="85"/>
    <x v="0"/>
    <s v="Online"/>
    <x v="0"/>
    <d v="2022-04-24T00:00:00"/>
    <n v="648711192"/>
    <x v="307"/>
    <n v="6912"/>
    <x v="30"/>
    <n v="97.44"/>
    <x v="369"/>
    <n v="673505.28000000003"/>
  </r>
  <r>
    <s v="C9341"/>
    <x v="0"/>
    <x v="77"/>
    <x v="11"/>
    <s v="Online"/>
    <x v="0"/>
    <d v="2020-02-01T00:00:00"/>
    <n v="934157025"/>
    <x v="308"/>
    <n v="6678"/>
    <x v="14"/>
    <n v="502.54"/>
    <x v="370"/>
    <n v="3355962.12"/>
  </r>
  <r>
    <s v="C8055"/>
    <x v="4"/>
    <x v="9"/>
    <x v="10"/>
    <s v="Online"/>
    <x v="1"/>
    <d v="2022-05-11T00:00:00"/>
    <n v="805596816"/>
    <x v="309"/>
    <n v="2855"/>
    <x v="12"/>
    <n v="35.840000000000003"/>
    <x v="371"/>
    <n v="102323.20000000001"/>
  </r>
  <r>
    <s v="C6958"/>
    <x v="3"/>
    <x v="141"/>
    <x v="2"/>
    <s v="Online"/>
    <x v="0"/>
    <d v="2020-07-30T00:00:00"/>
    <n v="695891892"/>
    <x v="310"/>
    <n v="8730"/>
    <x v="2"/>
    <n v="117.11"/>
    <x v="372"/>
    <n v="1022370.3"/>
  </r>
  <r>
    <s v="C2082"/>
    <x v="5"/>
    <x v="85"/>
    <x v="7"/>
    <s v="Offline"/>
    <x v="1"/>
    <d v="2022-04-24T00:00:00"/>
    <n v="208216083"/>
    <x v="311"/>
    <n v="4621"/>
    <x v="8"/>
    <n v="56.67"/>
    <x v="373"/>
    <n v="261872.07"/>
  </r>
  <r>
    <s v="C3660"/>
    <x v="0"/>
    <x v="117"/>
    <x v="2"/>
    <s v="Offline"/>
    <x v="1"/>
    <d v="2021-03-25T00:00:00"/>
    <n v="366055715"/>
    <x v="202"/>
    <n v="2875"/>
    <x v="2"/>
    <n v="117.11"/>
    <x v="374"/>
    <n v="336691.25"/>
  </r>
  <r>
    <s v="C4632"/>
    <x v="2"/>
    <x v="109"/>
    <x v="1"/>
    <s v="Online"/>
    <x v="0"/>
    <d v="2021-06-03T00:00:00"/>
    <n v="463209617"/>
    <x v="187"/>
    <n v="2874"/>
    <x v="27"/>
    <n v="364.69"/>
    <x v="375"/>
    <n v="1048119.0599999999"/>
  </r>
  <r>
    <s v="C3137"/>
    <x v="0"/>
    <x v="157"/>
    <x v="6"/>
    <s v="Online"/>
    <x v="0"/>
    <d v="2021-08-25T00:00:00"/>
    <n v="313789117"/>
    <x v="312"/>
    <n v="6028"/>
    <x v="7"/>
    <n v="263.33"/>
    <x v="376"/>
    <n v="1587353.24"/>
  </r>
  <r>
    <s v="C7022"/>
    <x v="5"/>
    <x v="50"/>
    <x v="2"/>
    <s v="Offline"/>
    <x v="1"/>
    <d v="2022-07-06T00:00:00"/>
    <n v="702218043"/>
    <x v="258"/>
    <n v="779"/>
    <x v="2"/>
    <n v="117.11"/>
    <x v="377"/>
    <n v="91228.69"/>
  </r>
  <r>
    <s v="C2332"/>
    <x v="1"/>
    <x v="115"/>
    <x v="1"/>
    <s v="Online"/>
    <x v="0"/>
    <d v="2022-02-26T00:00:00"/>
    <n v="233232724"/>
    <x v="313"/>
    <n v="7601"/>
    <x v="27"/>
    <n v="364.69"/>
    <x v="378"/>
    <n v="2772008.69"/>
  </r>
  <r>
    <s v="C2818"/>
    <x v="3"/>
    <x v="4"/>
    <x v="4"/>
    <s v="Offline"/>
    <x v="0"/>
    <d v="2020-07-20T00:00:00"/>
    <n v="281881988"/>
    <x v="121"/>
    <n v="3999"/>
    <x v="4"/>
    <n v="159.41999999999999"/>
    <x v="379"/>
    <n v="637520.57999999996"/>
  </r>
  <r>
    <s v="C9435"/>
    <x v="2"/>
    <x v="17"/>
    <x v="0"/>
    <s v="Online"/>
    <x v="0"/>
    <d v="2020-12-06T00:00:00"/>
    <n v="943527162"/>
    <x v="273"/>
    <n v="9509"/>
    <x v="6"/>
    <n v="97.44"/>
    <x v="380"/>
    <n v="926556.96"/>
  </r>
  <r>
    <s v="C5838"/>
    <x v="0"/>
    <x v="129"/>
    <x v="1"/>
    <s v="Offline"/>
    <x v="1"/>
    <d v="2022-08-24T00:00:00"/>
    <n v="583842074"/>
    <x v="314"/>
    <n v="699"/>
    <x v="1"/>
    <n v="364.69"/>
    <x v="381"/>
    <n v="254918.31"/>
  </r>
  <r>
    <s v="C7888"/>
    <x v="2"/>
    <x v="138"/>
    <x v="4"/>
    <s v="Online"/>
    <x v="0"/>
    <d v="2022-08-03T00:00:00"/>
    <n v="788813054"/>
    <x v="315"/>
    <n v="6167"/>
    <x v="4"/>
    <n v="159.41999999999999"/>
    <x v="382"/>
    <n v="983143.1399999999"/>
  </r>
  <r>
    <s v="C5147"/>
    <x v="5"/>
    <x v="100"/>
    <x v="7"/>
    <s v="Online"/>
    <x v="1"/>
    <d v="2022-05-04T00:00:00"/>
    <n v="514738929"/>
    <x v="307"/>
    <n v="1543"/>
    <x v="8"/>
    <n v="56.67"/>
    <x v="383"/>
    <n v="87441.81"/>
  </r>
  <r>
    <s v="C1382"/>
    <x v="0"/>
    <x v="64"/>
    <x v="3"/>
    <s v="Offline"/>
    <x v="1"/>
    <d v="2021-01-07T00:00:00"/>
    <n v="138231027"/>
    <x v="45"/>
    <n v="4487"/>
    <x v="3"/>
    <n v="6.92"/>
    <x v="384"/>
    <n v="31050.04"/>
  </r>
  <r>
    <s v="C1062"/>
    <x v="3"/>
    <x v="91"/>
    <x v="2"/>
    <s v="Online"/>
    <x v="0"/>
    <d v="2022-06-13T00:00:00"/>
    <n v="106213176"/>
    <x v="316"/>
    <n v="9694"/>
    <x v="2"/>
    <n v="117.11000000000001"/>
    <x v="385"/>
    <n v="1135264.3400000001"/>
  </r>
  <r>
    <s v="C4859"/>
    <x v="5"/>
    <x v="22"/>
    <x v="0"/>
    <s v="Offline"/>
    <x v="1"/>
    <d v="2022-04-06T00:00:00"/>
    <n v="485921704"/>
    <x v="270"/>
    <n v="3885"/>
    <x v="6"/>
    <n v="97.44"/>
    <x v="386"/>
    <n v="378554.39999999997"/>
  </r>
  <r>
    <s v="C5149"/>
    <x v="5"/>
    <x v="124"/>
    <x v="8"/>
    <s v="Online"/>
    <x v="1"/>
    <d v="2020-10-18T00:00:00"/>
    <n v="514905440"/>
    <x v="317"/>
    <n v="817"/>
    <x v="9"/>
    <n v="524.96"/>
    <x v="360"/>
    <n v="428892.32"/>
  </r>
  <r>
    <s v="C8510"/>
    <x v="5"/>
    <x v="94"/>
    <x v="7"/>
    <s v="Online"/>
    <x v="1"/>
    <d v="2021-08-23T00:00:00"/>
    <n v="851025712"/>
    <x v="318"/>
    <n v="6275"/>
    <x v="8"/>
    <n v="56.67"/>
    <x v="387"/>
    <n v="355604.25"/>
  </r>
  <r>
    <s v="C4224"/>
    <x v="1"/>
    <x v="27"/>
    <x v="4"/>
    <s v="Offline"/>
    <x v="1"/>
    <d v="2021-08-24T00:00:00"/>
    <n v="422456347"/>
    <x v="216"/>
    <n v="3076"/>
    <x v="4"/>
    <n v="159.41999999999999"/>
    <x v="388"/>
    <n v="490375.92"/>
  </r>
  <r>
    <s v="C4776"/>
    <x v="2"/>
    <x v="51"/>
    <x v="6"/>
    <s v="Offline"/>
    <x v="0"/>
    <d v="2020-11-29T00:00:00"/>
    <n v="477683675"/>
    <x v="319"/>
    <n v="6069"/>
    <x v="7"/>
    <n v="263.33"/>
    <x v="389"/>
    <n v="1598149.77"/>
  </r>
  <r>
    <s v="C5355"/>
    <x v="1"/>
    <x v="38"/>
    <x v="10"/>
    <s v="Online"/>
    <x v="1"/>
    <d v="2021-05-19T00:00:00"/>
    <n v="535506522"/>
    <x v="320"/>
    <n v="7135"/>
    <x v="12"/>
    <n v="35.840000000000003"/>
    <x v="390"/>
    <n v="255718.40000000002"/>
  </r>
  <r>
    <s v="C6350"/>
    <x v="5"/>
    <x v="127"/>
    <x v="2"/>
    <s v="Online"/>
    <x v="1"/>
    <d v="2022-07-15T00:00:00"/>
    <n v="635036218"/>
    <x v="321"/>
    <n v="184"/>
    <x v="2"/>
    <n v="117.11000000000001"/>
    <x v="391"/>
    <n v="21548.240000000002"/>
  </r>
  <r>
    <s v="C8856"/>
    <x v="1"/>
    <x v="27"/>
    <x v="1"/>
    <s v="Offline"/>
    <x v="0"/>
    <d v="2022-10-31T00:00:00"/>
    <n v="885696589"/>
    <x v="322"/>
    <n v="6158"/>
    <x v="24"/>
    <n v="364.69"/>
    <x v="392"/>
    <n v="2245761.02"/>
  </r>
  <r>
    <s v="C1172"/>
    <x v="2"/>
    <x v="89"/>
    <x v="9"/>
    <s v="Offline"/>
    <x v="0"/>
    <d v="2021-02-14T00:00:00"/>
    <n v="117223966"/>
    <x v="323"/>
    <n v="8031"/>
    <x v="10"/>
    <n v="90.93"/>
    <x v="393"/>
    <n v="730258.83000000007"/>
  </r>
  <r>
    <s v="C8296"/>
    <x v="2"/>
    <x v="3"/>
    <x v="10"/>
    <s v="Offline"/>
    <x v="1"/>
    <d v="2020-12-16T00:00:00"/>
    <n v="829667174"/>
    <x v="32"/>
    <n v="5809"/>
    <x v="12"/>
    <n v="35.840000000000003"/>
    <x v="394"/>
    <n v="208194.56000000003"/>
  </r>
  <r>
    <s v="C6433"/>
    <x v="3"/>
    <x v="4"/>
    <x v="5"/>
    <s v="Offline"/>
    <x v="1"/>
    <d v="2020-07-28T00:00:00"/>
    <n v="643387544"/>
    <x v="324"/>
    <n v="1527"/>
    <x v="5"/>
    <n v="31.790000000000003"/>
    <x v="395"/>
    <n v="48543.33"/>
  </r>
  <r>
    <s v="C8490"/>
    <x v="1"/>
    <x v="93"/>
    <x v="0"/>
    <s v="Offline"/>
    <x v="1"/>
    <d v="2020-01-09T00:00:00"/>
    <n v="849058902"/>
    <x v="325"/>
    <n v="4252"/>
    <x v="6"/>
    <n v="97.44"/>
    <x v="396"/>
    <n v="414314.88"/>
  </r>
  <r>
    <s v="C5576"/>
    <x v="5"/>
    <x v="127"/>
    <x v="8"/>
    <s v="Offline"/>
    <x v="0"/>
    <d v="2022-08-19T00:00:00"/>
    <n v="557667577"/>
    <x v="203"/>
    <n v="5083"/>
    <x v="9"/>
    <n v="524.96"/>
    <x v="397"/>
    <n v="2668371.6800000002"/>
  </r>
  <r>
    <s v="C7505"/>
    <x v="5"/>
    <x v="33"/>
    <x v="10"/>
    <s v="Offline"/>
    <x v="1"/>
    <d v="2022-02-15T00:00:00"/>
    <n v="750512397"/>
    <x v="326"/>
    <n v="2151"/>
    <x v="12"/>
    <n v="35.840000000000003"/>
    <x v="398"/>
    <n v="77091.840000000011"/>
  </r>
  <r>
    <s v="C2292"/>
    <x v="5"/>
    <x v="124"/>
    <x v="9"/>
    <s v="Online"/>
    <x v="0"/>
    <d v="2021-03-13T00:00:00"/>
    <n v="229204690"/>
    <x v="327"/>
    <n v="5616"/>
    <x v="10"/>
    <n v="90.93"/>
    <x v="399"/>
    <n v="510662.88000000006"/>
  </r>
  <r>
    <s v="C5656"/>
    <x v="0"/>
    <x v="29"/>
    <x v="3"/>
    <s v="Offline"/>
    <x v="1"/>
    <d v="2021-07-10T00:00:00"/>
    <n v="565668284"/>
    <x v="328"/>
    <n v="2671"/>
    <x v="3"/>
    <n v="6.92"/>
    <x v="400"/>
    <n v="18483.32"/>
  </r>
  <r>
    <s v="C2521"/>
    <x v="3"/>
    <x v="158"/>
    <x v="0"/>
    <s v="Offline"/>
    <x v="1"/>
    <d v="2022-04-23T00:00:00"/>
    <n v="252139508"/>
    <x v="309"/>
    <n v="2538"/>
    <x v="6"/>
    <n v="97.44"/>
    <x v="401"/>
    <n v="247302.72"/>
  </r>
  <r>
    <s v="C5511"/>
    <x v="2"/>
    <x v="135"/>
    <x v="0"/>
    <s v="Offline"/>
    <x v="1"/>
    <d v="2021-10-01T00:00:00"/>
    <n v="551167190"/>
    <x v="329"/>
    <n v="1474"/>
    <x v="6"/>
    <n v="97.44"/>
    <x v="402"/>
    <n v="143626.56"/>
  </r>
  <r>
    <s v="C5456"/>
    <x v="2"/>
    <x v="104"/>
    <x v="11"/>
    <s v="Offline"/>
    <x v="0"/>
    <d v="2021-04-16T00:00:00"/>
    <n v="545612657"/>
    <x v="330"/>
    <n v="7765"/>
    <x v="14"/>
    <n v="502.54"/>
    <x v="403"/>
    <n v="3902223.1"/>
  </r>
  <r>
    <s v="C2886"/>
    <x v="2"/>
    <x v="138"/>
    <x v="0"/>
    <s v="Offline"/>
    <x v="0"/>
    <d v="2021-05-07T00:00:00"/>
    <n v="288649737"/>
    <x v="89"/>
    <n v="6727"/>
    <x v="6"/>
    <n v="97.44"/>
    <x v="404"/>
    <n v="655478.88"/>
  </r>
  <r>
    <s v="C3537"/>
    <x v="3"/>
    <x v="91"/>
    <x v="7"/>
    <s v="Online"/>
    <x v="1"/>
    <d v="2022-09-30T00:00:00"/>
    <n v="353764760"/>
    <x v="331"/>
    <n v="5709"/>
    <x v="8"/>
    <n v="56.67"/>
    <x v="405"/>
    <n v="323529.03000000003"/>
  </r>
  <r>
    <s v="C4847"/>
    <x v="2"/>
    <x v="98"/>
    <x v="3"/>
    <s v="Offline"/>
    <x v="1"/>
    <d v="2022-06-05T00:00:00"/>
    <n v="484756553"/>
    <x v="332"/>
    <n v="9091"/>
    <x v="3"/>
    <n v="6.92"/>
    <x v="406"/>
    <n v="62909.72"/>
  </r>
  <r>
    <s v="C9457"/>
    <x v="0"/>
    <x v="99"/>
    <x v="5"/>
    <s v="Online"/>
    <x v="1"/>
    <d v="2020-07-30T00:00:00"/>
    <n v="945736443"/>
    <x v="324"/>
    <n v="3285"/>
    <x v="5"/>
    <n v="31.79"/>
    <x v="407"/>
    <n v="104430.15"/>
  </r>
  <r>
    <s v="C2711"/>
    <x v="2"/>
    <x v="146"/>
    <x v="5"/>
    <s v="Offline"/>
    <x v="1"/>
    <d v="2022-02-02T00:00:00"/>
    <n v="271128261"/>
    <x v="333"/>
    <n v="1732"/>
    <x v="5"/>
    <n v="31.79"/>
    <x v="408"/>
    <n v="55060.28"/>
  </r>
  <r>
    <s v="C2156"/>
    <x v="3"/>
    <x v="158"/>
    <x v="4"/>
    <s v="Offline"/>
    <x v="0"/>
    <d v="2020-10-26T00:00:00"/>
    <n v="215668332"/>
    <x v="2"/>
    <n v="9907"/>
    <x v="4"/>
    <n v="159.41999999999999"/>
    <x v="409"/>
    <n v="1579373.94"/>
  </r>
  <r>
    <s v="C8044"/>
    <x v="0"/>
    <x v="64"/>
    <x v="3"/>
    <s v="Online"/>
    <x v="1"/>
    <d v="2021-01-09T00:00:00"/>
    <n v="804405486"/>
    <x v="334"/>
    <n v="314"/>
    <x v="3"/>
    <n v="6.92"/>
    <x v="410"/>
    <n v="2172.88"/>
  </r>
  <r>
    <s v="C7827"/>
    <x v="2"/>
    <x v="35"/>
    <x v="1"/>
    <s v="Online"/>
    <x v="0"/>
    <d v="2021-08-26T00:00:00"/>
    <n v="782701051"/>
    <x v="335"/>
    <n v="7489"/>
    <x v="1"/>
    <n v="364.69"/>
    <x v="411"/>
    <n v="2731163.41"/>
  </r>
  <r>
    <s v="C7662"/>
    <x v="0"/>
    <x v="77"/>
    <x v="11"/>
    <s v="Offline"/>
    <x v="0"/>
    <d v="2020-08-15T00:00:00"/>
    <n v="766228854"/>
    <x v="300"/>
    <n v="3000"/>
    <x v="14"/>
    <n v="502.54"/>
    <x v="412"/>
    <n v="1507620"/>
  </r>
  <r>
    <s v="C9909"/>
    <x v="1"/>
    <x v="8"/>
    <x v="3"/>
    <s v="Online"/>
    <x v="1"/>
    <d v="2021-12-21T00:00:00"/>
    <n v="990975224"/>
    <x v="336"/>
    <n v="445"/>
    <x v="3"/>
    <n v="6.92"/>
    <x v="413"/>
    <n v="3079.4"/>
  </r>
  <r>
    <s v="C8632"/>
    <x v="2"/>
    <x v="37"/>
    <x v="2"/>
    <s v="Online"/>
    <x v="1"/>
    <d v="2020-02-20T00:00:00"/>
    <n v="863238990"/>
    <x v="113"/>
    <n v="455"/>
    <x v="2"/>
    <n v="117.11"/>
    <x v="414"/>
    <n v="53285.05"/>
  </r>
  <r>
    <s v="C3096"/>
    <x v="0"/>
    <x v="0"/>
    <x v="7"/>
    <s v="Offline"/>
    <x v="1"/>
    <d v="2021-05-22T00:00:00"/>
    <n v="309631478"/>
    <x v="337"/>
    <n v="5690"/>
    <x v="8"/>
    <n v="56.669999999999995"/>
    <x v="415"/>
    <n v="322452.3"/>
  </r>
  <r>
    <s v="C2270"/>
    <x v="3"/>
    <x v="159"/>
    <x v="9"/>
    <s v="Offline"/>
    <x v="0"/>
    <d v="2022-05-24T00:00:00"/>
    <n v="227076518"/>
    <x v="180"/>
    <n v="5843"/>
    <x v="10"/>
    <n v="90.929999999999993"/>
    <x v="416"/>
    <n v="531303.99"/>
  </r>
  <r>
    <s v="C2328"/>
    <x v="5"/>
    <x v="34"/>
    <x v="7"/>
    <s v="Online"/>
    <x v="1"/>
    <d v="2020-03-23T00:00:00"/>
    <n v="232810437"/>
    <x v="338"/>
    <n v="2637"/>
    <x v="8"/>
    <n v="56.67"/>
    <x v="417"/>
    <n v="149438.79"/>
  </r>
  <r>
    <s v="C9143"/>
    <x v="2"/>
    <x v="102"/>
    <x v="5"/>
    <s v="Online"/>
    <x v="1"/>
    <d v="2022-05-10T00:00:00"/>
    <n v="914382064"/>
    <x v="339"/>
    <n v="4827"/>
    <x v="5"/>
    <n v="31.789999999999996"/>
    <x v="418"/>
    <n v="153450.32999999999"/>
  </r>
  <r>
    <s v="C6796"/>
    <x v="2"/>
    <x v="14"/>
    <x v="9"/>
    <s v="Online"/>
    <x v="1"/>
    <d v="2022-05-17T00:00:00"/>
    <n v="679652726"/>
    <x v="340"/>
    <n v="3200"/>
    <x v="10"/>
    <n v="90.93"/>
    <x v="419"/>
    <n v="290976"/>
  </r>
  <r>
    <s v="C7067"/>
    <x v="0"/>
    <x v="160"/>
    <x v="2"/>
    <s v="Online"/>
    <x v="0"/>
    <d v="2021-06-02T00:00:00"/>
    <n v="706796252"/>
    <x v="269"/>
    <n v="5572"/>
    <x v="2"/>
    <n v="117.11000000000001"/>
    <x v="420"/>
    <n v="652536.92000000004"/>
  </r>
  <r>
    <s v="C8942"/>
    <x v="0"/>
    <x v="144"/>
    <x v="3"/>
    <s v="Online"/>
    <x v="1"/>
    <d v="2021-01-08T00:00:00"/>
    <n v="894298970"/>
    <x v="341"/>
    <n v="1793"/>
    <x v="3"/>
    <n v="6.92"/>
    <x v="421"/>
    <n v="12407.56"/>
  </r>
  <r>
    <s v="C3109"/>
    <x v="3"/>
    <x v="161"/>
    <x v="5"/>
    <s v="Online"/>
    <x v="1"/>
    <d v="2021-09-10T00:00:00"/>
    <n v="310959708"/>
    <x v="342"/>
    <n v="8743"/>
    <x v="5"/>
    <n v="31.789999999999996"/>
    <x v="422"/>
    <n v="277939.96999999997"/>
  </r>
  <r>
    <s v="C3458"/>
    <x v="0"/>
    <x v="96"/>
    <x v="5"/>
    <s v="Offline"/>
    <x v="1"/>
    <d v="2021-06-27T00:00:00"/>
    <n v="345889794"/>
    <x v="21"/>
    <n v="5331"/>
    <x v="5"/>
    <n v="31.79"/>
    <x v="423"/>
    <n v="169472.49"/>
  </r>
  <r>
    <s v="C6585"/>
    <x v="2"/>
    <x v="114"/>
    <x v="3"/>
    <s v="Online"/>
    <x v="1"/>
    <d v="2020-04-15T00:00:00"/>
    <n v="658513057"/>
    <x v="343"/>
    <n v="7502"/>
    <x v="3"/>
    <n v="6.92"/>
    <x v="424"/>
    <n v="51913.84"/>
  </r>
  <r>
    <s v="C5285"/>
    <x v="0"/>
    <x v="83"/>
    <x v="8"/>
    <s v="Online"/>
    <x v="0"/>
    <d v="2021-03-28T00:00:00"/>
    <n v="528565824"/>
    <x v="344"/>
    <n v="3228"/>
    <x v="22"/>
    <n v="524.96"/>
    <x v="425"/>
    <n v="1694570.8800000001"/>
  </r>
  <r>
    <s v="C2060"/>
    <x v="5"/>
    <x v="43"/>
    <x v="8"/>
    <s v="Online"/>
    <x v="0"/>
    <d v="2020-09-28T00:00:00"/>
    <n v="206096923"/>
    <x v="345"/>
    <n v="7514"/>
    <x v="9"/>
    <n v="524.96"/>
    <x v="426"/>
    <n v="3944549.4400000004"/>
  </r>
  <r>
    <s v="C4614"/>
    <x v="1"/>
    <x v="139"/>
    <x v="10"/>
    <s v="Online"/>
    <x v="1"/>
    <d v="2021-04-25T00:00:00"/>
    <n v="461467683"/>
    <x v="346"/>
    <n v="7397"/>
    <x v="12"/>
    <n v="35.840000000000003"/>
    <x v="427"/>
    <n v="265108.48000000004"/>
  </r>
  <r>
    <s v="C3353"/>
    <x v="3"/>
    <x v="55"/>
    <x v="5"/>
    <s v="Online"/>
    <x v="1"/>
    <d v="2021-08-04T00:00:00"/>
    <n v="335351932"/>
    <x v="347"/>
    <n v="6944"/>
    <x v="31"/>
    <n v="31.789999999999996"/>
    <x v="428"/>
    <n v="220749.75999999998"/>
  </r>
  <r>
    <s v="C2887"/>
    <x v="2"/>
    <x v="162"/>
    <x v="9"/>
    <s v="Online"/>
    <x v="1"/>
    <d v="2020-08-10T00:00:00"/>
    <n v="288735997"/>
    <x v="348"/>
    <n v="2253"/>
    <x v="10"/>
    <n v="90.93"/>
    <x v="429"/>
    <n v="204865.29"/>
  </r>
  <r>
    <s v="C8529"/>
    <x v="0"/>
    <x v="163"/>
    <x v="7"/>
    <s v="Offline"/>
    <x v="1"/>
    <d v="2022-02-03T00:00:00"/>
    <n v="852918708"/>
    <x v="257"/>
    <n v="6454"/>
    <x v="8"/>
    <n v="56.67"/>
    <x v="430"/>
    <n v="365748.18"/>
  </r>
  <r>
    <s v="C3795"/>
    <x v="2"/>
    <x v="150"/>
    <x v="0"/>
    <s v="Offline"/>
    <x v="1"/>
    <d v="2021-08-03T00:00:00"/>
    <n v="379511392"/>
    <x v="328"/>
    <n v="4709"/>
    <x v="6"/>
    <n v="97.44"/>
    <x v="431"/>
    <n v="458844.95999999996"/>
  </r>
  <r>
    <s v="C8904"/>
    <x v="5"/>
    <x v="127"/>
    <x v="9"/>
    <s v="Offline"/>
    <x v="0"/>
    <d v="2022-03-16T00:00:00"/>
    <n v="890437877"/>
    <x v="349"/>
    <n v="9210"/>
    <x v="10"/>
    <n v="90.93"/>
    <x v="432"/>
    <n v="837465.3"/>
  </r>
  <r>
    <s v="C4279"/>
    <x v="0"/>
    <x v="164"/>
    <x v="3"/>
    <s v="Offline"/>
    <x v="1"/>
    <d v="2021-09-21T00:00:00"/>
    <n v="427934491"/>
    <x v="350"/>
    <n v="4180"/>
    <x v="3"/>
    <n v="6.92"/>
    <x v="433"/>
    <n v="28925.599999999999"/>
  </r>
  <r>
    <s v="C7045"/>
    <x v="5"/>
    <x v="124"/>
    <x v="11"/>
    <s v="Offline"/>
    <x v="1"/>
    <d v="2022-08-13T00:00:00"/>
    <n v="704550063"/>
    <x v="100"/>
    <n v="875"/>
    <x v="14"/>
    <n v="502.54"/>
    <x v="434"/>
    <n v="439722.5"/>
  </r>
  <r>
    <s v="C3531"/>
    <x v="1"/>
    <x v="165"/>
    <x v="1"/>
    <s v="Online"/>
    <x v="0"/>
    <d v="2022-01-16T00:00:00"/>
    <n v="353145921"/>
    <x v="351"/>
    <n v="2580"/>
    <x v="1"/>
    <n v="364.69"/>
    <x v="435"/>
    <n v="940900.2"/>
  </r>
  <r>
    <s v="C7768"/>
    <x v="2"/>
    <x v="150"/>
    <x v="0"/>
    <s v="Online"/>
    <x v="0"/>
    <d v="2021-11-09T00:00:00"/>
    <n v="776895892"/>
    <x v="352"/>
    <n v="9614"/>
    <x v="6"/>
    <n v="97.44"/>
    <x v="436"/>
    <n v="936788.16"/>
  </r>
  <r>
    <s v="C2992"/>
    <x v="3"/>
    <x v="4"/>
    <x v="9"/>
    <s v="Online"/>
    <x v="1"/>
    <d v="2021-06-14T00:00:00"/>
    <n v="299286305"/>
    <x v="328"/>
    <n v="4323"/>
    <x v="10"/>
    <n v="90.93"/>
    <x v="437"/>
    <n v="393090.39"/>
  </r>
  <r>
    <s v="C9141"/>
    <x v="3"/>
    <x v="155"/>
    <x v="0"/>
    <s v="Online"/>
    <x v="0"/>
    <d v="2022-01-17T00:00:00"/>
    <n v="914115989"/>
    <x v="353"/>
    <n v="6090"/>
    <x v="6"/>
    <n v="97.44"/>
    <x v="438"/>
    <n v="593409.6"/>
  </r>
  <r>
    <s v="C6354"/>
    <x v="2"/>
    <x v="7"/>
    <x v="4"/>
    <s v="Offline"/>
    <x v="0"/>
    <d v="2022-05-30T00:00:00"/>
    <n v="635496270"/>
    <x v="354"/>
    <n v="6323"/>
    <x v="4"/>
    <n v="159.41999999999999"/>
    <x v="439"/>
    <n v="1008012.6599999999"/>
  </r>
  <r>
    <s v="C2478"/>
    <x v="2"/>
    <x v="41"/>
    <x v="1"/>
    <s v="Offline"/>
    <x v="0"/>
    <d v="2020-04-13T00:00:00"/>
    <n v="247850978"/>
    <x v="355"/>
    <n v="3467"/>
    <x v="1"/>
    <n v="364.69"/>
    <x v="440"/>
    <n v="1264380.23"/>
  </r>
  <r>
    <s v="C1559"/>
    <x v="1"/>
    <x v="126"/>
    <x v="10"/>
    <s v="Offline"/>
    <x v="1"/>
    <d v="2022-05-21T00:00:00"/>
    <n v="155916440"/>
    <x v="356"/>
    <n v="7994"/>
    <x v="12"/>
    <n v="35.840000000000003"/>
    <x v="441"/>
    <n v="286504.96000000002"/>
  </r>
  <r>
    <s v="C8347"/>
    <x v="0"/>
    <x v="72"/>
    <x v="9"/>
    <s v="Offline"/>
    <x v="0"/>
    <d v="2020-02-11T00:00:00"/>
    <n v="834741485"/>
    <x v="357"/>
    <n v="7410"/>
    <x v="10"/>
    <n v="90.93"/>
    <x v="442"/>
    <n v="673791.3"/>
  </r>
  <r>
    <s v="C5796"/>
    <x v="1"/>
    <x v="38"/>
    <x v="1"/>
    <s v="Online"/>
    <x v="1"/>
    <d v="2022-06-02T00:00:00"/>
    <n v="579687440"/>
    <x v="72"/>
    <n v="1250"/>
    <x v="1"/>
    <n v="364.69"/>
    <x v="443"/>
    <n v="455862.5"/>
  </r>
  <r>
    <s v="C4564"/>
    <x v="2"/>
    <x v="10"/>
    <x v="7"/>
    <s v="Online"/>
    <x v="1"/>
    <d v="2020-01-27T00:00:00"/>
    <n v="456428134"/>
    <x v="358"/>
    <n v="6083"/>
    <x v="8"/>
    <n v="56.669999999999995"/>
    <x v="444"/>
    <n v="344723.61"/>
  </r>
  <r>
    <s v="C2509"/>
    <x v="2"/>
    <x v="136"/>
    <x v="0"/>
    <s v="Offline"/>
    <x v="1"/>
    <d v="2021-05-27T00:00:00"/>
    <n v="250949895"/>
    <x v="359"/>
    <n v="505"/>
    <x v="6"/>
    <n v="97.44"/>
    <x v="445"/>
    <n v="49207.199999999997"/>
  </r>
  <r>
    <s v="C7195"/>
    <x v="3"/>
    <x v="158"/>
    <x v="9"/>
    <s v="Online"/>
    <x v="1"/>
    <d v="2022-04-09T00:00:00"/>
    <n v="719551551"/>
    <x v="127"/>
    <n v="149"/>
    <x v="10"/>
    <n v="90.93"/>
    <x v="446"/>
    <n v="13548.570000000002"/>
  </r>
  <r>
    <s v="C4388"/>
    <x v="0"/>
    <x v="125"/>
    <x v="6"/>
    <s v="Online"/>
    <x v="0"/>
    <d v="2021-10-20T00:00:00"/>
    <n v="438844430"/>
    <x v="131"/>
    <n v="2674"/>
    <x v="32"/>
    <n v="263.33"/>
    <x v="447"/>
    <n v="704144.41999999993"/>
  </r>
  <r>
    <s v="C7557"/>
    <x v="2"/>
    <x v="11"/>
    <x v="9"/>
    <s v="Online"/>
    <x v="1"/>
    <d v="2020-12-15T00:00:00"/>
    <n v="755752360"/>
    <x v="360"/>
    <n v="2773"/>
    <x v="10"/>
    <n v="90.93"/>
    <x v="448"/>
    <n v="252148.89"/>
  </r>
  <r>
    <s v="C8375"/>
    <x v="2"/>
    <x v="68"/>
    <x v="10"/>
    <s v="Online"/>
    <x v="1"/>
    <d v="2021-02-01T00:00:00"/>
    <n v="837511670"/>
    <x v="361"/>
    <n v="7169"/>
    <x v="13"/>
    <n v="35.840000000000003"/>
    <x v="449"/>
    <n v="256936.96000000002"/>
  </r>
  <r>
    <s v="C8216"/>
    <x v="2"/>
    <x v="68"/>
    <x v="6"/>
    <s v="Offline"/>
    <x v="0"/>
    <d v="2022-07-12T00:00:00"/>
    <n v="821671187"/>
    <x v="59"/>
    <n v="9619"/>
    <x v="7"/>
    <n v="263.33"/>
    <x v="450"/>
    <n v="2532971.27"/>
  </r>
  <r>
    <s v="C4660"/>
    <x v="0"/>
    <x v="83"/>
    <x v="9"/>
    <s v="Online"/>
    <x v="0"/>
    <d v="2020-04-17T00:00:00"/>
    <n v="466092240"/>
    <x v="362"/>
    <n v="5906"/>
    <x v="10"/>
    <n v="90.93"/>
    <x v="451"/>
    <n v="537032.58000000007"/>
  </r>
  <r>
    <s v="C4989"/>
    <x v="2"/>
    <x v="81"/>
    <x v="4"/>
    <s v="Offline"/>
    <x v="0"/>
    <d v="2022-08-31T00:00:00"/>
    <n v="498948657"/>
    <x v="49"/>
    <n v="8850"/>
    <x v="4"/>
    <n v="159.41999999999999"/>
    <x v="452"/>
    <n v="1410867"/>
  </r>
  <r>
    <s v="C3687"/>
    <x v="0"/>
    <x v="83"/>
    <x v="11"/>
    <s v="Online"/>
    <x v="0"/>
    <d v="2021-03-05T00:00:00"/>
    <n v="368726766"/>
    <x v="363"/>
    <n v="3299"/>
    <x v="14"/>
    <n v="502.53999999999996"/>
    <x v="453"/>
    <n v="1657879.46"/>
  </r>
  <r>
    <s v="C4942"/>
    <x v="3"/>
    <x v="141"/>
    <x v="5"/>
    <s v="Offline"/>
    <x v="1"/>
    <d v="2020-08-15T00:00:00"/>
    <n v="494225394"/>
    <x v="364"/>
    <n v="1132"/>
    <x v="5"/>
    <n v="31.79"/>
    <x v="454"/>
    <n v="35986.28"/>
  </r>
  <r>
    <s v="C9145"/>
    <x v="2"/>
    <x v="24"/>
    <x v="6"/>
    <s v="Offline"/>
    <x v="0"/>
    <d v="2020-06-25T00:00:00"/>
    <n v="914555871"/>
    <x v="121"/>
    <n v="6261"/>
    <x v="15"/>
    <n v="263.33"/>
    <x v="455"/>
    <n v="1648709.13"/>
  </r>
  <r>
    <s v="C8391"/>
    <x v="1"/>
    <x v="6"/>
    <x v="10"/>
    <s v="Online"/>
    <x v="1"/>
    <d v="2022-01-28T00:00:00"/>
    <n v="839142024"/>
    <x v="365"/>
    <n v="9627"/>
    <x v="12"/>
    <n v="35.840000000000003"/>
    <x v="456"/>
    <n v="345031.68000000005"/>
  </r>
  <r>
    <s v="C8977"/>
    <x v="4"/>
    <x v="154"/>
    <x v="5"/>
    <s v="Online"/>
    <x v="1"/>
    <d v="2021-05-26T00:00:00"/>
    <n v="897720181"/>
    <x v="366"/>
    <n v="4206"/>
    <x v="5"/>
    <n v="31.79"/>
    <x v="457"/>
    <n v="133708.74"/>
  </r>
  <r>
    <s v="C8903"/>
    <x v="5"/>
    <x v="127"/>
    <x v="5"/>
    <s v="Offline"/>
    <x v="1"/>
    <d v="2021-12-30T00:00:00"/>
    <n v="890339171"/>
    <x v="47"/>
    <n v="1"/>
    <x v="5"/>
    <n v="31.79"/>
    <x v="458"/>
    <n v="31.79"/>
  </r>
  <r>
    <s v="C2373"/>
    <x v="5"/>
    <x v="94"/>
    <x v="0"/>
    <s v="Offline"/>
    <x v="0"/>
    <d v="2022-02-07T00:00:00"/>
    <n v="237360322"/>
    <x v="367"/>
    <n v="9049"/>
    <x v="6"/>
    <n v="97.44"/>
    <x v="459"/>
    <n v="881734.55999999994"/>
  </r>
  <r>
    <s v="C2294"/>
    <x v="0"/>
    <x v="166"/>
    <x v="10"/>
    <s v="Online"/>
    <x v="1"/>
    <d v="2021-10-11T00:00:00"/>
    <n v="229457461"/>
    <x v="116"/>
    <n v="417"/>
    <x v="12"/>
    <n v="35.840000000000003"/>
    <x v="460"/>
    <n v="14945.28"/>
  </r>
  <r>
    <s v="C8776"/>
    <x v="5"/>
    <x v="31"/>
    <x v="7"/>
    <s v="Online"/>
    <x v="1"/>
    <d v="2021-06-28T00:00:00"/>
    <n v="877616918"/>
    <x v="368"/>
    <n v="5203"/>
    <x v="8"/>
    <n v="56.67"/>
    <x v="461"/>
    <n v="294854.01"/>
  </r>
  <r>
    <s v="C4631"/>
    <x v="2"/>
    <x v="167"/>
    <x v="9"/>
    <s v="Offline"/>
    <x v="1"/>
    <d v="2020-09-02T00:00:00"/>
    <n v="463137519"/>
    <x v="369"/>
    <n v="1539"/>
    <x v="10"/>
    <n v="90.93"/>
    <x v="462"/>
    <n v="139941.27000000002"/>
  </r>
  <r>
    <s v="C4876"/>
    <x v="5"/>
    <x v="31"/>
    <x v="7"/>
    <s v="Online"/>
    <x v="0"/>
    <d v="2022-01-10T00:00:00"/>
    <n v="487630593"/>
    <x v="370"/>
    <n v="9584"/>
    <x v="8"/>
    <n v="56.67"/>
    <x v="463"/>
    <n v="543125.28"/>
  </r>
  <r>
    <s v="C7230"/>
    <x v="5"/>
    <x v="61"/>
    <x v="9"/>
    <s v="Online"/>
    <x v="0"/>
    <d v="2021-07-03T00:00:00"/>
    <n v="723019969"/>
    <x v="371"/>
    <n v="6531"/>
    <x v="10"/>
    <n v="90.93"/>
    <x v="54"/>
    <n v="593863.83000000007"/>
  </r>
  <r>
    <s v="C5615"/>
    <x v="2"/>
    <x v="162"/>
    <x v="4"/>
    <s v="Online"/>
    <x v="1"/>
    <d v="2021-03-06T00:00:00"/>
    <n v="561541974"/>
    <x v="372"/>
    <n v="1604"/>
    <x v="4"/>
    <n v="159.41999999999999"/>
    <x v="464"/>
    <n v="255709.68"/>
  </r>
  <r>
    <s v="C3657"/>
    <x v="2"/>
    <x v="51"/>
    <x v="9"/>
    <s v="Online"/>
    <x v="1"/>
    <d v="2022-02-04T00:00:00"/>
    <n v="365745437"/>
    <x v="207"/>
    <n v="1057"/>
    <x v="10"/>
    <n v="90.93"/>
    <x v="465"/>
    <n v="96113.010000000009"/>
  </r>
  <r>
    <s v="C1184"/>
    <x v="2"/>
    <x v="89"/>
    <x v="11"/>
    <s v="Offline"/>
    <x v="0"/>
    <d v="2022-11-04T00:00:00"/>
    <n v="118491685"/>
    <x v="373"/>
    <n v="3178"/>
    <x v="14"/>
    <n v="502.54"/>
    <x v="466"/>
    <n v="1597072.12"/>
  </r>
  <r>
    <s v="C7729"/>
    <x v="2"/>
    <x v="44"/>
    <x v="11"/>
    <s v="Online"/>
    <x v="0"/>
    <d v="2020-12-25T00:00:00"/>
    <n v="772954547"/>
    <x v="360"/>
    <n v="3282"/>
    <x v="23"/>
    <n v="502.54"/>
    <x v="467"/>
    <n v="1649336.28"/>
  </r>
  <r>
    <s v="C2026"/>
    <x v="0"/>
    <x v="77"/>
    <x v="9"/>
    <s v="Online"/>
    <x v="0"/>
    <d v="2020-03-13T00:00:00"/>
    <n v="202620351"/>
    <x v="374"/>
    <n v="8719"/>
    <x v="10"/>
    <n v="90.93"/>
    <x v="468"/>
    <n v="792818.67"/>
  </r>
  <r>
    <s v="C8512"/>
    <x v="3"/>
    <x v="168"/>
    <x v="3"/>
    <s v="Offline"/>
    <x v="1"/>
    <d v="2020-04-12T00:00:00"/>
    <n v="851287925"/>
    <x v="294"/>
    <n v="3869"/>
    <x v="21"/>
    <n v="6.92"/>
    <x v="469"/>
    <n v="26773.48"/>
  </r>
  <r>
    <s v="C2830"/>
    <x v="2"/>
    <x v="23"/>
    <x v="9"/>
    <s v="Offline"/>
    <x v="1"/>
    <d v="2021-06-05T00:00:00"/>
    <n v="283068597"/>
    <x v="375"/>
    <n v="5143"/>
    <x v="10"/>
    <n v="90.93"/>
    <x v="470"/>
    <n v="467652.99000000005"/>
  </r>
  <r>
    <s v="C6323"/>
    <x v="0"/>
    <x v="88"/>
    <x v="5"/>
    <s v="Offline"/>
    <x v="1"/>
    <d v="2022-10-23T00:00:00"/>
    <n v="632386195"/>
    <x v="376"/>
    <n v="5983"/>
    <x v="5"/>
    <n v="31.790000000000003"/>
    <x v="471"/>
    <n v="190199.57"/>
  </r>
  <r>
    <s v="C9539"/>
    <x v="5"/>
    <x v="140"/>
    <x v="0"/>
    <s v="Online"/>
    <x v="1"/>
    <d v="2021-02-20T00:00:00"/>
    <n v="953977048"/>
    <x v="377"/>
    <n v="1863"/>
    <x v="6"/>
    <n v="97.44"/>
    <x v="472"/>
    <n v="181530.72"/>
  </r>
  <r>
    <s v="C3728"/>
    <x v="0"/>
    <x v="49"/>
    <x v="6"/>
    <s v="Online"/>
    <x v="0"/>
    <d v="2020-09-04T00:00:00"/>
    <n v="372889983"/>
    <x v="153"/>
    <n v="5287"/>
    <x v="7"/>
    <n v="263.33"/>
    <x v="473"/>
    <n v="1392225.71"/>
  </r>
  <r>
    <s v="C3344"/>
    <x v="0"/>
    <x v="169"/>
    <x v="10"/>
    <s v="Offline"/>
    <x v="1"/>
    <d v="2020-05-15T00:00:00"/>
    <n v="334486329"/>
    <x v="378"/>
    <n v="793"/>
    <x v="13"/>
    <n v="35.840000000000003"/>
    <x v="474"/>
    <n v="28421.120000000003"/>
  </r>
  <r>
    <s v="C5544"/>
    <x v="2"/>
    <x v="37"/>
    <x v="9"/>
    <s v="Offline"/>
    <x v="0"/>
    <d v="2020-12-29T00:00:00"/>
    <n v="554439914"/>
    <x v="379"/>
    <n v="9946"/>
    <x v="10"/>
    <n v="90.93"/>
    <x v="475"/>
    <n v="904389.78"/>
  </r>
  <r>
    <s v="C3687"/>
    <x v="3"/>
    <x v="151"/>
    <x v="11"/>
    <s v="Online"/>
    <x v="0"/>
    <d v="2020-11-15T00:00:00"/>
    <n v="368737065"/>
    <x v="58"/>
    <n v="6347"/>
    <x v="29"/>
    <n v="502.54000000000008"/>
    <x v="476"/>
    <n v="3189621.3800000004"/>
  </r>
  <r>
    <s v="C9836"/>
    <x v="2"/>
    <x v="35"/>
    <x v="8"/>
    <s v="Online"/>
    <x v="1"/>
    <d v="2020-02-28T00:00:00"/>
    <n v="983676612"/>
    <x v="217"/>
    <n v="624"/>
    <x v="9"/>
    <n v="524.96"/>
    <x v="477"/>
    <n v="327575.04000000004"/>
  </r>
  <r>
    <s v="C5258"/>
    <x v="2"/>
    <x v="7"/>
    <x v="2"/>
    <s v="Online"/>
    <x v="0"/>
    <d v="2022-04-06T00:00:00"/>
    <n v="525869882"/>
    <x v="380"/>
    <n v="5439"/>
    <x v="20"/>
    <n v="117.11000000000001"/>
    <x v="478"/>
    <n v="636961.29"/>
  </r>
  <r>
    <s v="C7922"/>
    <x v="0"/>
    <x v="62"/>
    <x v="3"/>
    <s v="Offline"/>
    <x v="1"/>
    <d v="2020-12-28T00:00:00"/>
    <n v="792240703"/>
    <x v="381"/>
    <n v="484"/>
    <x v="3"/>
    <n v="6.919999999999999"/>
    <x v="479"/>
    <n v="3349.2799999999997"/>
  </r>
  <r>
    <s v="C5000"/>
    <x v="0"/>
    <x v="69"/>
    <x v="2"/>
    <s v="Offline"/>
    <x v="0"/>
    <d v="2021-12-30T00:00:00"/>
    <n v="500025403"/>
    <x v="281"/>
    <n v="7483"/>
    <x v="2"/>
    <n v="117.11"/>
    <x v="480"/>
    <n v="876334.13"/>
  </r>
  <r>
    <s v="C2367"/>
    <x v="2"/>
    <x v="13"/>
    <x v="3"/>
    <s v="Online"/>
    <x v="1"/>
    <d v="2021-04-25T00:00:00"/>
    <n v="236772811"/>
    <x v="346"/>
    <n v="5191"/>
    <x v="3"/>
    <n v="6.92"/>
    <x v="481"/>
    <n v="35921.72"/>
  </r>
  <r>
    <s v="C2103"/>
    <x v="0"/>
    <x v="169"/>
    <x v="11"/>
    <s v="Online"/>
    <x v="0"/>
    <d v="2021-02-11T00:00:00"/>
    <n v="210344254"/>
    <x v="382"/>
    <n v="4394"/>
    <x v="14"/>
    <n v="502.54000000000008"/>
    <x v="482"/>
    <n v="2208160.7600000002"/>
  </r>
  <r>
    <s v="C6989"/>
    <x v="2"/>
    <x v="130"/>
    <x v="10"/>
    <s v="Online"/>
    <x v="1"/>
    <d v="2022-07-12T00:00:00"/>
    <n v="698913562"/>
    <x v="87"/>
    <n v="2909"/>
    <x v="12"/>
    <n v="35.840000000000003"/>
    <x v="483"/>
    <n v="104258.56000000001"/>
  </r>
  <r>
    <s v="C7009"/>
    <x v="1"/>
    <x v="165"/>
    <x v="9"/>
    <s v="Online"/>
    <x v="1"/>
    <d v="2021-05-17T00:00:00"/>
    <n v="700967061"/>
    <x v="375"/>
    <n v="585"/>
    <x v="10"/>
    <n v="90.93"/>
    <x v="484"/>
    <n v="53194.05"/>
  </r>
  <r>
    <s v="C1853"/>
    <x v="2"/>
    <x v="12"/>
    <x v="10"/>
    <s v="Offline"/>
    <x v="1"/>
    <d v="2021-01-08T00:00:00"/>
    <n v="185303580"/>
    <x v="383"/>
    <n v="4302"/>
    <x v="12"/>
    <n v="35.840000000000003"/>
    <x v="485"/>
    <n v="154183.68000000002"/>
  </r>
  <r>
    <s v="C5410"/>
    <x v="3"/>
    <x v="55"/>
    <x v="7"/>
    <s v="Online"/>
    <x v="1"/>
    <d v="2022-05-20T00:00:00"/>
    <n v="541034448"/>
    <x v="384"/>
    <n v="2971"/>
    <x v="8"/>
    <n v="56.67"/>
    <x v="486"/>
    <n v="168366.57"/>
  </r>
  <r>
    <s v="C5275"/>
    <x v="0"/>
    <x v="64"/>
    <x v="4"/>
    <s v="Offline"/>
    <x v="1"/>
    <d v="2022-06-25T00:00:00"/>
    <n v="527583491"/>
    <x v="321"/>
    <n v="2534"/>
    <x v="4"/>
    <n v="159.41999999999999"/>
    <x v="487"/>
    <n v="403970.27999999997"/>
  </r>
  <r>
    <s v="C3246"/>
    <x v="3"/>
    <x v="39"/>
    <x v="7"/>
    <s v="Offline"/>
    <x v="1"/>
    <d v="2021-08-09T00:00:00"/>
    <n v="324687039"/>
    <x v="385"/>
    <n v="965"/>
    <x v="8"/>
    <n v="56.67"/>
    <x v="488"/>
    <n v="54686.55"/>
  </r>
  <r>
    <s v="C1823"/>
    <x v="0"/>
    <x v="62"/>
    <x v="6"/>
    <s v="Online"/>
    <x v="0"/>
    <d v="2021-11-13T00:00:00"/>
    <n v="182393920"/>
    <x v="251"/>
    <n v="3269"/>
    <x v="7"/>
    <n v="263.33"/>
    <x v="489"/>
    <n v="860825.7699999999"/>
  </r>
  <r>
    <s v="C8710"/>
    <x v="5"/>
    <x v="53"/>
    <x v="3"/>
    <s v="Offline"/>
    <x v="1"/>
    <d v="2020-01-29T00:00:00"/>
    <n v="871065461"/>
    <x v="193"/>
    <n v="6482"/>
    <x v="3"/>
    <n v="6.92"/>
    <x v="490"/>
    <n v="44855.44"/>
  </r>
  <r>
    <s v="C5313"/>
    <x v="2"/>
    <x v="112"/>
    <x v="8"/>
    <s v="Offline"/>
    <x v="0"/>
    <d v="2020-07-31T00:00:00"/>
    <n v="531375491"/>
    <x v="386"/>
    <n v="4671"/>
    <x v="9"/>
    <n v="524.96"/>
    <x v="491"/>
    <n v="2452088.16"/>
  </r>
  <r>
    <s v="C5243"/>
    <x v="3"/>
    <x v="168"/>
    <x v="2"/>
    <s v="Offline"/>
    <x v="1"/>
    <d v="2022-06-01T00:00:00"/>
    <n v="524310338"/>
    <x v="387"/>
    <n v="3935"/>
    <x v="2"/>
    <n v="117.11"/>
    <x v="492"/>
    <n v="460827.85"/>
  </r>
  <r>
    <s v="C4811"/>
    <x v="3"/>
    <x v="55"/>
    <x v="0"/>
    <s v="Offline"/>
    <x v="0"/>
    <d v="2020-09-23T00:00:00"/>
    <n v="481168830"/>
    <x v="302"/>
    <n v="7404"/>
    <x v="6"/>
    <n v="97.44"/>
    <x v="493"/>
    <n v="721445.76"/>
  </r>
  <r>
    <s v="C5535"/>
    <x v="2"/>
    <x v="105"/>
    <x v="11"/>
    <s v="Online"/>
    <x v="1"/>
    <d v="2022-07-05T00:00:00"/>
    <n v="553562295"/>
    <x v="77"/>
    <n v="239"/>
    <x v="14"/>
    <n v="502.53999999999996"/>
    <x v="494"/>
    <n v="120107.06"/>
  </r>
  <r>
    <s v="C9634"/>
    <x v="2"/>
    <x v="109"/>
    <x v="2"/>
    <s v="Offline"/>
    <x v="0"/>
    <d v="2022-04-11T00:00:00"/>
    <n v="963414561"/>
    <x v="388"/>
    <n v="4633"/>
    <x v="2"/>
    <n v="117.11"/>
    <x v="495"/>
    <n v="542570.63"/>
  </r>
  <r>
    <s v="C6529"/>
    <x v="3"/>
    <x v="168"/>
    <x v="2"/>
    <s v="Online"/>
    <x v="0"/>
    <d v="2020-09-05T00:00:00"/>
    <n v="652961957"/>
    <x v="389"/>
    <n v="4808"/>
    <x v="2"/>
    <n v="117.11"/>
    <x v="496"/>
    <n v="563064.88"/>
  </r>
  <r>
    <s v="C4347"/>
    <x v="2"/>
    <x v="10"/>
    <x v="0"/>
    <s v="Online"/>
    <x v="1"/>
    <d v="2020-03-11T00:00:00"/>
    <n v="434753310"/>
    <x v="390"/>
    <n v="2021"/>
    <x v="6"/>
    <n v="97.44"/>
    <x v="497"/>
    <n v="196926.24"/>
  </r>
  <r>
    <s v="C7416"/>
    <x v="0"/>
    <x v="133"/>
    <x v="6"/>
    <s v="Online"/>
    <x v="0"/>
    <d v="2020-10-29T00:00:00"/>
    <n v="741649949"/>
    <x v="391"/>
    <n v="9556"/>
    <x v="7"/>
    <n v="263.33"/>
    <x v="498"/>
    <n v="2516381.48"/>
  </r>
  <r>
    <s v="C2768"/>
    <x v="0"/>
    <x v="52"/>
    <x v="3"/>
    <s v="Offline"/>
    <x v="1"/>
    <d v="2021-08-01T00:00:00"/>
    <n v="276825702"/>
    <x v="392"/>
    <n v="7732"/>
    <x v="3"/>
    <n v="6.92"/>
    <x v="499"/>
    <n v="53505.440000000002"/>
  </r>
  <r>
    <s v="C9637"/>
    <x v="1"/>
    <x v="165"/>
    <x v="11"/>
    <s v="Online"/>
    <x v="0"/>
    <d v="2021-11-06T00:00:00"/>
    <n v="963766896"/>
    <x v="393"/>
    <n v="8896"/>
    <x v="14"/>
    <n v="502.53999999999996"/>
    <x v="500"/>
    <n v="4470595.84"/>
  </r>
  <r>
    <s v="C2962"/>
    <x v="1"/>
    <x v="121"/>
    <x v="8"/>
    <s v="Online"/>
    <x v="0"/>
    <d v="2022-11-06T00:00:00"/>
    <n v="296272361"/>
    <x v="322"/>
    <n v="2430"/>
    <x v="9"/>
    <n v="524.96"/>
    <x v="43"/>
    <n v="1275652.8"/>
  </r>
  <r>
    <s v="C7884"/>
    <x v="5"/>
    <x v="59"/>
    <x v="4"/>
    <s v="Offline"/>
    <x v="0"/>
    <d v="2020-06-28T00:00:00"/>
    <n v="788453423"/>
    <x v="394"/>
    <n v="9744"/>
    <x v="28"/>
    <n v="159.41999999999999"/>
    <x v="501"/>
    <n v="1553388.48"/>
  </r>
  <r>
    <s v="C5247"/>
    <x v="0"/>
    <x v="123"/>
    <x v="2"/>
    <s v="Offline"/>
    <x v="0"/>
    <d v="2021-02-03T00:00:00"/>
    <n v="524733912"/>
    <x v="395"/>
    <n v="9280"/>
    <x v="2"/>
    <n v="117.11"/>
    <x v="502"/>
    <n v="1086780.8"/>
  </r>
  <r>
    <s v="C8098"/>
    <x v="1"/>
    <x v="71"/>
    <x v="3"/>
    <s v="Online"/>
    <x v="1"/>
    <d v="2022-10-18T00:00:00"/>
    <n v="809850156"/>
    <x v="17"/>
    <n v="1513"/>
    <x v="3"/>
    <n v="6.919999999999999"/>
    <x v="503"/>
    <n v="10469.959999999999"/>
  </r>
  <r>
    <s v="C3188"/>
    <x v="1"/>
    <x v="42"/>
    <x v="0"/>
    <s v="Offline"/>
    <x v="1"/>
    <d v="2022-09-18T00:00:00"/>
    <n v="318850982"/>
    <x v="396"/>
    <n v="3946"/>
    <x v="6"/>
    <n v="97.44"/>
    <x v="504"/>
    <n v="384498.24"/>
  </r>
  <r>
    <s v="C9470"/>
    <x v="2"/>
    <x v="30"/>
    <x v="3"/>
    <s v="Offline"/>
    <x v="1"/>
    <d v="2021-03-23T00:00:00"/>
    <n v="947097718"/>
    <x v="397"/>
    <n v="6116"/>
    <x v="3"/>
    <n v="6.92"/>
    <x v="505"/>
    <n v="42322.720000000001"/>
  </r>
  <r>
    <s v="C1602"/>
    <x v="1"/>
    <x v="121"/>
    <x v="5"/>
    <s v="Online"/>
    <x v="1"/>
    <d v="2020-07-14T00:00:00"/>
    <n v="160264194"/>
    <x v="398"/>
    <n v="4591"/>
    <x v="5"/>
    <n v="31.789999999999996"/>
    <x v="506"/>
    <n v="145947.88999999998"/>
  </r>
  <r>
    <s v="C4443"/>
    <x v="5"/>
    <x v="60"/>
    <x v="0"/>
    <s v="Offline"/>
    <x v="0"/>
    <d v="2020-05-23T00:00:00"/>
    <n v="444336736"/>
    <x v="399"/>
    <n v="7969"/>
    <x v="6"/>
    <n v="97.44"/>
    <x v="507"/>
    <n v="776499.36"/>
  </r>
  <r>
    <s v="C7556"/>
    <x v="5"/>
    <x v="33"/>
    <x v="9"/>
    <s v="Online"/>
    <x v="1"/>
    <d v="2022-05-19T00:00:00"/>
    <n v="755614173"/>
    <x v="332"/>
    <n v="1880"/>
    <x v="10"/>
    <n v="90.93"/>
    <x v="508"/>
    <n v="170948.40000000002"/>
  </r>
  <r>
    <s v="C5707"/>
    <x v="2"/>
    <x v="98"/>
    <x v="9"/>
    <s v="Offline"/>
    <x v="1"/>
    <d v="2022-10-06T00:00:00"/>
    <n v="570707833"/>
    <x v="400"/>
    <n v="3985"/>
    <x v="10"/>
    <n v="90.93"/>
    <x v="509"/>
    <n v="362356.05000000005"/>
  </r>
  <r>
    <s v="C3365"/>
    <x v="0"/>
    <x v="170"/>
    <x v="5"/>
    <s v="Offline"/>
    <x v="1"/>
    <d v="2022-07-02T00:00:00"/>
    <n v="336541545"/>
    <x v="100"/>
    <n v="8977"/>
    <x v="5"/>
    <n v="31.790000000000003"/>
    <x v="510"/>
    <n v="285378.83"/>
  </r>
  <r>
    <s v="C1203"/>
    <x v="2"/>
    <x v="30"/>
    <x v="0"/>
    <s v="Offline"/>
    <x v="1"/>
    <d v="2020-02-03T00:00:00"/>
    <n v="120351636"/>
    <x v="401"/>
    <n v="3578"/>
    <x v="33"/>
    <n v="97.44"/>
    <x v="511"/>
    <n v="348640.32"/>
  </r>
  <r>
    <s v="C9596"/>
    <x v="2"/>
    <x v="138"/>
    <x v="2"/>
    <s v="Online"/>
    <x v="1"/>
    <d v="2021-07-30T00:00:00"/>
    <n v="959686934"/>
    <x v="402"/>
    <n v="1545"/>
    <x v="2"/>
    <n v="117.11000000000001"/>
    <x v="512"/>
    <n v="180934.95"/>
  </r>
  <r>
    <s v="C8124"/>
    <x v="0"/>
    <x v="171"/>
    <x v="3"/>
    <s v="Online"/>
    <x v="1"/>
    <d v="2021-12-25T00:00:00"/>
    <n v="812408769"/>
    <x v="403"/>
    <n v="8663"/>
    <x v="3"/>
    <n v="6.92"/>
    <x v="513"/>
    <n v="59947.96"/>
  </r>
  <r>
    <s v="C4066"/>
    <x v="2"/>
    <x v="114"/>
    <x v="3"/>
    <s v="Online"/>
    <x v="1"/>
    <d v="2021-01-03T00:00:00"/>
    <n v="406690967"/>
    <x v="404"/>
    <n v="7749"/>
    <x v="3"/>
    <n v="6.92"/>
    <x v="514"/>
    <n v="53623.08"/>
  </r>
  <r>
    <s v="C9910"/>
    <x v="0"/>
    <x v="133"/>
    <x v="9"/>
    <s v="Online"/>
    <x v="1"/>
    <d v="2021-08-14T00:00:00"/>
    <n v="991019856"/>
    <x v="124"/>
    <n v="3653"/>
    <x v="10"/>
    <n v="90.93"/>
    <x v="515"/>
    <n v="332167.29000000004"/>
  </r>
  <r>
    <s v="C2841"/>
    <x v="2"/>
    <x v="7"/>
    <x v="9"/>
    <s v="Offline"/>
    <x v="0"/>
    <d v="2020-01-15T00:00:00"/>
    <n v="284194266"/>
    <x v="405"/>
    <n v="8254"/>
    <x v="10"/>
    <n v="90.93"/>
    <x v="516"/>
    <n v="750536.22000000009"/>
  </r>
  <r>
    <s v="C1253"/>
    <x v="0"/>
    <x v="145"/>
    <x v="8"/>
    <s v="Online"/>
    <x v="0"/>
    <d v="2021-06-20T00:00:00"/>
    <n v="125325524"/>
    <x v="97"/>
    <n v="5463"/>
    <x v="9"/>
    <n v="524.96"/>
    <x v="517"/>
    <n v="2867856.48"/>
  </r>
  <r>
    <s v="C6238"/>
    <x v="1"/>
    <x v="15"/>
    <x v="6"/>
    <s v="Offline"/>
    <x v="0"/>
    <d v="2021-07-02T00:00:00"/>
    <n v="623837459"/>
    <x v="406"/>
    <n v="6222"/>
    <x v="7"/>
    <n v="263.33"/>
    <x v="518"/>
    <n v="1638439.26"/>
  </r>
  <r>
    <s v="C6094"/>
    <x v="0"/>
    <x v="153"/>
    <x v="11"/>
    <s v="Offline"/>
    <x v="0"/>
    <d v="2021-11-08T00:00:00"/>
    <n v="609466397"/>
    <x v="209"/>
    <n v="3506"/>
    <x v="14"/>
    <n v="502.54"/>
    <x v="519"/>
    <n v="1761905.24"/>
  </r>
  <r>
    <s v="C7822"/>
    <x v="5"/>
    <x v="142"/>
    <x v="3"/>
    <s v="Offline"/>
    <x v="1"/>
    <d v="2020-05-10T00:00:00"/>
    <n v="782261168"/>
    <x v="135"/>
    <n v="7318"/>
    <x v="3"/>
    <n v="6.92"/>
    <x v="520"/>
    <n v="50640.56"/>
  </r>
  <r>
    <s v="C5625"/>
    <x v="2"/>
    <x v="138"/>
    <x v="5"/>
    <s v="Offline"/>
    <x v="1"/>
    <d v="2020-12-15T00:00:00"/>
    <n v="562583100"/>
    <x v="407"/>
    <n v="9696"/>
    <x v="5"/>
    <n v="31.789999999999996"/>
    <x v="521"/>
    <n v="308235.83999999997"/>
  </r>
  <r>
    <s v="C3411"/>
    <x v="5"/>
    <x v="33"/>
    <x v="0"/>
    <s v="Offline"/>
    <x v="0"/>
    <d v="2020-11-09T00:00:00"/>
    <n v="341106021"/>
    <x v="408"/>
    <n v="9707"/>
    <x v="6"/>
    <n v="97.44"/>
    <x v="522"/>
    <n v="945850.08"/>
  </r>
  <r>
    <s v="C1288"/>
    <x v="5"/>
    <x v="61"/>
    <x v="5"/>
    <s v="Online"/>
    <x v="1"/>
    <d v="2020-07-11T00:00:00"/>
    <n v="128816258"/>
    <x v="211"/>
    <n v="8448"/>
    <x v="5"/>
    <n v="31.79"/>
    <x v="523"/>
    <n v="268561.91999999998"/>
  </r>
  <r>
    <s v="C9070"/>
    <x v="2"/>
    <x v="10"/>
    <x v="2"/>
    <s v="Offline"/>
    <x v="1"/>
    <d v="2022-04-04T00:00:00"/>
    <n v="907012641"/>
    <x v="409"/>
    <n v="4051"/>
    <x v="2"/>
    <n v="117.11"/>
    <x v="524"/>
    <n v="474412.61"/>
  </r>
  <r>
    <s v="C5773"/>
    <x v="5"/>
    <x v="172"/>
    <x v="4"/>
    <s v="Online"/>
    <x v="0"/>
    <d v="2020-03-05T00:00:00"/>
    <n v="577306497"/>
    <x v="410"/>
    <n v="6676"/>
    <x v="4"/>
    <n v="159.41999999999999"/>
    <x v="525"/>
    <n v="1064287.92"/>
  </r>
  <r>
    <s v="C7116"/>
    <x v="2"/>
    <x v="24"/>
    <x v="11"/>
    <s v="Offline"/>
    <x v="0"/>
    <d v="2021-08-31T00:00:00"/>
    <n v="711621654"/>
    <x v="402"/>
    <n v="3516"/>
    <x v="14"/>
    <n v="502.54"/>
    <x v="526"/>
    <n v="1766930.6400000001"/>
  </r>
  <r>
    <s v="C7021"/>
    <x v="2"/>
    <x v="173"/>
    <x v="8"/>
    <s v="Online"/>
    <x v="0"/>
    <d v="2020-03-23T00:00:00"/>
    <n v="702194440"/>
    <x v="218"/>
    <n v="3794"/>
    <x v="9"/>
    <n v="524.96"/>
    <x v="527"/>
    <n v="1991698.2400000002"/>
  </r>
  <r>
    <s v="C9115"/>
    <x v="0"/>
    <x v="52"/>
    <x v="2"/>
    <s v="Offline"/>
    <x v="1"/>
    <d v="2022-08-14T00:00:00"/>
    <n v="911573684"/>
    <x v="411"/>
    <n v="3765"/>
    <x v="2"/>
    <n v="117.11"/>
    <x v="528"/>
    <n v="440919.15"/>
  </r>
  <r>
    <s v="C4226"/>
    <x v="2"/>
    <x v="20"/>
    <x v="5"/>
    <s v="Offline"/>
    <x v="1"/>
    <d v="2021-09-19T00:00:00"/>
    <n v="422620713"/>
    <x v="412"/>
    <n v="1715"/>
    <x v="5"/>
    <n v="31.79"/>
    <x v="529"/>
    <n v="54519.85"/>
  </r>
  <r>
    <s v="C1885"/>
    <x v="5"/>
    <x v="142"/>
    <x v="11"/>
    <s v="Online"/>
    <x v="0"/>
    <d v="2020-10-18T00:00:00"/>
    <n v="188509356"/>
    <x v="413"/>
    <n v="2963"/>
    <x v="14"/>
    <n v="502.54"/>
    <x v="530"/>
    <n v="1489026.02"/>
  </r>
  <r>
    <s v="C7827"/>
    <x v="0"/>
    <x v="72"/>
    <x v="9"/>
    <s v="Online"/>
    <x v="1"/>
    <d v="2020-09-07T00:00:00"/>
    <n v="782725942"/>
    <x v="414"/>
    <n v="4855"/>
    <x v="10"/>
    <n v="90.93"/>
    <x v="531"/>
    <n v="441465.15"/>
  </r>
  <r>
    <s v="C1490"/>
    <x v="3"/>
    <x v="174"/>
    <x v="8"/>
    <s v="Online"/>
    <x v="0"/>
    <d v="2021-03-04T00:00:00"/>
    <n v="149069297"/>
    <x v="377"/>
    <n v="1772"/>
    <x v="9"/>
    <n v="524.96"/>
    <x v="532"/>
    <n v="930229.12000000011"/>
  </r>
  <r>
    <s v="C3516"/>
    <x v="2"/>
    <x v="111"/>
    <x v="5"/>
    <s v="Online"/>
    <x v="1"/>
    <d v="2022-06-16T00:00:00"/>
    <n v="351650750"/>
    <x v="415"/>
    <n v="126"/>
    <x v="5"/>
    <n v="31.79"/>
    <x v="533"/>
    <n v="4005.54"/>
  </r>
  <r>
    <s v="C8248"/>
    <x v="2"/>
    <x v="101"/>
    <x v="2"/>
    <s v="Online"/>
    <x v="1"/>
    <d v="2020-11-06T00:00:00"/>
    <n v="824894130"/>
    <x v="416"/>
    <n v="3359"/>
    <x v="2"/>
    <n v="117.11"/>
    <x v="534"/>
    <n v="393372.49"/>
  </r>
  <r>
    <s v="C6235"/>
    <x v="3"/>
    <x v="45"/>
    <x v="5"/>
    <s v="Online"/>
    <x v="1"/>
    <d v="2021-08-21T00:00:00"/>
    <n v="623535764"/>
    <x v="335"/>
    <n v="6944"/>
    <x v="31"/>
    <n v="31.789999999999996"/>
    <x v="428"/>
    <n v="220749.75999999998"/>
  </r>
  <r>
    <s v="C6726"/>
    <x v="2"/>
    <x v="20"/>
    <x v="9"/>
    <s v="Online"/>
    <x v="1"/>
    <d v="2020-07-05T00:00:00"/>
    <n v="672624480"/>
    <x v="417"/>
    <n v="3386"/>
    <x v="10"/>
    <n v="90.93"/>
    <x v="535"/>
    <n v="307888.98000000004"/>
  </r>
  <r>
    <s v="C6175"/>
    <x v="2"/>
    <x v="46"/>
    <x v="6"/>
    <s v="Online"/>
    <x v="0"/>
    <d v="2022-02-15T00:00:00"/>
    <n v="617521607"/>
    <x v="349"/>
    <n v="7221"/>
    <x v="7"/>
    <n v="263.33"/>
    <x v="536"/>
    <n v="1901505.93"/>
  </r>
  <r>
    <s v="C1739"/>
    <x v="5"/>
    <x v="85"/>
    <x v="3"/>
    <s v="Offline"/>
    <x v="1"/>
    <d v="2021-07-19T00:00:00"/>
    <n v="173900973"/>
    <x v="418"/>
    <n v="17"/>
    <x v="3"/>
    <n v="6.92"/>
    <x v="537"/>
    <n v="117.64"/>
  </r>
  <r>
    <s v="C4777"/>
    <x v="0"/>
    <x v="65"/>
    <x v="9"/>
    <s v="Online"/>
    <x v="1"/>
    <d v="2022-10-24T00:00:00"/>
    <n v="477748906"/>
    <x v="419"/>
    <n v="5373"/>
    <x v="10"/>
    <n v="90.93"/>
    <x v="538"/>
    <n v="488566.89"/>
  </r>
  <r>
    <s v="C9353"/>
    <x v="0"/>
    <x v="83"/>
    <x v="4"/>
    <s v="Offline"/>
    <x v="0"/>
    <d v="2020-05-11T00:00:00"/>
    <n v="935364234"/>
    <x v="420"/>
    <n v="3918"/>
    <x v="4"/>
    <n v="159.41999999999999"/>
    <x v="539"/>
    <n v="624607.55999999994"/>
  </r>
  <r>
    <s v="C5733"/>
    <x v="5"/>
    <x v="53"/>
    <x v="0"/>
    <s v="Online"/>
    <x v="0"/>
    <d v="2020-06-15T00:00:00"/>
    <n v="573358285"/>
    <x v="421"/>
    <n v="8313"/>
    <x v="6"/>
    <n v="97.44"/>
    <x v="540"/>
    <n v="810018.72"/>
  </r>
  <r>
    <s v="C2886"/>
    <x v="0"/>
    <x v="74"/>
    <x v="9"/>
    <s v="Offline"/>
    <x v="0"/>
    <d v="2022-08-17T00:00:00"/>
    <n v="288654887"/>
    <x v="422"/>
    <n v="8251"/>
    <x v="10"/>
    <n v="90.93"/>
    <x v="541"/>
    <n v="750263.43"/>
  </r>
  <r>
    <s v="C5984"/>
    <x v="2"/>
    <x v="57"/>
    <x v="0"/>
    <s v="Offline"/>
    <x v="0"/>
    <d v="2021-02-01T00:00:00"/>
    <n v="598490369"/>
    <x v="383"/>
    <n v="5455"/>
    <x v="6"/>
    <n v="97.44"/>
    <x v="542"/>
    <n v="531535.19999999995"/>
  </r>
  <r>
    <s v="C2904"/>
    <x v="3"/>
    <x v="39"/>
    <x v="10"/>
    <s v="Offline"/>
    <x v="1"/>
    <d v="2020-06-15T00:00:00"/>
    <n v="290413558"/>
    <x v="423"/>
    <n v="8680"/>
    <x v="12"/>
    <n v="35.840000000000003"/>
    <x v="543"/>
    <n v="311091.20000000001"/>
  </r>
  <r>
    <s v="C4722"/>
    <x v="2"/>
    <x v="51"/>
    <x v="6"/>
    <s v="Online"/>
    <x v="0"/>
    <d v="2020-01-13T00:00:00"/>
    <n v="472285783"/>
    <x v="424"/>
    <n v="8713"/>
    <x v="7"/>
    <n v="263.33"/>
    <x v="544"/>
    <n v="2294394.29"/>
  </r>
  <r>
    <s v="C5222"/>
    <x v="2"/>
    <x v="37"/>
    <x v="1"/>
    <s v="Offline"/>
    <x v="0"/>
    <d v="2020-12-16T00:00:00"/>
    <n v="522280871"/>
    <x v="425"/>
    <n v="3371"/>
    <x v="1"/>
    <n v="364.69"/>
    <x v="545"/>
    <n v="1229369.99"/>
  </r>
  <r>
    <s v="C3388"/>
    <x v="3"/>
    <x v="40"/>
    <x v="11"/>
    <s v="Online"/>
    <x v="0"/>
    <d v="2021-11-27T00:00:00"/>
    <n v="338885152"/>
    <x v="181"/>
    <n v="2502"/>
    <x v="14"/>
    <n v="502.54"/>
    <x v="546"/>
    <n v="1257355.08"/>
  </r>
  <r>
    <s v="C7908"/>
    <x v="1"/>
    <x v="139"/>
    <x v="11"/>
    <s v="Offline"/>
    <x v="0"/>
    <d v="2020-07-12T00:00:00"/>
    <n v="790897452"/>
    <x v="426"/>
    <n v="2986"/>
    <x v="14"/>
    <n v="502.54000000000008"/>
    <x v="547"/>
    <n v="1500584.4400000002"/>
  </r>
  <r>
    <s v="C5674"/>
    <x v="2"/>
    <x v="67"/>
    <x v="1"/>
    <s v="Offline"/>
    <x v="0"/>
    <d v="2020-08-06T00:00:00"/>
    <n v="567429101"/>
    <x v="427"/>
    <n v="3735"/>
    <x v="1"/>
    <n v="364.69"/>
    <x v="548"/>
    <n v="1362117.15"/>
  </r>
  <r>
    <s v="C2279"/>
    <x v="2"/>
    <x v="81"/>
    <x v="4"/>
    <s v="Offline"/>
    <x v="1"/>
    <d v="2021-12-29T00:00:00"/>
    <n v="227903926"/>
    <x v="428"/>
    <n v="691"/>
    <x v="4"/>
    <n v="159.41999999999999"/>
    <x v="549"/>
    <n v="110159.21999999999"/>
  </r>
  <r>
    <s v="C8520"/>
    <x v="2"/>
    <x v="136"/>
    <x v="5"/>
    <s v="Offline"/>
    <x v="1"/>
    <d v="2022-02-23T00:00:00"/>
    <n v="852058255"/>
    <x v="429"/>
    <n v="1827"/>
    <x v="5"/>
    <n v="31.790000000000003"/>
    <x v="550"/>
    <n v="58080.33"/>
  </r>
  <r>
    <s v="C8899"/>
    <x v="1"/>
    <x v="139"/>
    <x v="2"/>
    <s v="Online"/>
    <x v="1"/>
    <d v="2020-04-25T00:00:00"/>
    <n v="889940917"/>
    <x v="16"/>
    <n v="2149"/>
    <x v="2"/>
    <n v="117.11"/>
    <x v="551"/>
    <n v="251669.38999999998"/>
  </r>
  <r>
    <s v="C2119"/>
    <x v="2"/>
    <x v="13"/>
    <x v="5"/>
    <s v="Offline"/>
    <x v="1"/>
    <d v="2021-11-16T00:00:00"/>
    <n v="211913239"/>
    <x v="430"/>
    <n v="8692"/>
    <x v="5"/>
    <n v="31.79"/>
    <x v="552"/>
    <n v="276318.68"/>
  </r>
  <r>
    <s v="C5586"/>
    <x v="2"/>
    <x v="67"/>
    <x v="2"/>
    <s v="Offline"/>
    <x v="0"/>
    <d v="2022-08-10T00:00:00"/>
    <n v="558649051"/>
    <x v="119"/>
    <n v="5523"/>
    <x v="2"/>
    <n v="117.11"/>
    <x v="553"/>
    <n v="646798.53"/>
  </r>
  <r>
    <s v="C5911"/>
    <x v="2"/>
    <x v="3"/>
    <x v="4"/>
    <s v="Online"/>
    <x v="0"/>
    <d v="2021-07-16T00:00:00"/>
    <n v="591134679"/>
    <x v="431"/>
    <n v="8743"/>
    <x v="4"/>
    <n v="159.41999999999999"/>
    <x v="554"/>
    <n v="1393809.0599999998"/>
  </r>
  <r>
    <s v="C8406"/>
    <x v="1"/>
    <x v="115"/>
    <x v="6"/>
    <s v="Offline"/>
    <x v="1"/>
    <d v="2022-05-27T00:00:00"/>
    <n v="840668952"/>
    <x v="356"/>
    <n v="1479"/>
    <x v="15"/>
    <n v="263.33"/>
    <x v="555"/>
    <n v="389465.06999999995"/>
  </r>
  <r>
    <s v="C5588"/>
    <x v="2"/>
    <x v="138"/>
    <x v="11"/>
    <s v="Online"/>
    <x v="0"/>
    <d v="2020-09-29T00:00:00"/>
    <n v="558863198"/>
    <x v="280"/>
    <n v="8894"/>
    <x v="14"/>
    <n v="502.53999999999996"/>
    <x v="556"/>
    <n v="4469590.76"/>
  </r>
  <r>
    <s v="C8676"/>
    <x v="0"/>
    <x v="78"/>
    <x v="4"/>
    <s v="Offline"/>
    <x v="0"/>
    <d v="2022-07-12T00:00:00"/>
    <n v="867641246"/>
    <x v="432"/>
    <n v="3180"/>
    <x v="4"/>
    <n v="159.41999999999999"/>
    <x v="557"/>
    <n v="506955.6"/>
  </r>
  <r>
    <s v="C7092"/>
    <x v="2"/>
    <x v="81"/>
    <x v="2"/>
    <s v="Online"/>
    <x v="0"/>
    <d v="2022-09-04T00:00:00"/>
    <n v="709239423"/>
    <x v="189"/>
    <n v="8561"/>
    <x v="2"/>
    <n v="117.11"/>
    <x v="558"/>
    <n v="1002578.71"/>
  </r>
  <r>
    <s v="C8962"/>
    <x v="0"/>
    <x v="66"/>
    <x v="2"/>
    <s v="Online"/>
    <x v="0"/>
    <d v="2020-10-20T00:00:00"/>
    <n v="896206557"/>
    <x v="433"/>
    <n v="6291"/>
    <x v="2"/>
    <n v="117.11"/>
    <x v="559"/>
    <n v="736739.01"/>
  </r>
  <r>
    <s v="C9614"/>
    <x v="2"/>
    <x v="136"/>
    <x v="4"/>
    <s v="Online"/>
    <x v="0"/>
    <d v="2022-08-26T00:00:00"/>
    <n v="961403977"/>
    <x v="62"/>
    <n v="9656"/>
    <x v="19"/>
    <n v="159.41999999999999"/>
    <x v="560"/>
    <n v="1539359.5199999998"/>
  </r>
  <r>
    <s v="C5080"/>
    <x v="5"/>
    <x v="33"/>
    <x v="0"/>
    <s v="Online"/>
    <x v="0"/>
    <d v="2021-06-27T00:00:00"/>
    <n v="508005511"/>
    <x v="434"/>
    <n v="8975"/>
    <x v="6"/>
    <n v="97.44"/>
    <x v="561"/>
    <n v="874524"/>
  </r>
  <r>
    <s v="C5594"/>
    <x v="0"/>
    <x v="119"/>
    <x v="3"/>
    <s v="Online"/>
    <x v="1"/>
    <d v="2022-06-05T00:00:00"/>
    <n v="559497487"/>
    <x v="332"/>
    <n v="6595"/>
    <x v="3"/>
    <n v="6.92"/>
    <x v="562"/>
    <n v="45637.4"/>
  </r>
  <r>
    <s v="C4096"/>
    <x v="0"/>
    <x v="26"/>
    <x v="6"/>
    <s v="Online"/>
    <x v="1"/>
    <d v="2020-12-20T00:00:00"/>
    <n v="409678733"/>
    <x v="31"/>
    <n v="1896"/>
    <x v="7"/>
    <n v="263.33"/>
    <x v="563"/>
    <n v="499273.68"/>
  </r>
  <r>
    <s v="C7726"/>
    <x v="5"/>
    <x v="140"/>
    <x v="6"/>
    <s v="Online"/>
    <x v="0"/>
    <d v="2021-08-10T00:00:00"/>
    <n v="772660577"/>
    <x v="216"/>
    <n v="6290"/>
    <x v="7"/>
    <n v="263.33"/>
    <x v="564"/>
    <n v="1656345.7"/>
  </r>
  <r>
    <s v="C6328"/>
    <x v="0"/>
    <x v="48"/>
    <x v="5"/>
    <s v="Online"/>
    <x v="1"/>
    <d v="2022-01-29T00:00:00"/>
    <n v="632866847"/>
    <x v="353"/>
    <n v="8219"/>
    <x v="5"/>
    <n v="31.79"/>
    <x v="565"/>
    <n v="261282.00999999998"/>
  </r>
  <r>
    <s v="C3950"/>
    <x v="5"/>
    <x v="140"/>
    <x v="0"/>
    <s v="Online"/>
    <x v="0"/>
    <d v="2020-07-10T00:00:00"/>
    <n v="395033872"/>
    <x v="435"/>
    <n v="8156"/>
    <x v="6"/>
    <n v="97.44"/>
    <x v="566"/>
    <n v="794720.64"/>
  </r>
  <r>
    <s v="C5342"/>
    <x v="2"/>
    <x v="30"/>
    <x v="7"/>
    <s v="Offline"/>
    <x v="1"/>
    <d v="2022-08-20T00:00:00"/>
    <n v="534210479"/>
    <x v="123"/>
    <n v="3607"/>
    <x v="34"/>
    <n v="56.67"/>
    <x v="567"/>
    <n v="204408.69"/>
  </r>
  <r>
    <s v="C2457"/>
    <x v="2"/>
    <x v="150"/>
    <x v="3"/>
    <s v="Offline"/>
    <x v="1"/>
    <d v="2020-03-18T00:00:00"/>
    <n v="245757997"/>
    <x v="218"/>
    <n v="4107"/>
    <x v="3"/>
    <n v="6.92"/>
    <x v="568"/>
    <n v="28420.44"/>
  </r>
  <r>
    <s v="C5953"/>
    <x v="0"/>
    <x v="149"/>
    <x v="8"/>
    <s v="Offline"/>
    <x v="0"/>
    <d v="2021-03-05T00:00:00"/>
    <n v="595350253"/>
    <x v="363"/>
    <n v="6225"/>
    <x v="9"/>
    <n v="524.96"/>
    <x v="569"/>
    <n v="3267876"/>
  </r>
  <r>
    <s v="C4689"/>
    <x v="0"/>
    <x v="78"/>
    <x v="2"/>
    <s v="Offline"/>
    <x v="0"/>
    <d v="2022-06-03T00:00:00"/>
    <n v="468973577"/>
    <x v="180"/>
    <n v="8558"/>
    <x v="2"/>
    <n v="117.11"/>
    <x v="570"/>
    <n v="1002227.38"/>
  </r>
  <r>
    <s v="C6229"/>
    <x v="2"/>
    <x v="128"/>
    <x v="1"/>
    <s v="Offline"/>
    <x v="0"/>
    <d v="2022-09-02T00:00:00"/>
    <n v="622926795"/>
    <x v="436"/>
    <n v="6736"/>
    <x v="1"/>
    <n v="364.69"/>
    <x v="571"/>
    <n v="2456551.84"/>
  </r>
  <r>
    <s v="C5338"/>
    <x v="5"/>
    <x v="21"/>
    <x v="11"/>
    <s v="Offline"/>
    <x v="0"/>
    <d v="2021-01-17T00:00:00"/>
    <n v="533821237"/>
    <x v="437"/>
    <n v="8421"/>
    <x v="14"/>
    <n v="502.53999999999996"/>
    <x v="572"/>
    <n v="4231889.34"/>
  </r>
  <r>
    <s v="C6485"/>
    <x v="2"/>
    <x v="101"/>
    <x v="7"/>
    <s v="Online"/>
    <x v="1"/>
    <d v="2021-05-14T00:00:00"/>
    <n v="648580729"/>
    <x v="226"/>
    <n v="8306"/>
    <x v="8"/>
    <n v="56.67"/>
    <x v="573"/>
    <n v="470701.02"/>
  </r>
  <r>
    <s v="C1344"/>
    <x v="2"/>
    <x v="175"/>
    <x v="2"/>
    <s v="Offline"/>
    <x v="1"/>
    <d v="2022-02-16T00:00:00"/>
    <n v="134441602"/>
    <x v="438"/>
    <n v="3112"/>
    <x v="26"/>
    <n v="117.11"/>
    <x v="574"/>
    <n v="364446.32"/>
  </r>
  <r>
    <s v="C9289"/>
    <x v="3"/>
    <x v="168"/>
    <x v="6"/>
    <s v="Offline"/>
    <x v="0"/>
    <d v="2020-10-21T00:00:00"/>
    <n v="928952682"/>
    <x v="115"/>
    <n v="6597"/>
    <x v="7"/>
    <n v="263.33"/>
    <x v="575"/>
    <n v="1737188.01"/>
  </r>
  <r>
    <s v="C9899"/>
    <x v="2"/>
    <x v="148"/>
    <x v="8"/>
    <s v="Offline"/>
    <x v="0"/>
    <d v="2020-12-27T00:00:00"/>
    <n v="989975297"/>
    <x v="383"/>
    <n v="4545"/>
    <x v="9"/>
    <n v="524.96"/>
    <x v="576"/>
    <n v="2385943.2000000002"/>
  </r>
  <r>
    <s v="C1456"/>
    <x v="2"/>
    <x v="102"/>
    <x v="7"/>
    <s v="Offline"/>
    <x v="0"/>
    <d v="2022-05-21T00:00:00"/>
    <n v="145683276"/>
    <x v="439"/>
    <n v="9774"/>
    <x v="8"/>
    <n v="56.670000000000009"/>
    <x v="577"/>
    <n v="553892.58000000007"/>
  </r>
  <r>
    <s v="C5445"/>
    <x v="3"/>
    <x v="158"/>
    <x v="6"/>
    <s v="Online"/>
    <x v="0"/>
    <d v="2022-03-29T00:00:00"/>
    <n v="544562947"/>
    <x v="247"/>
    <n v="7132"/>
    <x v="7"/>
    <n v="263.33"/>
    <x v="578"/>
    <n v="1878069.5599999998"/>
  </r>
  <r>
    <s v="C8054"/>
    <x v="1"/>
    <x v="139"/>
    <x v="0"/>
    <s v="Offline"/>
    <x v="0"/>
    <d v="2022-06-30T00:00:00"/>
    <n v="805413138"/>
    <x v="440"/>
    <n v="8501"/>
    <x v="6"/>
    <n v="97.44"/>
    <x v="579"/>
    <n v="828337.44"/>
  </r>
  <r>
    <s v="C9673"/>
    <x v="5"/>
    <x v="31"/>
    <x v="5"/>
    <s v="Offline"/>
    <x v="1"/>
    <d v="2022-08-19T00:00:00"/>
    <n v="967345178"/>
    <x v="422"/>
    <n v="7789"/>
    <x v="5"/>
    <n v="31.79"/>
    <x v="580"/>
    <n v="247612.31"/>
  </r>
  <r>
    <s v="C2397"/>
    <x v="5"/>
    <x v="31"/>
    <x v="10"/>
    <s v="Online"/>
    <x v="1"/>
    <d v="2021-02-07T00:00:00"/>
    <n v="239782893"/>
    <x v="85"/>
    <n v="5941"/>
    <x v="12"/>
    <n v="35.840000000000003"/>
    <x v="581"/>
    <n v="212925.44000000003"/>
  </r>
  <r>
    <s v="C1524"/>
    <x v="2"/>
    <x v="35"/>
    <x v="7"/>
    <s v="Offline"/>
    <x v="1"/>
    <d v="2022-06-27T00:00:00"/>
    <n v="152462613"/>
    <x v="441"/>
    <n v="5930"/>
    <x v="8"/>
    <n v="56.670000000000009"/>
    <x v="582"/>
    <n v="336053.10000000003"/>
  </r>
  <r>
    <s v="C5054"/>
    <x v="2"/>
    <x v="110"/>
    <x v="10"/>
    <s v="Online"/>
    <x v="1"/>
    <d v="2021-10-01T00:00:00"/>
    <n v="505433166"/>
    <x v="442"/>
    <n v="7760"/>
    <x v="12"/>
    <n v="35.840000000000003"/>
    <x v="583"/>
    <n v="278118.40000000002"/>
  </r>
  <r>
    <s v="C7190"/>
    <x v="0"/>
    <x v="58"/>
    <x v="3"/>
    <s v="Offline"/>
    <x v="1"/>
    <d v="2022-11-04T00:00:00"/>
    <n v="719055879"/>
    <x v="373"/>
    <n v="3468"/>
    <x v="3"/>
    <n v="6.9200000000000008"/>
    <x v="584"/>
    <n v="23998.560000000001"/>
  </r>
  <r>
    <s v="C2840"/>
    <x v="2"/>
    <x v="176"/>
    <x v="6"/>
    <s v="Offline"/>
    <x v="0"/>
    <d v="2020-02-11T00:00:00"/>
    <n v="284004580"/>
    <x v="443"/>
    <n v="2121"/>
    <x v="7"/>
    <n v="263.33"/>
    <x v="585"/>
    <n v="558522.92999999993"/>
  </r>
  <r>
    <s v="C1112"/>
    <x v="5"/>
    <x v="100"/>
    <x v="8"/>
    <s v="Offline"/>
    <x v="0"/>
    <d v="2022-08-07T00:00:00"/>
    <n v="111265599"/>
    <x v="245"/>
    <n v="4818"/>
    <x v="9"/>
    <n v="524.96"/>
    <x v="586"/>
    <n v="2529257.2800000003"/>
  </r>
  <r>
    <s v="C2821"/>
    <x v="4"/>
    <x v="154"/>
    <x v="4"/>
    <s v="Offline"/>
    <x v="0"/>
    <d v="2021-02-28T00:00:00"/>
    <n v="282137763"/>
    <x v="327"/>
    <n v="9689"/>
    <x v="4"/>
    <n v="159.41999999999999"/>
    <x v="587"/>
    <n v="1544620.38"/>
  </r>
  <r>
    <s v="C4982"/>
    <x v="2"/>
    <x v="110"/>
    <x v="11"/>
    <s v="Online"/>
    <x v="0"/>
    <d v="2021-05-11T00:00:00"/>
    <n v="498232400"/>
    <x v="187"/>
    <n v="6894"/>
    <x v="14"/>
    <n v="502.54"/>
    <x v="588"/>
    <n v="3464510.7600000002"/>
  </r>
  <r>
    <s v="C5314"/>
    <x v="0"/>
    <x v="129"/>
    <x v="2"/>
    <s v="Offline"/>
    <x v="1"/>
    <d v="2022-01-02T00:00:00"/>
    <n v="531473338"/>
    <x v="444"/>
    <n v="3626"/>
    <x v="2"/>
    <n v="117.11"/>
    <x v="589"/>
    <n v="424640.86"/>
  </r>
  <r>
    <s v="C6740"/>
    <x v="3"/>
    <x v="151"/>
    <x v="4"/>
    <s v="Online"/>
    <x v="0"/>
    <d v="2022-04-23T00:00:00"/>
    <n v="674096906"/>
    <x v="445"/>
    <n v="9109"/>
    <x v="4"/>
    <n v="159.41999999999999"/>
    <x v="590"/>
    <n v="1452156.7799999998"/>
  </r>
  <r>
    <s v="C3886"/>
    <x v="4"/>
    <x v="134"/>
    <x v="4"/>
    <s v="Online"/>
    <x v="0"/>
    <d v="2020-06-18T00:00:00"/>
    <n v="388651931"/>
    <x v="446"/>
    <n v="9598"/>
    <x v="4"/>
    <n v="159.41999999999999"/>
    <x v="591"/>
    <n v="1530113.16"/>
  </r>
  <r>
    <s v="C5579"/>
    <x v="2"/>
    <x v="89"/>
    <x v="8"/>
    <s v="Online"/>
    <x v="0"/>
    <d v="2020-10-08T00:00:00"/>
    <n v="557999742"/>
    <x v="447"/>
    <n v="3378"/>
    <x v="17"/>
    <n v="524.96"/>
    <x v="592"/>
    <n v="1773314.8800000001"/>
  </r>
  <r>
    <s v="C3353"/>
    <x v="0"/>
    <x v="65"/>
    <x v="0"/>
    <s v="Offline"/>
    <x v="0"/>
    <d v="2020-10-16T00:00:00"/>
    <n v="335314166"/>
    <x v="448"/>
    <n v="5768"/>
    <x v="6"/>
    <n v="97.440000000000012"/>
    <x v="593"/>
    <n v="562033.92000000004"/>
  </r>
  <r>
    <s v="C2940"/>
    <x v="2"/>
    <x v="152"/>
    <x v="1"/>
    <s v="Offline"/>
    <x v="0"/>
    <d v="2021-05-08T00:00:00"/>
    <n v="294081532"/>
    <x v="266"/>
    <n v="4115"/>
    <x v="1"/>
    <n v="364.69"/>
    <x v="594"/>
    <n v="1500699.35"/>
  </r>
  <r>
    <s v="C1781"/>
    <x v="3"/>
    <x v="174"/>
    <x v="10"/>
    <s v="Offline"/>
    <x v="1"/>
    <d v="2022-03-30T00:00:00"/>
    <n v="178100669"/>
    <x v="449"/>
    <n v="2801"/>
    <x v="13"/>
    <n v="35.840000000000003"/>
    <x v="595"/>
    <n v="100387.84000000001"/>
  </r>
  <r>
    <s v="C2514"/>
    <x v="2"/>
    <x v="90"/>
    <x v="11"/>
    <s v="Offline"/>
    <x v="0"/>
    <d v="2020-10-21T00:00:00"/>
    <n v="251482903"/>
    <x v="283"/>
    <n v="8234"/>
    <x v="14"/>
    <n v="502.54"/>
    <x v="596"/>
    <n v="4137914.3600000003"/>
  </r>
  <r>
    <s v="C8486"/>
    <x v="5"/>
    <x v="142"/>
    <x v="1"/>
    <s v="Offline"/>
    <x v="0"/>
    <d v="2021-12-04T00:00:00"/>
    <n v="848652064"/>
    <x v="450"/>
    <n v="3860"/>
    <x v="1"/>
    <n v="364.69"/>
    <x v="597"/>
    <n v="1407703.4"/>
  </r>
  <r>
    <s v="C1243"/>
    <x v="0"/>
    <x v="72"/>
    <x v="2"/>
    <s v="Online"/>
    <x v="0"/>
    <d v="2022-04-25T00:00:00"/>
    <n v="124344480"/>
    <x v="307"/>
    <n v="5150"/>
    <x v="2"/>
    <n v="117.11"/>
    <x v="598"/>
    <n v="603116.5"/>
  </r>
  <r>
    <s v="C8036"/>
    <x v="5"/>
    <x v="75"/>
    <x v="7"/>
    <s v="Online"/>
    <x v="1"/>
    <d v="2020-07-08T00:00:00"/>
    <n v="803608977"/>
    <x v="120"/>
    <n v="4609"/>
    <x v="8"/>
    <n v="56.67"/>
    <x v="599"/>
    <n v="261192.03"/>
  </r>
  <r>
    <s v="C7318"/>
    <x v="2"/>
    <x v="147"/>
    <x v="10"/>
    <s v="Offline"/>
    <x v="1"/>
    <d v="2021-03-14T00:00:00"/>
    <n v="731806886"/>
    <x v="451"/>
    <n v="6775"/>
    <x v="12"/>
    <n v="35.840000000000003"/>
    <x v="600"/>
    <n v="242816.00000000003"/>
  </r>
  <r>
    <s v="C5246"/>
    <x v="1"/>
    <x v="115"/>
    <x v="9"/>
    <s v="Offline"/>
    <x v="1"/>
    <d v="2022-04-12T00:00:00"/>
    <n v="524612033"/>
    <x v="452"/>
    <n v="3213"/>
    <x v="10"/>
    <n v="90.93"/>
    <x v="601"/>
    <n v="292158.09000000003"/>
  </r>
  <r>
    <s v="C4180"/>
    <x v="2"/>
    <x v="35"/>
    <x v="2"/>
    <s v="Offline"/>
    <x v="0"/>
    <d v="2022-01-27T00:00:00"/>
    <n v="418010747"/>
    <x v="453"/>
    <n v="7524"/>
    <x v="2"/>
    <n v="117.11"/>
    <x v="602"/>
    <n v="881135.64"/>
  </r>
  <r>
    <s v="C7183"/>
    <x v="0"/>
    <x v="120"/>
    <x v="10"/>
    <s v="Online"/>
    <x v="1"/>
    <d v="2020-09-26T00:00:00"/>
    <n v="718301856"/>
    <x v="408"/>
    <n v="336"/>
    <x v="12"/>
    <n v="35.840000000000003"/>
    <x v="603"/>
    <n v="12042.240000000002"/>
  </r>
  <r>
    <s v="C4520"/>
    <x v="2"/>
    <x v="84"/>
    <x v="10"/>
    <s v="Online"/>
    <x v="1"/>
    <d v="2021-09-07T00:00:00"/>
    <n v="452096688"/>
    <x v="128"/>
    <n v="4311"/>
    <x v="12"/>
    <n v="35.840000000000003"/>
    <x v="604"/>
    <n v="154506.24000000002"/>
  </r>
  <r>
    <s v="C5163"/>
    <x v="0"/>
    <x v="58"/>
    <x v="7"/>
    <s v="Offline"/>
    <x v="0"/>
    <d v="2021-07-31T00:00:00"/>
    <n v="516319072"/>
    <x v="454"/>
    <n v="9142"/>
    <x v="8"/>
    <n v="56.67"/>
    <x v="605"/>
    <n v="518077.14"/>
  </r>
  <r>
    <s v="C5282"/>
    <x v="0"/>
    <x v="78"/>
    <x v="11"/>
    <s v="Online"/>
    <x v="0"/>
    <d v="2020-05-10T00:00:00"/>
    <n v="528205335"/>
    <x v="455"/>
    <n v="6551"/>
    <x v="14"/>
    <n v="502.54"/>
    <x v="606"/>
    <n v="3292139.54"/>
  </r>
  <r>
    <s v="C1753"/>
    <x v="5"/>
    <x v="43"/>
    <x v="8"/>
    <s v="Offline"/>
    <x v="0"/>
    <d v="2022-08-19T00:00:00"/>
    <n v="175304305"/>
    <x v="240"/>
    <n v="5294"/>
    <x v="9"/>
    <n v="524.96"/>
    <x v="607"/>
    <n v="2779138.24"/>
  </r>
  <r>
    <s v="C5654"/>
    <x v="5"/>
    <x v="50"/>
    <x v="5"/>
    <s v="Online"/>
    <x v="1"/>
    <d v="2021-12-28T00:00:00"/>
    <n v="565477311"/>
    <x v="225"/>
    <n v="6157"/>
    <x v="5"/>
    <n v="31.79"/>
    <x v="608"/>
    <n v="195731.03"/>
  </r>
  <r>
    <s v="C1768"/>
    <x v="2"/>
    <x v="177"/>
    <x v="1"/>
    <s v="Offline"/>
    <x v="0"/>
    <d v="2022-06-05T00:00:00"/>
    <n v="176898181"/>
    <x v="456"/>
    <n v="6958"/>
    <x v="24"/>
    <n v="364.69"/>
    <x v="609"/>
    <n v="2537513.02"/>
  </r>
  <r>
    <s v="C7080"/>
    <x v="0"/>
    <x v="178"/>
    <x v="2"/>
    <s v="Offline"/>
    <x v="0"/>
    <d v="2022-08-14T00:00:00"/>
    <n v="708053243"/>
    <x v="227"/>
    <n v="7544"/>
    <x v="2"/>
    <n v="117.11"/>
    <x v="180"/>
    <n v="883477.84"/>
  </r>
  <r>
    <s v="C3277"/>
    <x v="2"/>
    <x v="147"/>
    <x v="0"/>
    <s v="Online"/>
    <x v="1"/>
    <d v="2020-03-20T00:00:00"/>
    <n v="327741324"/>
    <x v="457"/>
    <n v="4796"/>
    <x v="6"/>
    <n v="97.44"/>
    <x v="610"/>
    <n v="467322.24"/>
  </r>
  <r>
    <s v="C4250"/>
    <x v="5"/>
    <x v="31"/>
    <x v="7"/>
    <s v="Offline"/>
    <x v="1"/>
    <d v="2021-11-07T00:00:00"/>
    <n v="425073754"/>
    <x v="458"/>
    <n v="7625"/>
    <x v="8"/>
    <n v="56.67"/>
    <x v="611"/>
    <n v="432108.75"/>
  </r>
  <r>
    <s v="C6594"/>
    <x v="0"/>
    <x v="123"/>
    <x v="3"/>
    <s v="Online"/>
    <x v="1"/>
    <d v="2021-09-08T00:00:00"/>
    <n v="659474360"/>
    <x v="124"/>
    <n v="1973"/>
    <x v="3"/>
    <n v="6.92"/>
    <x v="612"/>
    <n v="13653.16"/>
  </r>
  <r>
    <s v="C3106"/>
    <x v="0"/>
    <x v="160"/>
    <x v="1"/>
    <s v="Online"/>
    <x v="0"/>
    <d v="2020-01-05T00:00:00"/>
    <n v="310679471"/>
    <x v="424"/>
    <n v="5814"/>
    <x v="1"/>
    <n v="364.69"/>
    <x v="613"/>
    <n v="2120307.66"/>
  </r>
  <r>
    <s v="C5287"/>
    <x v="3"/>
    <x v="155"/>
    <x v="6"/>
    <s v="Online"/>
    <x v="0"/>
    <d v="2021-10-19T00:00:00"/>
    <n v="528737914"/>
    <x v="459"/>
    <n v="4153"/>
    <x v="7"/>
    <n v="263.33"/>
    <x v="614"/>
    <n v="1093609.49"/>
  </r>
  <r>
    <s v="C2840"/>
    <x v="0"/>
    <x v="179"/>
    <x v="0"/>
    <s v="Offline"/>
    <x v="1"/>
    <d v="2020-12-30T00:00:00"/>
    <n v="284011018"/>
    <x v="460"/>
    <n v="4026"/>
    <x v="6"/>
    <n v="97.44"/>
    <x v="615"/>
    <n v="392293.44"/>
  </r>
  <r>
    <s v="C4171"/>
    <x v="1"/>
    <x v="71"/>
    <x v="4"/>
    <s v="Offline"/>
    <x v="0"/>
    <d v="2021-12-14T00:00:00"/>
    <n v="417172610"/>
    <x v="461"/>
    <n v="9501"/>
    <x v="28"/>
    <n v="159.41999999999999"/>
    <x v="616"/>
    <n v="1514649.42"/>
  </r>
  <r>
    <s v="C4892"/>
    <x v="2"/>
    <x v="20"/>
    <x v="6"/>
    <s v="Offline"/>
    <x v="0"/>
    <d v="2020-11-04T00:00:00"/>
    <n v="489209020"/>
    <x v="462"/>
    <n v="6675"/>
    <x v="7"/>
    <n v="263.33"/>
    <x v="617"/>
    <n v="1757727.75"/>
  </r>
  <r>
    <s v="C1314"/>
    <x v="0"/>
    <x v="149"/>
    <x v="11"/>
    <s v="Online"/>
    <x v="0"/>
    <d v="2021-05-25T00:00:00"/>
    <n v="131419074"/>
    <x v="463"/>
    <n v="8679"/>
    <x v="14"/>
    <n v="502.54"/>
    <x v="618"/>
    <n v="4361544.66"/>
  </r>
  <r>
    <s v="C3954"/>
    <x v="0"/>
    <x v="179"/>
    <x v="5"/>
    <s v="Online"/>
    <x v="1"/>
    <d v="2022-01-07T00:00:00"/>
    <n v="395414102"/>
    <x v="207"/>
    <n v="674"/>
    <x v="5"/>
    <n v="31.79"/>
    <x v="619"/>
    <n v="21426.46"/>
  </r>
  <r>
    <s v="C6031"/>
    <x v="3"/>
    <x v="70"/>
    <x v="2"/>
    <s v="Offline"/>
    <x v="0"/>
    <d v="2020-02-05T00:00:00"/>
    <n v="603117930"/>
    <x v="410"/>
    <n v="4853"/>
    <x v="2"/>
    <n v="117.10999999999999"/>
    <x v="620"/>
    <n v="568334.82999999996"/>
  </r>
  <r>
    <s v="C5967"/>
    <x v="5"/>
    <x v="36"/>
    <x v="3"/>
    <s v="Online"/>
    <x v="1"/>
    <d v="2021-12-27T00:00:00"/>
    <n v="596766889"/>
    <x v="444"/>
    <n v="5439"/>
    <x v="3"/>
    <n v="6.92"/>
    <x v="621"/>
    <n v="37637.879999999997"/>
  </r>
  <r>
    <s v="C2889"/>
    <x v="5"/>
    <x v="31"/>
    <x v="7"/>
    <s v="Offline"/>
    <x v="1"/>
    <d v="2021-08-06T00:00:00"/>
    <n v="288909804"/>
    <x v="464"/>
    <n v="3686"/>
    <x v="8"/>
    <n v="56.67"/>
    <x v="622"/>
    <n v="208885.62"/>
  </r>
  <r>
    <s v="C1124"/>
    <x v="0"/>
    <x v="26"/>
    <x v="2"/>
    <s v="Online"/>
    <x v="1"/>
    <d v="2021-10-16T00:00:00"/>
    <n v="112408006"/>
    <x v="465"/>
    <n v="2882"/>
    <x v="20"/>
    <n v="117.11"/>
    <x v="623"/>
    <n v="337511.02"/>
  </r>
  <r>
    <s v="C5704"/>
    <x v="2"/>
    <x v="180"/>
    <x v="7"/>
    <s v="Offline"/>
    <x v="1"/>
    <d v="2021-07-27T00:00:00"/>
    <n v="570435321"/>
    <x v="392"/>
    <n v="3343"/>
    <x v="8"/>
    <n v="56.67"/>
    <x v="624"/>
    <n v="189447.81"/>
  </r>
  <r>
    <s v="C8864"/>
    <x v="2"/>
    <x v="54"/>
    <x v="4"/>
    <s v="Online"/>
    <x v="0"/>
    <d v="2020-04-28T00:00:00"/>
    <n v="886478078"/>
    <x v="198"/>
    <n v="7418"/>
    <x v="4"/>
    <n v="159.41999999999999"/>
    <x v="625"/>
    <n v="1182577.5599999998"/>
  </r>
  <r>
    <s v="C3543"/>
    <x v="1"/>
    <x v="139"/>
    <x v="2"/>
    <s v="Online"/>
    <x v="0"/>
    <d v="2022-02-17T00:00:00"/>
    <n v="354335105"/>
    <x v="466"/>
    <n v="4487"/>
    <x v="2"/>
    <n v="117.10999999999999"/>
    <x v="626"/>
    <n v="525472.56999999995"/>
  </r>
  <r>
    <s v="C5881"/>
    <x v="5"/>
    <x v="140"/>
    <x v="1"/>
    <s v="Online"/>
    <x v="0"/>
    <d v="2020-01-18T00:00:00"/>
    <n v="588117730"/>
    <x v="467"/>
    <n v="5960"/>
    <x v="1"/>
    <n v="364.69"/>
    <x v="627"/>
    <n v="2173552.4"/>
  </r>
  <r>
    <s v="C5722"/>
    <x v="2"/>
    <x v="135"/>
    <x v="5"/>
    <s v="Online"/>
    <x v="1"/>
    <d v="2020-05-21T00:00:00"/>
    <n v="572249782"/>
    <x v="468"/>
    <n v="282"/>
    <x v="5"/>
    <n v="31.790000000000003"/>
    <x v="628"/>
    <n v="8964.7800000000007"/>
  </r>
  <r>
    <s v="C7114"/>
    <x v="2"/>
    <x v="146"/>
    <x v="11"/>
    <s v="Offline"/>
    <x v="0"/>
    <d v="2021-04-16T00:00:00"/>
    <n v="711467587"/>
    <x v="469"/>
    <n v="7924"/>
    <x v="14"/>
    <n v="502.54"/>
    <x v="629"/>
    <n v="3982126.96"/>
  </r>
  <r>
    <s v="C5808"/>
    <x v="3"/>
    <x v="161"/>
    <x v="8"/>
    <s v="Online"/>
    <x v="0"/>
    <d v="2022-09-26T00:00:00"/>
    <n v="580819976"/>
    <x v="470"/>
    <n v="6393"/>
    <x v="9"/>
    <n v="524.96"/>
    <x v="630"/>
    <n v="3356069.2800000003"/>
  </r>
  <r>
    <s v="C2756"/>
    <x v="3"/>
    <x v="159"/>
    <x v="8"/>
    <s v="Online"/>
    <x v="0"/>
    <d v="2022-03-27T00:00:00"/>
    <n v="275668275"/>
    <x v="471"/>
    <n v="5223"/>
    <x v="9"/>
    <n v="524.96"/>
    <x v="631"/>
    <n v="2741866.08"/>
  </r>
  <r>
    <s v="C8616"/>
    <x v="2"/>
    <x v="87"/>
    <x v="2"/>
    <s v="Offline"/>
    <x v="1"/>
    <d v="2021-12-30T00:00:00"/>
    <n v="861686313"/>
    <x v="472"/>
    <n v="983"/>
    <x v="2"/>
    <n v="117.11"/>
    <x v="632"/>
    <n v="115119.13"/>
  </r>
  <r>
    <s v="C3248"/>
    <x v="2"/>
    <x v="20"/>
    <x v="1"/>
    <s v="Offline"/>
    <x v="0"/>
    <d v="2021-10-08T00:00:00"/>
    <n v="324860417"/>
    <x v="15"/>
    <n v="2271"/>
    <x v="1"/>
    <n v="364.69"/>
    <x v="633"/>
    <n v="828210.99"/>
  </r>
  <r>
    <s v="C3214"/>
    <x v="0"/>
    <x v="65"/>
    <x v="0"/>
    <s v="Offline"/>
    <x v="1"/>
    <d v="2020-04-12T00:00:00"/>
    <n v="321489417"/>
    <x v="473"/>
    <n v="4718"/>
    <x v="6"/>
    <n v="97.44"/>
    <x v="634"/>
    <n v="459721.92"/>
  </r>
  <r>
    <s v="C3281"/>
    <x v="0"/>
    <x v="171"/>
    <x v="6"/>
    <s v="Online"/>
    <x v="0"/>
    <d v="2022-05-14T00:00:00"/>
    <n v="328184640"/>
    <x v="474"/>
    <n v="5983"/>
    <x v="7"/>
    <n v="263.33"/>
    <x v="635"/>
    <n v="1575503.39"/>
  </r>
  <r>
    <s v="C7918"/>
    <x v="2"/>
    <x v="132"/>
    <x v="8"/>
    <s v="Offline"/>
    <x v="1"/>
    <d v="2020-05-30T00:00:00"/>
    <n v="791869914"/>
    <x v="278"/>
    <n v="760"/>
    <x v="9"/>
    <n v="524.96"/>
    <x v="636"/>
    <n v="398969.60000000003"/>
  </r>
  <r>
    <s v="C8797"/>
    <x v="2"/>
    <x v="87"/>
    <x v="7"/>
    <s v="Online"/>
    <x v="1"/>
    <d v="2021-06-28T00:00:00"/>
    <n v="879781568"/>
    <x v="53"/>
    <n v="5771"/>
    <x v="8"/>
    <n v="56.67"/>
    <x v="637"/>
    <n v="327042.57"/>
  </r>
  <r>
    <s v="C7294"/>
    <x v="3"/>
    <x v="156"/>
    <x v="1"/>
    <s v="Offline"/>
    <x v="0"/>
    <d v="2020-03-19T00:00:00"/>
    <n v="729468429"/>
    <x v="473"/>
    <n v="4773"/>
    <x v="1"/>
    <n v="364.69"/>
    <x v="638"/>
    <n v="1740665.3699999999"/>
  </r>
  <r>
    <s v="C9987"/>
    <x v="5"/>
    <x v="140"/>
    <x v="10"/>
    <s v="Offline"/>
    <x v="1"/>
    <d v="2020-03-05T00:00:00"/>
    <n v="998791825"/>
    <x v="475"/>
    <n v="3551"/>
    <x v="12"/>
    <n v="35.840000000000003"/>
    <x v="639"/>
    <n v="127267.84000000001"/>
  </r>
  <r>
    <s v="C6159"/>
    <x v="2"/>
    <x v="11"/>
    <x v="6"/>
    <s v="Online"/>
    <x v="0"/>
    <d v="2021-01-30T00:00:00"/>
    <n v="615925586"/>
    <x v="323"/>
    <n v="4923"/>
    <x v="32"/>
    <n v="263.33"/>
    <x v="640"/>
    <n v="1296373.5899999999"/>
  </r>
  <r>
    <s v="C8293"/>
    <x v="2"/>
    <x v="92"/>
    <x v="3"/>
    <s v="Online"/>
    <x v="1"/>
    <d v="2020-03-07T00:00:00"/>
    <n v="829356038"/>
    <x v="457"/>
    <n v="3737"/>
    <x v="3"/>
    <n v="6.92"/>
    <x v="641"/>
    <n v="25860.04"/>
  </r>
  <r>
    <s v="C2578"/>
    <x v="2"/>
    <x v="30"/>
    <x v="7"/>
    <s v="Offline"/>
    <x v="1"/>
    <d v="2022-04-09T00:00:00"/>
    <n v="257882010"/>
    <x v="476"/>
    <n v="1872"/>
    <x v="8"/>
    <n v="56.67"/>
    <x v="642"/>
    <n v="106086.24"/>
  </r>
  <r>
    <s v="C7406"/>
    <x v="2"/>
    <x v="92"/>
    <x v="1"/>
    <s v="Offline"/>
    <x v="0"/>
    <d v="2021-02-11T00:00:00"/>
    <n v="740614831"/>
    <x v="477"/>
    <n v="3241"/>
    <x v="1"/>
    <n v="364.69"/>
    <x v="643"/>
    <n v="1181960.29"/>
  </r>
  <r>
    <s v="C5869"/>
    <x v="2"/>
    <x v="32"/>
    <x v="1"/>
    <s v="Offline"/>
    <x v="0"/>
    <d v="2020-11-19T00:00:00"/>
    <n v="586978328"/>
    <x v="478"/>
    <n v="8786"/>
    <x v="1"/>
    <n v="364.69"/>
    <x v="644"/>
    <n v="3204166.34"/>
  </r>
  <r>
    <s v="C4267"/>
    <x v="5"/>
    <x v="94"/>
    <x v="11"/>
    <s v="Offline"/>
    <x v="0"/>
    <d v="2020-06-09T00:00:00"/>
    <n v="426708829"/>
    <x v="296"/>
    <n v="1480"/>
    <x v="14"/>
    <n v="502.54"/>
    <x v="645"/>
    <n v="743759.20000000007"/>
  </r>
  <r>
    <s v="C9598"/>
    <x v="2"/>
    <x v="132"/>
    <x v="8"/>
    <s v="Offline"/>
    <x v="0"/>
    <d v="2020-06-19T00:00:00"/>
    <n v="959855163"/>
    <x v="479"/>
    <n v="1328"/>
    <x v="9"/>
    <n v="524.96"/>
    <x v="646"/>
    <n v="697146.88"/>
  </r>
  <r>
    <s v="C7067"/>
    <x v="5"/>
    <x v="75"/>
    <x v="11"/>
    <s v="Online"/>
    <x v="1"/>
    <d v="2022-01-20T00:00:00"/>
    <n v="706778657"/>
    <x v="453"/>
    <n v="366"/>
    <x v="14"/>
    <n v="502.54"/>
    <x v="647"/>
    <n v="183929.64"/>
  </r>
  <r>
    <s v="C9581"/>
    <x v="0"/>
    <x v="62"/>
    <x v="11"/>
    <s v="Online"/>
    <x v="0"/>
    <d v="2022-05-29T00:00:00"/>
    <n v="958153140"/>
    <x v="445"/>
    <n v="7661"/>
    <x v="14"/>
    <n v="502.54"/>
    <x v="648"/>
    <n v="3849958.94"/>
  </r>
  <r>
    <s v="C8249"/>
    <x v="2"/>
    <x v="35"/>
    <x v="6"/>
    <s v="Offline"/>
    <x v="0"/>
    <d v="2021-12-28T00:00:00"/>
    <n v="824964940"/>
    <x v="215"/>
    <n v="4313"/>
    <x v="7"/>
    <n v="263.33"/>
    <x v="649"/>
    <n v="1135742.29"/>
  </r>
  <r>
    <s v="C3885"/>
    <x v="0"/>
    <x v="88"/>
    <x v="6"/>
    <s v="Online"/>
    <x v="0"/>
    <d v="2020-03-30T00:00:00"/>
    <n v="388512885"/>
    <x v="480"/>
    <n v="8451"/>
    <x v="7"/>
    <n v="263.33"/>
    <x v="650"/>
    <n v="2225401.83"/>
  </r>
  <r>
    <s v="C2504"/>
    <x v="0"/>
    <x v="64"/>
    <x v="8"/>
    <s v="Offline"/>
    <x v="1"/>
    <d v="2022-09-22T00:00:00"/>
    <n v="250408303"/>
    <x v="400"/>
    <n v="236"/>
    <x v="9"/>
    <n v="524.96"/>
    <x v="651"/>
    <n v="123890.56000000001"/>
  </r>
  <r>
    <s v="C1825"/>
    <x v="2"/>
    <x v="32"/>
    <x v="0"/>
    <s v="Offline"/>
    <x v="0"/>
    <d v="2022-07-10T00:00:00"/>
    <n v="182575023"/>
    <x v="481"/>
    <n v="6861"/>
    <x v="6"/>
    <n v="97.44"/>
    <x v="652"/>
    <n v="668535.84"/>
  </r>
  <r>
    <s v="C4772"/>
    <x v="0"/>
    <x v="47"/>
    <x v="10"/>
    <s v="Offline"/>
    <x v="1"/>
    <d v="2021-09-18T00:00:00"/>
    <n v="477249372"/>
    <x v="482"/>
    <n v="7549"/>
    <x v="12"/>
    <n v="35.840000000000003"/>
    <x v="653"/>
    <n v="270556.16000000003"/>
  </r>
  <r>
    <s v="C5969"/>
    <x v="2"/>
    <x v="89"/>
    <x v="2"/>
    <s v="Offline"/>
    <x v="0"/>
    <d v="2021-05-06T00:00:00"/>
    <n v="596980178"/>
    <x v="483"/>
    <n v="8556"/>
    <x v="2"/>
    <n v="117.11"/>
    <x v="654"/>
    <n v="1001993.16"/>
  </r>
  <r>
    <s v="C5246"/>
    <x v="2"/>
    <x v="104"/>
    <x v="4"/>
    <s v="Online"/>
    <x v="0"/>
    <d v="2020-01-01T00:00:00"/>
    <n v="524628770"/>
    <x v="484"/>
    <n v="8166"/>
    <x v="4"/>
    <n v="159.41999999999999"/>
    <x v="655"/>
    <n v="1301823.72"/>
  </r>
  <r>
    <s v="C3133"/>
    <x v="2"/>
    <x v="138"/>
    <x v="6"/>
    <s v="Online"/>
    <x v="1"/>
    <d v="2020-12-18T00:00:00"/>
    <n v="313368976"/>
    <x v="485"/>
    <n v="1698"/>
    <x v="7"/>
    <n v="263.33"/>
    <x v="656"/>
    <n v="447134.33999999997"/>
  </r>
  <r>
    <s v="C5366"/>
    <x v="2"/>
    <x v="152"/>
    <x v="0"/>
    <s v="Offline"/>
    <x v="0"/>
    <d v="2022-03-13T00:00:00"/>
    <n v="536687123"/>
    <x v="365"/>
    <n v="6501"/>
    <x v="6"/>
    <n v="97.44"/>
    <x v="657"/>
    <n v="633457.43999999994"/>
  </r>
  <r>
    <s v="C9383"/>
    <x v="3"/>
    <x v="82"/>
    <x v="3"/>
    <s v="Online"/>
    <x v="1"/>
    <d v="2020-08-20T00:00:00"/>
    <n v="938382041"/>
    <x v="103"/>
    <n v="6954"/>
    <x v="3"/>
    <n v="6.92"/>
    <x v="658"/>
    <n v="48121.68"/>
  </r>
  <r>
    <s v="C8825"/>
    <x v="2"/>
    <x v="109"/>
    <x v="11"/>
    <s v="Offline"/>
    <x v="0"/>
    <d v="2022-03-12T00:00:00"/>
    <n v="882565057"/>
    <x v="486"/>
    <n v="9468"/>
    <x v="14"/>
    <n v="502.53999999999996"/>
    <x v="659"/>
    <n v="4758048.72"/>
  </r>
  <r>
    <s v="C7036"/>
    <x v="0"/>
    <x v="125"/>
    <x v="2"/>
    <s v="Online"/>
    <x v="0"/>
    <d v="2020-04-27T00:00:00"/>
    <n v="703659999"/>
    <x v="487"/>
    <n v="7485"/>
    <x v="2"/>
    <n v="117.11"/>
    <x v="660"/>
    <n v="876568.35"/>
  </r>
  <r>
    <s v="C3564"/>
    <x v="1"/>
    <x v="38"/>
    <x v="7"/>
    <s v="Online"/>
    <x v="1"/>
    <d v="2020-04-24T00:00:00"/>
    <n v="356403195"/>
    <x v="480"/>
    <n v="6480"/>
    <x v="8"/>
    <n v="56.670000000000009"/>
    <x v="661"/>
    <n v="367221.60000000003"/>
  </r>
  <r>
    <s v="C7658"/>
    <x v="0"/>
    <x v="99"/>
    <x v="2"/>
    <s v="Offline"/>
    <x v="0"/>
    <d v="2020-09-15T00:00:00"/>
    <n v="765843474"/>
    <x v="488"/>
    <n v="8958"/>
    <x v="2"/>
    <n v="117.10999999999999"/>
    <x v="662"/>
    <n v="1049071.3799999999"/>
  </r>
  <r>
    <s v="C6773"/>
    <x v="2"/>
    <x v="177"/>
    <x v="1"/>
    <s v="Online"/>
    <x v="0"/>
    <d v="2020-06-15T00:00:00"/>
    <n v="677342164"/>
    <x v="489"/>
    <n v="9453"/>
    <x v="1"/>
    <n v="364.69"/>
    <x v="663"/>
    <n v="3447414.57"/>
  </r>
  <r>
    <s v="C7065"/>
    <x v="1"/>
    <x v="126"/>
    <x v="11"/>
    <s v="Offline"/>
    <x v="0"/>
    <d v="2020-04-30T00:00:00"/>
    <n v="706573092"/>
    <x v="490"/>
    <n v="9535"/>
    <x v="14"/>
    <n v="502.54"/>
    <x v="664"/>
    <n v="4791718.9000000004"/>
  </r>
  <r>
    <s v="C1895"/>
    <x v="5"/>
    <x v="21"/>
    <x v="2"/>
    <s v="Offline"/>
    <x v="1"/>
    <d v="2021-07-06T00:00:00"/>
    <n v="189522588"/>
    <x v="491"/>
    <n v="2800"/>
    <x v="2"/>
    <n v="117.11"/>
    <x v="665"/>
    <n v="327908"/>
  </r>
  <r>
    <s v="C3324"/>
    <x v="3"/>
    <x v="159"/>
    <x v="11"/>
    <s v="Online"/>
    <x v="0"/>
    <d v="2021-04-18T00:00:00"/>
    <n v="332489478"/>
    <x v="492"/>
    <n v="9880"/>
    <x v="14"/>
    <n v="502.54"/>
    <x v="666"/>
    <n v="4965095.2"/>
  </r>
  <r>
    <s v="C1620"/>
    <x v="2"/>
    <x v="114"/>
    <x v="0"/>
    <s v="Online"/>
    <x v="1"/>
    <d v="2020-03-26T00:00:00"/>
    <n v="162085092"/>
    <x v="493"/>
    <n v="3435"/>
    <x v="6"/>
    <n v="97.439999999999984"/>
    <x v="667"/>
    <n v="334706.39999999997"/>
  </r>
  <r>
    <s v="C5752"/>
    <x v="0"/>
    <x v="120"/>
    <x v="2"/>
    <s v="Online"/>
    <x v="1"/>
    <d v="2020-09-18T00:00:00"/>
    <n v="575233256"/>
    <x v="115"/>
    <n v="3158"/>
    <x v="2"/>
    <n v="117.11"/>
    <x v="668"/>
    <n v="369833.38"/>
  </r>
  <r>
    <s v="C2891"/>
    <x v="1"/>
    <x v="139"/>
    <x v="10"/>
    <s v="Offline"/>
    <x v="1"/>
    <d v="2022-08-31T00:00:00"/>
    <n v="289170300"/>
    <x v="494"/>
    <n v="773"/>
    <x v="12"/>
    <n v="35.840000000000003"/>
    <x v="669"/>
    <n v="27704.320000000003"/>
  </r>
  <r>
    <s v="C7914"/>
    <x v="0"/>
    <x v="166"/>
    <x v="9"/>
    <s v="Offline"/>
    <x v="1"/>
    <d v="2022-02-16T00:00:00"/>
    <n v="791445052"/>
    <x v="495"/>
    <n v="5033"/>
    <x v="10"/>
    <n v="90.93"/>
    <x v="670"/>
    <n v="457650.69000000006"/>
  </r>
  <r>
    <s v="C4899"/>
    <x v="2"/>
    <x v="104"/>
    <x v="0"/>
    <s v="Online"/>
    <x v="0"/>
    <d v="2021-04-07T00:00:00"/>
    <n v="489918839"/>
    <x v="496"/>
    <n v="6727"/>
    <x v="6"/>
    <n v="97.44"/>
    <x v="404"/>
    <n v="655478.88"/>
  </r>
  <r>
    <s v="C5627"/>
    <x v="0"/>
    <x v="163"/>
    <x v="11"/>
    <s v="Online"/>
    <x v="0"/>
    <d v="2021-03-19T00:00:00"/>
    <n v="562765491"/>
    <x v="497"/>
    <n v="3669"/>
    <x v="14"/>
    <n v="502.54"/>
    <x v="671"/>
    <n v="1843819.26"/>
  </r>
  <r>
    <s v="C9084"/>
    <x v="5"/>
    <x v="124"/>
    <x v="10"/>
    <s v="Offline"/>
    <x v="1"/>
    <d v="2020-08-25T00:00:00"/>
    <n v="908471333"/>
    <x v="498"/>
    <n v="5711"/>
    <x v="11"/>
    <n v="35.840000000000003"/>
    <x v="672"/>
    <n v="204682.24000000002"/>
  </r>
  <r>
    <s v="C5958"/>
    <x v="3"/>
    <x v="174"/>
    <x v="6"/>
    <s v="Online"/>
    <x v="0"/>
    <d v="2020-01-31T00:00:00"/>
    <n v="595835196"/>
    <x v="410"/>
    <n v="9730"/>
    <x v="7"/>
    <n v="263.33"/>
    <x v="673"/>
    <n v="2562200.9"/>
  </r>
  <r>
    <s v="C1139"/>
    <x v="0"/>
    <x v="153"/>
    <x v="0"/>
    <s v="Offline"/>
    <x v="1"/>
    <d v="2020-06-03T00:00:00"/>
    <n v="113968408"/>
    <x v="499"/>
    <n v="4639"/>
    <x v="6"/>
    <n v="97.44"/>
    <x v="674"/>
    <n v="452024.16"/>
  </r>
  <r>
    <s v="C9222"/>
    <x v="2"/>
    <x v="110"/>
    <x v="7"/>
    <s v="Offline"/>
    <x v="1"/>
    <d v="2021-07-23T00:00:00"/>
    <n v="922294795"/>
    <x v="500"/>
    <n v="6380"/>
    <x v="8"/>
    <n v="56.670000000000009"/>
    <x v="675"/>
    <n v="361554.60000000003"/>
  </r>
  <r>
    <s v="C5005"/>
    <x v="2"/>
    <x v="148"/>
    <x v="3"/>
    <s v="Online"/>
    <x v="1"/>
    <d v="2020-11-29T00:00:00"/>
    <n v="500550687"/>
    <x v="501"/>
    <n v="2926"/>
    <x v="3"/>
    <n v="6.919999999999999"/>
    <x v="676"/>
    <n v="20247.919999999998"/>
  </r>
  <r>
    <s v="C8987"/>
    <x v="2"/>
    <x v="111"/>
    <x v="1"/>
    <s v="Online"/>
    <x v="0"/>
    <d v="2020-08-08T00:00:00"/>
    <n v="898784911"/>
    <x v="502"/>
    <n v="9283"/>
    <x v="1"/>
    <n v="364.69"/>
    <x v="677"/>
    <n v="3385417.27"/>
  </r>
  <r>
    <s v="C1873"/>
    <x v="3"/>
    <x v="91"/>
    <x v="0"/>
    <s v="Offline"/>
    <x v="1"/>
    <d v="2020-04-18T00:00:00"/>
    <n v="187358796"/>
    <x v="294"/>
    <n v="2486"/>
    <x v="6"/>
    <n v="97.44"/>
    <x v="678"/>
    <n v="242235.84"/>
  </r>
  <r>
    <s v="C1069"/>
    <x v="2"/>
    <x v="111"/>
    <x v="2"/>
    <s v="Offline"/>
    <x v="0"/>
    <d v="2021-06-23T00:00:00"/>
    <n v="106946170"/>
    <x v="371"/>
    <n v="6603"/>
    <x v="2"/>
    <n v="117.11"/>
    <x v="679"/>
    <n v="773277.33"/>
  </r>
  <r>
    <s v="C2185"/>
    <x v="0"/>
    <x v="120"/>
    <x v="8"/>
    <s v="Offline"/>
    <x v="0"/>
    <d v="2020-04-29T00:00:00"/>
    <n v="218533360"/>
    <x v="493"/>
    <n v="7733"/>
    <x v="9"/>
    <n v="524.96"/>
    <x v="680"/>
    <n v="4059515.68"/>
  </r>
  <r>
    <s v="C1534"/>
    <x v="2"/>
    <x v="54"/>
    <x v="8"/>
    <s v="Offline"/>
    <x v="0"/>
    <d v="2020-07-27T00:00:00"/>
    <n v="153419196"/>
    <x v="446"/>
    <n v="9004"/>
    <x v="9"/>
    <n v="524.96"/>
    <x v="681"/>
    <n v="4726739.8400000008"/>
  </r>
  <r>
    <s v="C9632"/>
    <x v="5"/>
    <x v="61"/>
    <x v="3"/>
    <s v="Online"/>
    <x v="1"/>
    <d v="2020-08-12T00:00:00"/>
    <n v="963215005"/>
    <x v="503"/>
    <n v="5580"/>
    <x v="3"/>
    <n v="6.92"/>
    <x v="682"/>
    <n v="38613.599999999999"/>
  </r>
  <r>
    <s v="C1698"/>
    <x v="1"/>
    <x v="38"/>
    <x v="9"/>
    <s v="Offline"/>
    <x v="0"/>
    <d v="2020-09-14T00:00:00"/>
    <n v="169844615"/>
    <x v="162"/>
    <n v="9651"/>
    <x v="10"/>
    <n v="90.93"/>
    <x v="683"/>
    <n v="877565.43"/>
  </r>
  <r>
    <s v="C3155"/>
    <x v="0"/>
    <x v="113"/>
    <x v="7"/>
    <s v="Online"/>
    <x v="1"/>
    <d v="2021-06-26T00:00:00"/>
    <n v="315544354"/>
    <x v="22"/>
    <n v="5441"/>
    <x v="8"/>
    <n v="56.670000000000009"/>
    <x v="684"/>
    <n v="308341.47000000003"/>
  </r>
  <r>
    <s v="C4128"/>
    <x v="2"/>
    <x v="87"/>
    <x v="9"/>
    <s v="Offline"/>
    <x v="1"/>
    <d v="2022-07-26T00:00:00"/>
    <n v="412863051"/>
    <x v="504"/>
    <n v="4206"/>
    <x v="10"/>
    <n v="90.93"/>
    <x v="685"/>
    <n v="382451.58"/>
  </r>
  <r>
    <s v="C8946"/>
    <x v="5"/>
    <x v="75"/>
    <x v="3"/>
    <s v="Offline"/>
    <x v="1"/>
    <d v="2021-02-10T00:00:00"/>
    <n v="894662034"/>
    <x v="505"/>
    <n v="9232"/>
    <x v="3"/>
    <n v="6.92"/>
    <x v="686"/>
    <n v="63885.440000000002"/>
  </r>
  <r>
    <s v="C4641"/>
    <x v="2"/>
    <x v="89"/>
    <x v="7"/>
    <s v="Offline"/>
    <x v="1"/>
    <d v="2021-10-31T00:00:00"/>
    <n v="464115130"/>
    <x v="352"/>
    <n v="836"/>
    <x v="8"/>
    <n v="56.67"/>
    <x v="687"/>
    <n v="47376.12"/>
  </r>
  <r>
    <s v="C1447"/>
    <x v="0"/>
    <x v="149"/>
    <x v="5"/>
    <s v="Online"/>
    <x v="1"/>
    <d v="2021-04-04T00:00:00"/>
    <n v="144708669"/>
    <x v="506"/>
    <n v="1366"/>
    <x v="5"/>
    <n v="31.79"/>
    <x v="688"/>
    <n v="43425.14"/>
  </r>
  <r>
    <s v="C1302"/>
    <x v="3"/>
    <x v="174"/>
    <x v="3"/>
    <s v="Offline"/>
    <x v="1"/>
    <d v="2020-08-11T00:00:00"/>
    <n v="130241477"/>
    <x v="235"/>
    <n v="202"/>
    <x v="3"/>
    <n v="6.92"/>
    <x v="689"/>
    <n v="1397.84"/>
  </r>
  <r>
    <s v="C2348"/>
    <x v="5"/>
    <x v="36"/>
    <x v="2"/>
    <s v="Offline"/>
    <x v="0"/>
    <d v="2021-07-10T00:00:00"/>
    <n v="234824883"/>
    <x v="418"/>
    <n v="8756"/>
    <x v="2"/>
    <n v="117.11"/>
    <x v="690"/>
    <n v="1025415.16"/>
  </r>
  <r>
    <s v="C3428"/>
    <x v="5"/>
    <x v="19"/>
    <x v="2"/>
    <s v="Offline"/>
    <x v="0"/>
    <d v="2021-09-24T00:00:00"/>
    <n v="342882716"/>
    <x v="442"/>
    <n v="5470"/>
    <x v="2"/>
    <n v="117.10999999999999"/>
    <x v="691"/>
    <n v="640591.69999999995"/>
  </r>
  <r>
    <s v="C8591"/>
    <x v="0"/>
    <x v="88"/>
    <x v="11"/>
    <s v="Offline"/>
    <x v="1"/>
    <d v="2022-03-28T00:00:00"/>
    <n v="859151303"/>
    <x v="507"/>
    <n v="818"/>
    <x v="14"/>
    <n v="502.54"/>
    <x v="692"/>
    <n v="411077.72000000003"/>
  </r>
  <r>
    <s v="C4586"/>
    <x v="4"/>
    <x v="103"/>
    <x v="1"/>
    <s v="Offline"/>
    <x v="0"/>
    <d v="2020-02-26T00:00:00"/>
    <n v="458679473"/>
    <x v="443"/>
    <n v="2304"/>
    <x v="1"/>
    <n v="364.69"/>
    <x v="693"/>
    <n v="840245.76000000001"/>
  </r>
  <r>
    <s v="C1368"/>
    <x v="3"/>
    <x v="55"/>
    <x v="0"/>
    <s v="Online"/>
    <x v="0"/>
    <d v="2021-07-30T00:00:00"/>
    <n v="136828553"/>
    <x v="402"/>
    <n v="9464"/>
    <x v="6"/>
    <n v="97.44"/>
    <x v="694"/>
    <n v="922172.16"/>
  </r>
  <r>
    <s v="C9592"/>
    <x v="0"/>
    <x v="117"/>
    <x v="4"/>
    <s v="Online"/>
    <x v="0"/>
    <d v="2020-02-19T00:00:00"/>
    <n v="959272372"/>
    <x v="233"/>
    <n v="8867"/>
    <x v="19"/>
    <n v="159.41999999999999"/>
    <x v="695"/>
    <n v="1413577.14"/>
  </r>
  <r>
    <s v="C9119"/>
    <x v="2"/>
    <x v="3"/>
    <x v="2"/>
    <s v="Offline"/>
    <x v="0"/>
    <d v="2021-04-18T00:00:00"/>
    <n v="911997258"/>
    <x v="508"/>
    <n v="9110"/>
    <x v="2"/>
    <n v="117.11000000000001"/>
    <x v="696"/>
    <n v="1066872.1000000001"/>
  </r>
  <r>
    <s v="C7513"/>
    <x v="5"/>
    <x v="19"/>
    <x v="9"/>
    <s v="Offline"/>
    <x v="0"/>
    <d v="2020-12-04T00:00:00"/>
    <n v="751302039"/>
    <x v="509"/>
    <n v="5824"/>
    <x v="10"/>
    <n v="90.93"/>
    <x v="697"/>
    <n v="529576.32000000007"/>
  </r>
  <r>
    <s v="C8537"/>
    <x v="1"/>
    <x v="63"/>
    <x v="0"/>
    <s v="Online"/>
    <x v="0"/>
    <d v="2021-01-02T00:00:00"/>
    <n v="853798043"/>
    <x v="263"/>
    <n v="6669"/>
    <x v="6"/>
    <n v="97.44"/>
    <x v="698"/>
    <n v="649827.36"/>
  </r>
  <r>
    <s v="C7664"/>
    <x v="2"/>
    <x v="102"/>
    <x v="1"/>
    <s v="Online"/>
    <x v="0"/>
    <d v="2022-06-29T00:00:00"/>
    <n v="766409099"/>
    <x v="66"/>
    <n v="6338"/>
    <x v="1"/>
    <n v="364.69000000000005"/>
    <x v="699"/>
    <n v="2311405.2200000002"/>
  </r>
  <r>
    <s v="C5563"/>
    <x v="1"/>
    <x v="8"/>
    <x v="3"/>
    <s v="Online"/>
    <x v="1"/>
    <d v="2021-01-10T00:00:00"/>
    <n v="556371533"/>
    <x v="510"/>
    <n v="1555"/>
    <x v="3"/>
    <n v="6.92"/>
    <x v="700"/>
    <n v="10760.6"/>
  </r>
  <r>
    <s v="C3612"/>
    <x v="2"/>
    <x v="107"/>
    <x v="4"/>
    <s v="Online"/>
    <x v="0"/>
    <d v="2022-08-29T00:00:00"/>
    <n v="361234176"/>
    <x v="494"/>
    <n v="6075"/>
    <x v="4"/>
    <n v="159.41999999999999"/>
    <x v="701"/>
    <n v="968476.49999999988"/>
  </r>
  <r>
    <s v="C8388"/>
    <x v="0"/>
    <x v="88"/>
    <x v="3"/>
    <s v="Online"/>
    <x v="1"/>
    <d v="2022-05-27T00:00:00"/>
    <n v="838858354"/>
    <x v="456"/>
    <n v="5683"/>
    <x v="3"/>
    <n v="6.92"/>
    <x v="702"/>
    <n v="39326.36"/>
  </r>
  <r>
    <s v="C9174"/>
    <x v="5"/>
    <x v="34"/>
    <x v="5"/>
    <s v="Offline"/>
    <x v="1"/>
    <d v="2022-10-26T00:00:00"/>
    <n v="917417895"/>
    <x v="511"/>
    <n v="3197"/>
    <x v="31"/>
    <n v="31.789999999999996"/>
    <x v="703"/>
    <n v="101632.62999999999"/>
  </r>
  <r>
    <s v="C9453"/>
    <x v="5"/>
    <x v="127"/>
    <x v="1"/>
    <s v="Offline"/>
    <x v="0"/>
    <d v="2021-02-28T00:00:00"/>
    <n v="945399129"/>
    <x v="298"/>
    <n v="3466"/>
    <x v="1"/>
    <n v="364.69"/>
    <x v="704"/>
    <n v="1264015.54"/>
  </r>
  <r>
    <s v="C4416"/>
    <x v="3"/>
    <x v="82"/>
    <x v="1"/>
    <s v="Offline"/>
    <x v="0"/>
    <d v="2022-03-23T00:00:00"/>
    <n v="441600883"/>
    <x v="512"/>
    <n v="8369"/>
    <x v="1"/>
    <n v="364.69"/>
    <x v="705"/>
    <n v="3052090.61"/>
  </r>
  <r>
    <s v="C3451"/>
    <x v="3"/>
    <x v="161"/>
    <x v="9"/>
    <s v="Online"/>
    <x v="1"/>
    <d v="2022-08-20T00:00:00"/>
    <n v="345134484"/>
    <x v="400"/>
    <n v="1818"/>
    <x v="10"/>
    <n v="90.93"/>
    <x v="706"/>
    <n v="165310.74000000002"/>
  </r>
  <r>
    <s v="C7654"/>
    <x v="0"/>
    <x v="74"/>
    <x v="1"/>
    <s v="Offline"/>
    <x v="0"/>
    <d v="2020-11-04T00:00:00"/>
    <n v="765423762"/>
    <x v="513"/>
    <n v="4756"/>
    <x v="1"/>
    <n v="364.69"/>
    <x v="707"/>
    <n v="1734465.64"/>
  </r>
  <r>
    <s v="C5322"/>
    <x v="5"/>
    <x v="143"/>
    <x v="4"/>
    <s v="Offline"/>
    <x v="1"/>
    <d v="2021-06-06T00:00:00"/>
    <n v="532205045"/>
    <x v="514"/>
    <n v="154"/>
    <x v="19"/>
    <n v="159.41999999999999"/>
    <x v="708"/>
    <n v="24550.679999999997"/>
  </r>
  <r>
    <s v="C3455"/>
    <x v="0"/>
    <x v="29"/>
    <x v="9"/>
    <s v="Online"/>
    <x v="0"/>
    <d v="2022-03-21T00:00:00"/>
    <n v="345527160"/>
    <x v="515"/>
    <n v="8020"/>
    <x v="10"/>
    <n v="90.93"/>
    <x v="709"/>
    <n v="729258.60000000009"/>
  </r>
  <r>
    <s v="C5257"/>
    <x v="2"/>
    <x v="167"/>
    <x v="9"/>
    <s v="Online"/>
    <x v="1"/>
    <d v="2021-06-10T00:00:00"/>
    <n v="525751435"/>
    <x v="516"/>
    <n v="388"/>
    <x v="10"/>
    <n v="90.93"/>
    <x v="710"/>
    <n v="35280.840000000004"/>
  </r>
  <r>
    <s v="C5635"/>
    <x v="2"/>
    <x v="116"/>
    <x v="9"/>
    <s v="Online"/>
    <x v="0"/>
    <d v="2022-01-08T00:00:00"/>
    <n v="563551700"/>
    <x v="367"/>
    <n v="6326"/>
    <x v="10"/>
    <n v="90.93"/>
    <x v="711"/>
    <n v="575223.18000000005"/>
  </r>
  <r>
    <s v="C4699"/>
    <x v="0"/>
    <x v="74"/>
    <x v="4"/>
    <s v="Offline"/>
    <x v="0"/>
    <d v="2021-07-25T00:00:00"/>
    <n v="469914281"/>
    <x v="244"/>
    <n v="6933"/>
    <x v="4"/>
    <n v="159.41999999999999"/>
    <x v="712"/>
    <n v="1105258.8599999999"/>
  </r>
  <r>
    <s v="C3261"/>
    <x v="0"/>
    <x v="99"/>
    <x v="1"/>
    <s v="Online"/>
    <x v="1"/>
    <d v="2022-05-14T00:00:00"/>
    <n v="326138007"/>
    <x v="517"/>
    <n v="339"/>
    <x v="1"/>
    <n v="364.69"/>
    <x v="713"/>
    <n v="123629.91"/>
  </r>
  <r>
    <s v="C7338"/>
    <x v="0"/>
    <x v="166"/>
    <x v="8"/>
    <s v="Offline"/>
    <x v="0"/>
    <d v="2021-05-29T00:00:00"/>
    <n v="733834207"/>
    <x v="518"/>
    <n v="6704"/>
    <x v="22"/>
    <n v="524.96"/>
    <x v="714"/>
    <n v="3519331.8400000003"/>
  </r>
  <r>
    <s v="C5649"/>
    <x v="5"/>
    <x v="181"/>
    <x v="11"/>
    <s v="Online"/>
    <x v="0"/>
    <d v="2020-05-12T00:00:00"/>
    <n v="564926707"/>
    <x v="519"/>
    <n v="3221"/>
    <x v="14"/>
    <n v="502.54"/>
    <x v="715"/>
    <n v="1618681.34"/>
  </r>
  <r>
    <s v="C1116"/>
    <x v="0"/>
    <x v="64"/>
    <x v="10"/>
    <s v="Offline"/>
    <x v="1"/>
    <d v="2021-04-19T00:00:00"/>
    <n v="111651837"/>
    <x v="320"/>
    <n v="9115"/>
    <x v="12"/>
    <n v="35.840000000000003"/>
    <x v="716"/>
    <n v="326681.60000000003"/>
  </r>
  <r>
    <s v="C6365"/>
    <x v="5"/>
    <x v="127"/>
    <x v="9"/>
    <s v="Online"/>
    <x v="1"/>
    <d v="2022-05-28T00:00:00"/>
    <n v="636558425"/>
    <x v="520"/>
    <n v="639"/>
    <x v="10"/>
    <n v="90.93"/>
    <x v="717"/>
    <n v="58104.270000000004"/>
  </r>
  <r>
    <s v="C3225"/>
    <x v="5"/>
    <x v="85"/>
    <x v="0"/>
    <s v="Offline"/>
    <x v="0"/>
    <d v="2022-04-09T00:00:00"/>
    <n v="322507798"/>
    <x v="521"/>
    <n v="6079"/>
    <x v="6"/>
    <n v="97.44"/>
    <x v="718"/>
    <n v="592337.76"/>
  </r>
  <r>
    <s v="C1226"/>
    <x v="5"/>
    <x v="94"/>
    <x v="10"/>
    <s v="Offline"/>
    <x v="1"/>
    <d v="2021-04-25T00:00:00"/>
    <n v="122673785"/>
    <x v="522"/>
    <n v="754"/>
    <x v="11"/>
    <n v="35.840000000000003"/>
    <x v="719"/>
    <n v="27023.360000000004"/>
  </r>
  <r>
    <s v="C6105"/>
    <x v="0"/>
    <x v="83"/>
    <x v="9"/>
    <s v="Offline"/>
    <x v="1"/>
    <d v="2020-05-12T00:00:00"/>
    <n v="610542714"/>
    <x v="198"/>
    <n v="2012"/>
    <x v="10"/>
    <n v="90.93"/>
    <x v="720"/>
    <n v="182951.16"/>
  </r>
  <r>
    <s v="C6299"/>
    <x v="2"/>
    <x v="12"/>
    <x v="4"/>
    <s v="Online"/>
    <x v="0"/>
    <d v="2022-01-23T00:00:00"/>
    <n v="629913413"/>
    <x v="47"/>
    <n v="4232"/>
    <x v="4"/>
    <n v="159.41999999999999"/>
    <x v="721"/>
    <n v="674665.44"/>
  </r>
  <r>
    <s v="C4448"/>
    <x v="2"/>
    <x v="14"/>
    <x v="10"/>
    <s v="Online"/>
    <x v="1"/>
    <d v="2020-11-24T00:00:00"/>
    <n v="444897210"/>
    <x v="523"/>
    <n v="3826"/>
    <x v="12"/>
    <n v="35.840000000000003"/>
    <x v="722"/>
    <n v="137123.84000000003"/>
  </r>
  <r>
    <s v="C3899"/>
    <x v="1"/>
    <x v="121"/>
    <x v="0"/>
    <s v="Offline"/>
    <x v="1"/>
    <d v="2021-10-03T00:00:00"/>
    <n v="389917933"/>
    <x v="15"/>
    <n v="4236"/>
    <x v="6"/>
    <n v="97.44"/>
    <x v="723"/>
    <n v="412755.83999999997"/>
  </r>
  <r>
    <s v="C4197"/>
    <x v="2"/>
    <x v="138"/>
    <x v="6"/>
    <s v="Online"/>
    <x v="1"/>
    <d v="2021-05-07T00:00:00"/>
    <n v="419711911"/>
    <x v="524"/>
    <n v="936"/>
    <x v="7"/>
    <n v="263.33"/>
    <x v="724"/>
    <n v="246476.87999999998"/>
  </r>
  <r>
    <s v="C5593"/>
    <x v="2"/>
    <x v="95"/>
    <x v="10"/>
    <s v="Offline"/>
    <x v="1"/>
    <d v="2021-01-27T00:00:00"/>
    <n v="559327971"/>
    <x v="382"/>
    <n v="6431"/>
    <x v="12"/>
    <n v="35.840000000000003"/>
    <x v="725"/>
    <n v="230487.04000000001"/>
  </r>
  <r>
    <s v="C4541"/>
    <x v="0"/>
    <x v="72"/>
    <x v="8"/>
    <s v="Online"/>
    <x v="0"/>
    <d v="2022-09-29T00:00:00"/>
    <n v="454127442"/>
    <x v="4"/>
    <n v="5257"/>
    <x v="9"/>
    <n v="524.96"/>
    <x v="726"/>
    <n v="2759714.72"/>
  </r>
  <r>
    <s v="C7197"/>
    <x v="1"/>
    <x v="71"/>
    <x v="2"/>
    <s v="Online"/>
    <x v="0"/>
    <d v="2021-06-01T00:00:00"/>
    <n v="719784152"/>
    <x v="525"/>
    <n v="8981"/>
    <x v="2"/>
    <n v="117.10999999999999"/>
    <x v="727"/>
    <n v="1051764.9099999999"/>
  </r>
  <r>
    <s v="C6922"/>
    <x v="5"/>
    <x v="31"/>
    <x v="9"/>
    <s v="Online"/>
    <x v="1"/>
    <d v="2021-02-16T00:00:00"/>
    <n v="692284429"/>
    <x v="526"/>
    <n v="1201"/>
    <x v="10"/>
    <n v="90.93"/>
    <x v="728"/>
    <n v="109206.93000000001"/>
  </r>
  <r>
    <s v="C6779"/>
    <x v="2"/>
    <x v="173"/>
    <x v="0"/>
    <s v="Offline"/>
    <x v="1"/>
    <d v="2022-01-12T00:00:00"/>
    <n v="677927100"/>
    <x v="527"/>
    <n v="2549"/>
    <x v="6"/>
    <n v="97.44"/>
    <x v="729"/>
    <n v="248374.56"/>
  </r>
  <r>
    <s v="C6033"/>
    <x v="2"/>
    <x v="92"/>
    <x v="2"/>
    <s v="Online"/>
    <x v="0"/>
    <d v="2021-10-27T00:00:00"/>
    <n v="603323495"/>
    <x v="528"/>
    <n v="5684"/>
    <x v="20"/>
    <n v="117.11"/>
    <x v="730"/>
    <n v="665653.24"/>
  </r>
  <r>
    <s v="C4653"/>
    <x v="0"/>
    <x v="0"/>
    <x v="10"/>
    <s v="Online"/>
    <x v="1"/>
    <d v="2020-01-11T00:00:00"/>
    <n v="465397441"/>
    <x v="193"/>
    <n v="300"/>
    <x v="12"/>
    <n v="35.840000000000003"/>
    <x v="731"/>
    <n v="10752.000000000002"/>
  </r>
  <r>
    <s v="C7813"/>
    <x v="3"/>
    <x v="55"/>
    <x v="4"/>
    <s v="Online"/>
    <x v="0"/>
    <d v="2022-04-17T00:00:00"/>
    <n v="781385266"/>
    <x v="529"/>
    <n v="8119"/>
    <x v="4"/>
    <n v="159.41999999999999"/>
    <x v="732"/>
    <n v="1294330.98"/>
  </r>
  <r>
    <s v="C3388"/>
    <x v="5"/>
    <x v="142"/>
    <x v="8"/>
    <s v="Offline"/>
    <x v="0"/>
    <d v="2021-10-21T00:00:00"/>
    <n v="338835799"/>
    <x v="530"/>
    <n v="7898"/>
    <x v="9"/>
    <n v="524.96"/>
    <x v="733"/>
    <n v="4146134.08"/>
  </r>
  <r>
    <s v="C2456"/>
    <x v="2"/>
    <x v="23"/>
    <x v="4"/>
    <s v="Online"/>
    <x v="1"/>
    <d v="2020-09-20T00:00:00"/>
    <n v="245610368"/>
    <x v="317"/>
    <n v="421"/>
    <x v="4"/>
    <n v="159.41999999999999"/>
    <x v="734"/>
    <n v="67115.819999999992"/>
  </r>
  <r>
    <s v="C7798"/>
    <x v="5"/>
    <x v="50"/>
    <x v="4"/>
    <s v="Online"/>
    <x v="0"/>
    <d v="2020-03-07T00:00:00"/>
    <n v="779882800"/>
    <x v="475"/>
    <n v="3506"/>
    <x v="4"/>
    <n v="159.41999999999996"/>
    <x v="735"/>
    <n v="558926.5199999999"/>
  </r>
  <r>
    <s v="C9401"/>
    <x v="2"/>
    <x v="84"/>
    <x v="7"/>
    <s v="Online"/>
    <x v="1"/>
    <d v="2021-09-19T00:00:00"/>
    <n v="940139424"/>
    <x v="531"/>
    <n v="7002"/>
    <x v="35"/>
    <n v="56.67"/>
    <x v="736"/>
    <n v="396803.34"/>
  </r>
  <r>
    <s v="C6951"/>
    <x v="1"/>
    <x v="121"/>
    <x v="11"/>
    <s v="Offline"/>
    <x v="0"/>
    <d v="2020-02-16T00:00:00"/>
    <n v="695179069"/>
    <x v="271"/>
    <n v="7790"/>
    <x v="14"/>
    <n v="502.54"/>
    <x v="737"/>
    <n v="3914786.6"/>
  </r>
  <r>
    <s v="C5341"/>
    <x v="2"/>
    <x v="86"/>
    <x v="3"/>
    <s v="Offline"/>
    <x v="1"/>
    <d v="2022-01-12T00:00:00"/>
    <n v="534113061"/>
    <x v="242"/>
    <n v="4779"/>
    <x v="3"/>
    <n v="6.92"/>
    <x v="738"/>
    <n v="33070.68"/>
  </r>
  <r>
    <s v="C1163"/>
    <x v="2"/>
    <x v="136"/>
    <x v="6"/>
    <s v="Online"/>
    <x v="0"/>
    <d v="2021-08-10T00:00:00"/>
    <n v="116365230"/>
    <x v="532"/>
    <n v="3912"/>
    <x v="7"/>
    <n v="263.33"/>
    <x v="739"/>
    <n v="1030146.96"/>
  </r>
  <r>
    <s v="C5216"/>
    <x v="2"/>
    <x v="132"/>
    <x v="2"/>
    <s v="Online"/>
    <x v="1"/>
    <d v="2021-12-28T00:00:00"/>
    <n v="521671903"/>
    <x v="533"/>
    <n v="3164"/>
    <x v="2"/>
    <n v="117.11"/>
    <x v="740"/>
    <n v="370536.04"/>
  </r>
  <r>
    <s v="C2000"/>
    <x v="1"/>
    <x v="6"/>
    <x v="5"/>
    <s v="Offline"/>
    <x v="1"/>
    <d v="2022-06-12T00:00:00"/>
    <n v="200081908"/>
    <x v="534"/>
    <n v="7538"/>
    <x v="5"/>
    <n v="31.79"/>
    <x v="741"/>
    <n v="239633.02"/>
  </r>
  <r>
    <s v="C8219"/>
    <x v="2"/>
    <x v="136"/>
    <x v="6"/>
    <s v="Offline"/>
    <x v="0"/>
    <d v="2022-08-19T00:00:00"/>
    <n v="821956574"/>
    <x v="41"/>
    <n v="4071"/>
    <x v="7"/>
    <n v="263.33"/>
    <x v="742"/>
    <n v="1072016.43"/>
  </r>
  <r>
    <s v="C5279"/>
    <x v="0"/>
    <x v="182"/>
    <x v="9"/>
    <s v="Offline"/>
    <x v="0"/>
    <d v="2021-03-07T00:00:00"/>
    <n v="527969729"/>
    <x v="70"/>
    <n v="6830"/>
    <x v="10"/>
    <n v="90.93"/>
    <x v="743"/>
    <n v="621051.9"/>
  </r>
  <r>
    <s v="C6791"/>
    <x v="5"/>
    <x v="59"/>
    <x v="5"/>
    <s v="Online"/>
    <x v="1"/>
    <d v="2022-11-05T00:00:00"/>
    <n v="679107701"/>
    <x v="229"/>
    <n v="1915"/>
    <x v="5"/>
    <n v="31.79"/>
    <x v="744"/>
    <n v="60877.85"/>
  </r>
  <r>
    <s v="C9066"/>
    <x v="0"/>
    <x v="52"/>
    <x v="9"/>
    <s v="Online"/>
    <x v="1"/>
    <d v="2022-10-12T00:00:00"/>
    <n v="906669318"/>
    <x v="470"/>
    <n v="2454"/>
    <x v="10"/>
    <n v="90.93"/>
    <x v="745"/>
    <n v="223142.22000000003"/>
  </r>
  <r>
    <s v="C4622"/>
    <x v="2"/>
    <x v="108"/>
    <x v="0"/>
    <s v="Online"/>
    <x v="1"/>
    <d v="2022-03-31T00:00:00"/>
    <n v="462265908"/>
    <x v="486"/>
    <n v="3610"/>
    <x v="6"/>
    <n v="97.439999999999984"/>
    <x v="746"/>
    <n v="351758.39999999997"/>
  </r>
  <r>
    <s v="C4678"/>
    <x v="0"/>
    <x v="153"/>
    <x v="0"/>
    <s v="Online"/>
    <x v="0"/>
    <d v="2021-06-28T00:00:00"/>
    <n v="467821300"/>
    <x v="535"/>
    <n v="7573"/>
    <x v="6"/>
    <n v="97.44"/>
    <x v="747"/>
    <n v="737913.12"/>
  </r>
  <r>
    <s v="C7655"/>
    <x v="2"/>
    <x v="136"/>
    <x v="6"/>
    <s v="Offline"/>
    <x v="0"/>
    <d v="2021-02-26T00:00:00"/>
    <n v="765571820"/>
    <x v="118"/>
    <n v="8569"/>
    <x v="7"/>
    <n v="263.33"/>
    <x v="748"/>
    <n v="2256474.77"/>
  </r>
  <r>
    <s v="C3680"/>
    <x v="3"/>
    <x v="70"/>
    <x v="6"/>
    <s v="Online"/>
    <x v="0"/>
    <d v="2020-11-09T00:00:00"/>
    <n v="368066298"/>
    <x v="536"/>
    <n v="7852"/>
    <x v="7"/>
    <n v="263.33"/>
    <x v="749"/>
    <n v="2067667.16"/>
  </r>
  <r>
    <s v="C6081"/>
    <x v="2"/>
    <x v="98"/>
    <x v="11"/>
    <s v="Online"/>
    <x v="0"/>
    <d v="2020-08-12T00:00:00"/>
    <n v="608166062"/>
    <x v="537"/>
    <n v="8707"/>
    <x v="14"/>
    <n v="502.54"/>
    <x v="750"/>
    <n v="4375615.78"/>
  </r>
  <r>
    <s v="C1890"/>
    <x v="2"/>
    <x v="183"/>
    <x v="10"/>
    <s v="Online"/>
    <x v="1"/>
    <d v="2022-04-10T00:00:00"/>
    <n v="189044940"/>
    <x v="37"/>
    <n v="1454"/>
    <x v="12"/>
    <n v="35.840000000000003"/>
    <x v="751"/>
    <n v="52111.360000000008"/>
  </r>
  <r>
    <s v="C1341"/>
    <x v="1"/>
    <x v="115"/>
    <x v="2"/>
    <s v="Offline"/>
    <x v="0"/>
    <d v="2022-05-15T00:00:00"/>
    <n v="134189260"/>
    <x v="538"/>
    <n v="8439"/>
    <x v="2"/>
    <n v="117.11"/>
    <x v="752"/>
    <n v="988291.29"/>
  </r>
  <r>
    <s v="C6373"/>
    <x v="2"/>
    <x v="56"/>
    <x v="7"/>
    <s v="Offline"/>
    <x v="0"/>
    <d v="2022-02-17T00:00:00"/>
    <n v="637397849"/>
    <x v="5"/>
    <n v="9043"/>
    <x v="8"/>
    <n v="56.67"/>
    <x v="753"/>
    <n v="512466.81"/>
  </r>
  <r>
    <s v="C6127"/>
    <x v="0"/>
    <x v="72"/>
    <x v="10"/>
    <s v="Online"/>
    <x v="1"/>
    <d v="2020-04-26T00:00:00"/>
    <n v="612782037"/>
    <x v="519"/>
    <n v="4677"/>
    <x v="12"/>
    <n v="35.840000000000003"/>
    <x v="754"/>
    <n v="167623.68000000002"/>
  </r>
  <r>
    <s v="C8447"/>
    <x v="5"/>
    <x v="60"/>
    <x v="8"/>
    <s v="Offline"/>
    <x v="0"/>
    <d v="2020-05-24T00:00:00"/>
    <n v="844765651"/>
    <x v="539"/>
    <n v="3783"/>
    <x v="9"/>
    <n v="524.96"/>
    <x v="755"/>
    <n v="1985923.6800000002"/>
  </r>
  <r>
    <s v="C8380"/>
    <x v="2"/>
    <x v="101"/>
    <x v="5"/>
    <s v="Offline"/>
    <x v="1"/>
    <d v="2020-07-02T00:00:00"/>
    <n v="838085019"/>
    <x v="540"/>
    <n v="6836"/>
    <x v="5"/>
    <n v="31.79"/>
    <x v="756"/>
    <n v="217316.44"/>
  </r>
  <r>
    <s v="C1677"/>
    <x v="0"/>
    <x v="0"/>
    <x v="0"/>
    <s v="Offline"/>
    <x v="1"/>
    <d v="2020-08-11T00:00:00"/>
    <n v="167788970"/>
    <x v="121"/>
    <n v="1340"/>
    <x v="6"/>
    <n v="97.44"/>
    <x v="757"/>
    <n v="130569.59999999999"/>
  </r>
  <r>
    <s v="C7292"/>
    <x v="2"/>
    <x v="73"/>
    <x v="8"/>
    <s v="Offline"/>
    <x v="0"/>
    <d v="2021-02-05T00:00:00"/>
    <n v="729238831"/>
    <x v="541"/>
    <n v="6830"/>
    <x v="22"/>
    <n v="524.96"/>
    <x v="758"/>
    <n v="3585476.8000000003"/>
  </r>
  <r>
    <s v="C8881"/>
    <x v="2"/>
    <x v="57"/>
    <x v="4"/>
    <s v="Online"/>
    <x v="0"/>
    <d v="2021-04-24T00:00:00"/>
    <n v="888108432"/>
    <x v="375"/>
    <n v="9876"/>
    <x v="28"/>
    <n v="159.41999999999999"/>
    <x v="759"/>
    <n v="1574431.92"/>
  </r>
  <r>
    <s v="C4303"/>
    <x v="3"/>
    <x v="70"/>
    <x v="0"/>
    <s v="Online"/>
    <x v="0"/>
    <d v="2021-01-01T00:00:00"/>
    <n v="430384099"/>
    <x v="542"/>
    <n v="9074"/>
    <x v="6"/>
    <n v="97.44"/>
    <x v="760"/>
    <n v="884170.55999999994"/>
  </r>
  <r>
    <s v="C1123"/>
    <x v="2"/>
    <x v="84"/>
    <x v="2"/>
    <s v="Offline"/>
    <x v="1"/>
    <d v="2021-10-01T00:00:00"/>
    <n v="112364661"/>
    <x v="352"/>
    <n v="55"/>
    <x v="2"/>
    <n v="117.11"/>
    <x v="761"/>
    <n v="6441.05"/>
  </r>
  <r>
    <s v="C3106"/>
    <x v="0"/>
    <x v="29"/>
    <x v="11"/>
    <s v="Online"/>
    <x v="1"/>
    <d v="2022-09-07T00:00:00"/>
    <n v="310661447"/>
    <x v="543"/>
    <n v="480"/>
    <x v="14"/>
    <n v="502.54"/>
    <x v="762"/>
    <n v="241219.20000000001"/>
  </r>
  <r>
    <s v="C5721"/>
    <x v="0"/>
    <x v="123"/>
    <x v="10"/>
    <s v="Offline"/>
    <x v="1"/>
    <d v="2021-11-23T00:00:00"/>
    <n v="572198283"/>
    <x v="528"/>
    <n v="5042"/>
    <x v="12"/>
    <n v="35.840000000000003"/>
    <x v="763"/>
    <n v="180705.28000000003"/>
  </r>
  <r>
    <s v="C9642"/>
    <x v="5"/>
    <x v="142"/>
    <x v="2"/>
    <s v="Offline"/>
    <x v="1"/>
    <d v="2020-09-29T00:00:00"/>
    <n v="964211499"/>
    <x v="289"/>
    <n v="464"/>
    <x v="2"/>
    <n v="117.11"/>
    <x v="764"/>
    <n v="54339.040000000001"/>
  </r>
  <r>
    <s v="C7242"/>
    <x v="2"/>
    <x v="12"/>
    <x v="11"/>
    <s v="Online"/>
    <x v="1"/>
    <d v="2022-06-04T00:00:00"/>
    <n v="724249923"/>
    <x v="66"/>
    <n v="501"/>
    <x v="14"/>
    <n v="502.54"/>
    <x v="765"/>
    <n v="251772.54"/>
  </r>
  <r>
    <s v="C5101"/>
    <x v="2"/>
    <x v="180"/>
    <x v="4"/>
    <s v="Online"/>
    <x v="1"/>
    <d v="2021-12-11T00:00:00"/>
    <n v="510174882"/>
    <x v="157"/>
    <n v="940"/>
    <x v="4"/>
    <n v="159.41999999999999"/>
    <x v="766"/>
    <n v="149854.79999999999"/>
  </r>
  <r>
    <s v="C1501"/>
    <x v="2"/>
    <x v="147"/>
    <x v="5"/>
    <s v="Offline"/>
    <x v="1"/>
    <d v="2021-11-15T00:00:00"/>
    <n v="150160205"/>
    <x v="544"/>
    <n v="4596"/>
    <x v="5"/>
    <n v="31.79"/>
    <x v="767"/>
    <n v="146106.84"/>
  </r>
  <r>
    <s v="C8926"/>
    <x v="0"/>
    <x v="88"/>
    <x v="5"/>
    <s v="Online"/>
    <x v="1"/>
    <d v="2022-04-27T00:00:00"/>
    <n v="892692220"/>
    <x v="247"/>
    <n v="6320"/>
    <x v="5"/>
    <n v="31.79"/>
    <x v="768"/>
    <n v="200912.8"/>
  </r>
  <r>
    <s v="C4565"/>
    <x v="3"/>
    <x v="141"/>
    <x v="11"/>
    <s v="Online"/>
    <x v="0"/>
    <d v="2022-05-11T00:00:00"/>
    <n v="456569755"/>
    <x v="545"/>
    <n v="7991"/>
    <x v="14"/>
    <n v="502.54"/>
    <x v="769"/>
    <n v="4015797.14"/>
  </r>
  <r>
    <s v="C6809"/>
    <x v="4"/>
    <x v="154"/>
    <x v="8"/>
    <s v="Online"/>
    <x v="0"/>
    <d v="2021-06-23T00:00:00"/>
    <n v="680904138"/>
    <x v="525"/>
    <n v="3520"/>
    <x v="9"/>
    <n v="524.96"/>
    <x v="770"/>
    <n v="1847859.2000000002"/>
  </r>
  <r>
    <s v="C7751"/>
    <x v="3"/>
    <x v="70"/>
    <x v="11"/>
    <s v="Online"/>
    <x v="0"/>
    <d v="2020-12-25T00:00:00"/>
    <n v="775119197"/>
    <x v="485"/>
    <n v="3850"/>
    <x v="14"/>
    <n v="502.54"/>
    <x v="771"/>
    <n v="1934779"/>
  </r>
  <r>
    <s v="C4689"/>
    <x v="2"/>
    <x v="3"/>
    <x v="1"/>
    <s v="Online"/>
    <x v="0"/>
    <d v="2022-08-07T00:00:00"/>
    <n v="468951261"/>
    <x v="92"/>
    <n v="1954"/>
    <x v="1"/>
    <n v="364.69"/>
    <x v="772"/>
    <n v="712604.26"/>
  </r>
  <r>
    <s v="C4624"/>
    <x v="2"/>
    <x v="24"/>
    <x v="8"/>
    <s v="Online"/>
    <x v="0"/>
    <d v="2021-04-16T00:00:00"/>
    <n v="462449157"/>
    <x v="38"/>
    <n v="7837"/>
    <x v="9"/>
    <n v="524.96"/>
    <x v="773"/>
    <n v="4114111.5200000005"/>
  </r>
  <r>
    <s v="C1759"/>
    <x v="2"/>
    <x v="90"/>
    <x v="6"/>
    <s v="Offline"/>
    <x v="0"/>
    <d v="2021-01-03T00:00:00"/>
    <n v="175974214"/>
    <x v="546"/>
    <n v="3535"/>
    <x v="7"/>
    <n v="263.33"/>
    <x v="774"/>
    <n v="930871.54999999993"/>
  </r>
  <r>
    <s v="C9002"/>
    <x v="5"/>
    <x v="75"/>
    <x v="6"/>
    <s v="Offline"/>
    <x v="0"/>
    <d v="2021-10-24T00:00:00"/>
    <n v="900200259"/>
    <x v="547"/>
    <n v="8116"/>
    <x v="7"/>
    <n v="263.33"/>
    <x v="775"/>
    <n v="2137186.2799999998"/>
  </r>
  <r>
    <s v="C8461"/>
    <x v="3"/>
    <x v="156"/>
    <x v="2"/>
    <s v="Offline"/>
    <x v="1"/>
    <d v="2021-04-25T00:00:00"/>
    <n v="846113622"/>
    <x v="548"/>
    <n v="2678"/>
    <x v="2"/>
    <n v="117.11"/>
    <x v="776"/>
    <n v="313620.58"/>
  </r>
  <r>
    <s v="C9950"/>
    <x v="0"/>
    <x v="166"/>
    <x v="4"/>
    <s v="Offline"/>
    <x v="0"/>
    <d v="2021-10-22T00:00:00"/>
    <n v="995013129"/>
    <x v="430"/>
    <n v="5351"/>
    <x v="4"/>
    <n v="159.41999999999999"/>
    <x v="777"/>
    <n v="853056.41999999993"/>
  </r>
  <r>
    <s v="C1485"/>
    <x v="2"/>
    <x v="67"/>
    <x v="7"/>
    <s v="Online"/>
    <x v="1"/>
    <d v="2020-04-09T00:00:00"/>
    <n v="148510110"/>
    <x v="487"/>
    <n v="6297"/>
    <x v="8"/>
    <n v="56.67"/>
    <x v="778"/>
    <n v="356850.99"/>
  </r>
  <r>
    <s v="C7785"/>
    <x v="1"/>
    <x v="8"/>
    <x v="10"/>
    <s v="Online"/>
    <x v="1"/>
    <d v="2021-03-27T00:00:00"/>
    <n v="778528392"/>
    <x v="145"/>
    <n v="2707"/>
    <x v="12"/>
    <n v="35.840000000000003"/>
    <x v="779"/>
    <n v="97018.880000000005"/>
  </r>
  <r>
    <s v="C4773"/>
    <x v="2"/>
    <x v="116"/>
    <x v="5"/>
    <s v="Online"/>
    <x v="1"/>
    <d v="2021-01-22T00:00:00"/>
    <n v="477304303"/>
    <x v="549"/>
    <n v="3805"/>
    <x v="5"/>
    <n v="31.79"/>
    <x v="780"/>
    <n v="120960.95"/>
  </r>
  <r>
    <s v="C5073"/>
    <x v="0"/>
    <x v="171"/>
    <x v="0"/>
    <s v="Offline"/>
    <x v="0"/>
    <d v="2020-10-13T00:00:00"/>
    <n v="507386672"/>
    <x v="317"/>
    <n v="5846"/>
    <x v="6"/>
    <n v="97.44"/>
    <x v="781"/>
    <n v="569634.24"/>
  </r>
  <r>
    <s v="C8516"/>
    <x v="2"/>
    <x v="147"/>
    <x v="0"/>
    <s v="Offline"/>
    <x v="0"/>
    <d v="2021-11-10T00:00:00"/>
    <n v="851636826"/>
    <x v="547"/>
    <n v="7117"/>
    <x v="6"/>
    <n v="97.44"/>
    <x v="782"/>
    <n v="693480.48"/>
  </r>
  <r>
    <s v="C6632"/>
    <x v="3"/>
    <x v="5"/>
    <x v="1"/>
    <s v="Online"/>
    <x v="0"/>
    <d v="2021-11-04T00:00:00"/>
    <n v="663228595"/>
    <x v="35"/>
    <n v="2934"/>
    <x v="1"/>
    <n v="364.69"/>
    <x v="783"/>
    <n v="1070000.46"/>
  </r>
  <r>
    <s v="C5156"/>
    <x v="0"/>
    <x v="78"/>
    <x v="2"/>
    <s v="Offline"/>
    <x v="1"/>
    <d v="2021-07-25T00:00:00"/>
    <n v="515648305"/>
    <x v="328"/>
    <n v="647"/>
    <x v="2"/>
    <n v="117.11"/>
    <x v="784"/>
    <n v="75770.17"/>
  </r>
  <r>
    <s v="C1526"/>
    <x v="1"/>
    <x v="27"/>
    <x v="5"/>
    <s v="Online"/>
    <x v="1"/>
    <d v="2020-10-23T00:00:00"/>
    <n v="152694785"/>
    <x v="433"/>
    <n v="4635"/>
    <x v="5"/>
    <n v="31.79"/>
    <x v="785"/>
    <n v="147346.65"/>
  </r>
  <r>
    <s v="C7384"/>
    <x v="0"/>
    <x v="113"/>
    <x v="2"/>
    <s v="Online"/>
    <x v="1"/>
    <d v="2022-08-23T00:00:00"/>
    <n v="738479363"/>
    <x v="245"/>
    <n v="1309"/>
    <x v="2"/>
    <n v="117.11"/>
    <x v="786"/>
    <n v="153296.99"/>
  </r>
  <r>
    <s v="C8074"/>
    <x v="0"/>
    <x v="166"/>
    <x v="0"/>
    <s v="Offline"/>
    <x v="1"/>
    <d v="2020-07-05T00:00:00"/>
    <n v="807425868"/>
    <x v="550"/>
    <n v="4112"/>
    <x v="6"/>
    <n v="97.44"/>
    <x v="787"/>
    <n v="400673.27999999997"/>
  </r>
  <r>
    <s v="C3142"/>
    <x v="4"/>
    <x v="9"/>
    <x v="5"/>
    <s v="Offline"/>
    <x v="1"/>
    <d v="2022-07-24T00:00:00"/>
    <n v="314270627"/>
    <x v="551"/>
    <n v="8517"/>
    <x v="5"/>
    <n v="31.79"/>
    <x v="788"/>
    <n v="270755.43"/>
  </r>
  <r>
    <s v="C1840"/>
    <x v="0"/>
    <x v="78"/>
    <x v="11"/>
    <s v="Offline"/>
    <x v="0"/>
    <d v="2021-08-15T00:00:00"/>
    <n v="184062469"/>
    <x v="288"/>
    <n v="7030"/>
    <x v="14"/>
    <n v="502.54"/>
    <x v="789"/>
    <n v="3532856.2"/>
  </r>
  <r>
    <s v="C9621"/>
    <x v="2"/>
    <x v="44"/>
    <x v="7"/>
    <s v="Offline"/>
    <x v="1"/>
    <d v="2022-05-10T00:00:00"/>
    <n v="962162721"/>
    <x v="552"/>
    <n v="4185"/>
    <x v="8"/>
    <n v="56.67"/>
    <x v="790"/>
    <n v="237163.95"/>
  </r>
  <r>
    <s v="C5642"/>
    <x v="5"/>
    <x v="75"/>
    <x v="10"/>
    <s v="Online"/>
    <x v="1"/>
    <d v="2022-09-07T00:00:00"/>
    <n v="564245212"/>
    <x v="91"/>
    <n v="1552"/>
    <x v="12"/>
    <n v="35.840000000000003"/>
    <x v="791"/>
    <n v="55623.680000000008"/>
  </r>
  <r>
    <s v="C1262"/>
    <x v="5"/>
    <x v="53"/>
    <x v="11"/>
    <s v="Offline"/>
    <x v="0"/>
    <d v="2020-12-03T00:00:00"/>
    <n v="126296269"/>
    <x v="425"/>
    <n v="2728"/>
    <x v="14"/>
    <n v="502.54"/>
    <x v="792"/>
    <n v="1370929.12"/>
  </r>
  <r>
    <s v="C8546"/>
    <x v="2"/>
    <x v="97"/>
    <x v="6"/>
    <s v="Online"/>
    <x v="0"/>
    <d v="2020-02-02T00:00:00"/>
    <n v="854614722"/>
    <x v="553"/>
    <n v="8343"/>
    <x v="7"/>
    <n v="263.33"/>
    <x v="793"/>
    <n v="2196962.19"/>
  </r>
  <r>
    <s v="C8758"/>
    <x v="2"/>
    <x v="46"/>
    <x v="7"/>
    <s v="Offline"/>
    <x v="1"/>
    <d v="2020-09-23T00:00:00"/>
    <n v="875811898"/>
    <x v="554"/>
    <n v="1058"/>
    <x v="8"/>
    <n v="56.67"/>
    <x v="794"/>
    <n v="59956.86"/>
  </r>
  <r>
    <s v="C1868"/>
    <x v="2"/>
    <x v="90"/>
    <x v="7"/>
    <s v="Offline"/>
    <x v="1"/>
    <d v="2022-05-18T00:00:00"/>
    <n v="186811625"/>
    <x v="555"/>
    <n v="566"/>
    <x v="8"/>
    <n v="56.67"/>
    <x v="795"/>
    <n v="32075.22"/>
  </r>
  <r>
    <s v="C2048"/>
    <x v="0"/>
    <x v="145"/>
    <x v="1"/>
    <s v="Offline"/>
    <x v="0"/>
    <d v="2022-02-06T00:00:00"/>
    <n v="204850232"/>
    <x v="556"/>
    <n v="8591"/>
    <x v="1"/>
    <n v="364.69"/>
    <x v="796"/>
    <n v="3133051.79"/>
  </r>
  <r>
    <s v="C6174"/>
    <x v="2"/>
    <x v="177"/>
    <x v="11"/>
    <s v="Offline"/>
    <x v="0"/>
    <d v="2021-08-28T00:00:00"/>
    <n v="617476546"/>
    <x v="557"/>
    <n v="3887"/>
    <x v="14"/>
    <n v="502.54"/>
    <x v="797"/>
    <n v="1953372.98"/>
  </r>
  <r>
    <s v="C7325"/>
    <x v="2"/>
    <x v="89"/>
    <x v="3"/>
    <s v="Online"/>
    <x v="1"/>
    <d v="2020-05-09T00:00:00"/>
    <n v="732551896"/>
    <x v="11"/>
    <n v="7240"/>
    <x v="3"/>
    <n v="6.9200000000000008"/>
    <x v="798"/>
    <n v="50100.800000000003"/>
  </r>
  <r>
    <s v="C8282"/>
    <x v="2"/>
    <x v="20"/>
    <x v="7"/>
    <s v="Online"/>
    <x v="1"/>
    <d v="2022-03-08T00:00:00"/>
    <n v="828250110"/>
    <x v="224"/>
    <n v="6468"/>
    <x v="8"/>
    <n v="56.67"/>
    <x v="799"/>
    <n v="366541.56"/>
  </r>
  <r>
    <s v="C8030"/>
    <x v="2"/>
    <x v="89"/>
    <x v="7"/>
    <s v="Online"/>
    <x v="1"/>
    <d v="2020-02-08T00:00:00"/>
    <n v="803057515"/>
    <x v="443"/>
    <n v="1419"/>
    <x v="8"/>
    <n v="56.669999999999995"/>
    <x v="800"/>
    <n v="80414.73"/>
  </r>
  <r>
    <s v="C6257"/>
    <x v="0"/>
    <x v="157"/>
    <x v="8"/>
    <s v="Offline"/>
    <x v="0"/>
    <d v="2020-05-07T00:00:00"/>
    <n v="625772941"/>
    <x v="135"/>
    <n v="8974"/>
    <x v="9"/>
    <n v="524.96"/>
    <x v="801"/>
    <n v="4710991.04"/>
  </r>
  <r>
    <s v="C7855"/>
    <x v="5"/>
    <x v="59"/>
    <x v="0"/>
    <s v="Offline"/>
    <x v="0"/>
    <d v="2020-12-17T00:00:00"/>
    <n v="785507714"/>
    <x v="40"/>
    <n v="8043"/>
    <x v="6"/>
    <n v="97.44"/>
    <x v="802"/>
    <n v="783709.91999999993"/>
  </r>
  <r>
    <s v="C9416"/>
    <x v="2"/>
    <x v="73"/>
    <x v="5"/>
    <s v="Offline"/>
    <x v="1"/>
    <d v="2021-11-01T00:00:00"/>
    <n v="941685664"/>
    <x v="149"/>
    <n v="4569"/>
    <x v="5"/>
    <n v="31.790000000000003"/>
    <x v="803"/>
    <n v="145248.51"/>
  </r>
  <r>
    <s v="C3740"/>
    <x v="2"/>
    <x v="46"/>
    <x v="3"/>
    <s v="Offline"/>
    <x v="1"/>
    <d v="2020-05-22T00:00:00"/>
    <n v="374043118"/>
    <x v="558"/>
    <n v="6526"/>
    <x v="3"/>
    <n v="6.92"/>
    <x v="804"/>
    <n v="45159.92"/>
  </r>
  <r>
    <s v="C2326"/>
    <x v="2"/>
    <x v="130"/>
    <x v="7"/>
    <s v="Offline"/>
    <x v="0"/>
    <d v="2021-08-10T00:00:00"/>
    <n v="232628905"/>
    <x v="335"/>
    <n v="8917"/>
    <x v="8"/>
    <n v="56.67"/>
    <x v="805"/>
    <n v="505326.39"/>
  </r>
  <r>
    <s v="C3878"/>
    <x v="2"/>
    <x v="147"/>
    <x v="7"/>
    <s v="Online"/>
    <x v="1"/>
    <d v="2022-04-15T00:00:00"/>
    <n v="387804353"/>
    <x v="309"/>
    <n v="8781"/>
    <x v="8"/>
    <n v="56.67"/>
    <x v="806"/>
    <n v="497619.27"/>
  </r>
  <r>
    <s v="C7802"/>
    <x v="2"/>
    <x v="57"/>
    <x v="10"/>
    <s v="Online"/>
    <x v="1"/>
    <d v="2021-01-23T00:00:00"/>
    <n v="780243289"/>
    <x v="559"/>
    <n v="183"/>
    <x v="13"/>
    <n v="35.840000000000003"/>
    <x v="807"/>
    <n v="6558.72"/>
  </r>
  <r>
    <s v="C9709"/>
    <x v="2"/>
    <x v="84"/>
    <x v="7"/>
    <s v="Online"/>
    <x v="0"/>
    <d v="2022-09-08T00:00:00"/>
    <n v="970932042"/>
    <x v="210"/>
    <n v="9222"/>
    <x v="8"/>
    <n v="56.67"/>
    <x v="808"/>
    <n v="522610.74"/>
  </r>
  <r>
    <s v="C5911"/>
    <x v="1"/>
    <x v="2"/>
    <x v="1"/>
    <s v="Offline"/>
    <x v="0"/>
    <d v="2022-04-23T00:00:00"/>
    <n v="591169440"/>
    <x v="517"/>
    <n v="9029"/>
    <x v="1"/>
    <n v="364.69"/>
    <x v="809"/>
    <n v="3292786.01"/>
  </r>
  <r>
    <s v="C6925"/>
    <x v="3"/>
    <x v="91"/>
    <x v="11"/>
    <s v="Online"/>
    <x v="0"/>
    <d v="2021-03-14T00:00:00"/>
    <n v="692566812"/>
    <x v="560"/>
    <n v="4765"/>
    <x v="14"/>
    <n v="502.54"/>
    <x v="810"/>
    <n v="2394603.1"/>
  </r>
  <r>
    <s v="C5970"/>
    <x v="2"/>
    <x v="108"/>
    <x v="8"/>
    <s v="Online"/>
    <x v="0"/>
    <d v="2022-06-16T00:00:00"/>
    <n v="597047984"/>
    <x v="276"/>
    <n v="8621"/>
    <x v="9"/>
    <n v="524.96"/>
    <x v="811"/>
    <n v="4525680.16"/>
  </r>
  <r>
    <s v="C1468"/>
    <x v="0"/>
    <x v="52"/>
    <x v="5"/>
    <s v="Online"/>
    <x v="1"/>
    <d v="2021-01-03T00:00:00"/>
    <n v="146849286"/>
    <x v="549"/>
    <n v="4822"/>
    <x v="5"/>
    <n v="31.790000000000003"/>
    <x v="812"/>
    <n v="153291.38"/>
  </r>
  <r>
    <s v="C1545"/>
    <x v="3"/>
    <x v="118"/>
    <x v="3"/>
    <s v="Offline"/>
    <x v="1"/>
    <d v="2022-03-09T00:00:00"/>
    <n v="154519546"/>
    <x v="365"/>
    <n v="4622"/>
    <x v="3"/>
    <n v="6.92"/>
    <x v="813"/>
    <n v="31984.239999999998"/>
  </r>
  <r>
    <s v="C1529"/>
    <x v="0"/>
    <x v="166"/>
    <x v="3"/>
    <s v="Offline"/>
    <x v="1"/>
    <d v="2020-04-16T00:00:00"/>
    <n v="152920091"/>
    <x v="561"/>
    <n v="1308"/>
    <x v="3"/>
    <n v="6.9200000000000008"/>
    <x v="814"/>
    <n v="9051.36"/>
  </r>
  <r>
    <s v="C6452"/>
    <x v="2"/>
    <x v="183"/>
    <x v="2"/>
    <s v="Online"/>
    <x v="0"/>
    <d v="2020-01-13T00:00:00"/>
    <n v="645224750"/>
    <x v="562"/>
    <n v="5197"/>
    <x v="2"/>
    <n v="117.11000000000001"/>
    <x v="815"/>
    <n v="608620.67000000004"/>
  </r>
  <r>
    <s v="C8549"/>
    <x v="3"/>
    <x v="151"/>
    <x v="8"/>
    <s v="Offline"/>
    <x v="0"/>
    <d v="2020-10-20T00:00:00"/>
    <n v="854919850"/>
    <x v="115"/>
    <n v="8637"/>
    <x v="9"/>
    <n v="524.96"/>
    <x v="816"/>
    <n v="4534079.5200000005"/>
  </r>
  <r>
    <s v="C9758"/>
    <x v="1"/>
    <x v="38"/>
    <x v="2"/>
    <s v="Online"/>
    <x v="1"/>
    <d v="2020-12-19T00:00:00"/>
    <n v="975804221"/>
    <x v="546"/>
    <n v="1008"/>
    <x v="2"/>
    <n v="117.11"/>
    <x v="817"/>
    <n v="118046.88"/>
  </r>
  <r>
    <s v="C8219"/>
    <x v="0"/>
    <x v="88"/>
    <x v="11"/>
    <s v="Offline"/>
    <x v="0"/>
    <d v="2022-02-25T00:00:00"/>
    <n v="821989190"/>
    <x v="563"/>
    <n v="3723"/>
    <x v="14"/>
    <n v="502.54"/>
    <x v="818"/>
    <n v="1870956.4200000002"/>
  </r>
  <r>
    <s v="C2778"/>
    <x v="2"/>
    <x v="32"/>
    <x v="4"/>
    <s v="Offline"/>
    <x v="0"/>
    <d v="2022-02-05T00:00:00"/>
    <n v="277898585"/>
    <x v="556"/>
    <n v="5222"/>
    <x v="28"/>
    <n v="159.41999999999999"/>
    <x v="819"/>
    <n v="832491.24"/>
  </r>
  <r>
    <s v="C6482"/>
    <x v="5"/>
    <x v="127"/>
    <x v="9"/>
    <s v="Offline"/>
    <x v="0"/>
    <d v="2021-10-21T00:00:00"/>
    <n v="648268735"/>
    <x v="14"/>
    <n v="5979"/>
    <x v="10"/>
    <n v="90.930000000000021"/>
    <x v="820"/>
    <n v="543670.47000000009"/>
  </r>
  <r>
    <s v="C6081"/>
    <x v="3"/>
    <x v="158"/>
    <x v="3"/>
    <s v="Offline"/>
    <x v="1"/>
    <d v="2021-03-31T00:00:00"/>
    <n v="608148467"/>
    <x v="344"/>
    <n v="3501"/>
    <x v="3"/>
    <n v="6.92"/>
    <x v="821"/>
    <n v="24226.92"/>
  </r>
  <r>
    <s v="C2528"/>
    <x v="2"/>
    <x v="14"/>
    <x v="2"/>
    <s v="Online"/>
    <x v="0"/>
    <d v="2020-10-19T00:00:00"/>
    <n v="252899110"/>
    <x v="115"/>
    <n v="7321"/>
    <x v="2"/>
    <n v="117.10999999999999"/>
    <x v="822"/>
    <n v="857362.30999999994"/>
  </r>
  <r>
    <s v="C6481"/>
    <x v="0"/>
    <x v="182"/>
    <x v="3"/>
    <s v="Online"/>
    <x v="1"/>
    <d v="2022-09-01T00:00:00"/>
    <n v="648194491"/>
    <x v="564"/>
    <n v="4009"/>
    <x v="3"/>
    <n v="6.92"/>
    <x v="823"/>
    <n v="27742.28"/>
  </r>
  <r>
    <s v="C6800"/>
    <x v="2"/>
    <x v="97"/>
    <x v="0"/>
    <s v="Offline"/>
    <x v="1"/>
    <d v="2020-11-20T00:00:00"/>
    <n v="680020940"/>
    <x v="58"/>
    <n v="2163"/>
    <x v="6"/>
    <n v="97.44"/>
    <x v="824"/>
    <n v="210762.72"/>
  </r>
  <r>
    <s v="C2046"/>
    <x v="2"/>
    <x v="176"/>
    <x v="4"/>
    <s v="Offline"/>
    <x v="0"/>
    <d v="2022-10-03T00:00:00"/>
    <n v="204677283"/>
    <x v="565"/>
    <n v="7411"/>
    <x v="4"/>
    <n v="159.41999999999999"/>
    <x v="825"/>
    <n v="1181461.6199999999"/>
  </r>
  <r>
    <s v="C4987"/>
    <x v="5"/>
    <x v="137"/>
    <x v="10"/>
    <s v="Online"/>
    <x v="1"/>
    <d v="2021-09-05T00:00:00"/>
    <n v="498774850"/>
    <x v="566"/>
    <n v="7417"/>
    <x v="12"/>
    <n v="35.840000000000003"/>
    <x v="826"/>
    <n v="265825.28000000003"/>
  </r>
  <r>
    <s v="C2092"/>
    <x v="2"/>
    <x v="3"/>
    <x v="3"/>
    <s v="Online"/>
    <x v="1"/>
    <d v="2021-06-22T00:00:00"/>
    <n v="209237468"/>
    <x v="567"/>
    <n v="6871"/>
    <x v="3"/>
    <n v="6.92"/>
    <x v="827"/>
    <n v="47547.32"/>
  </r>
  <r>
    <s v="C3033"/>
    <x v="0"/>
    <x v="145"/>
    <x v="6"/>
    <s v="Offline"/>
    <x v="0"/>
    <d v="2020-08-22T00:00:00"/>
    <n v="303301465"/>
    <x v="498"/>
    <n v="2498"/>
    <x v="15"/>
    <n v="263.33"/>
    <x v="828"/>
    <n v="657798.34"/>
  </r>
  <r>
    <s v="C9185"/>
    <x v="1"/>
    <x v="165"/>
    <x v="1"/>
    <s v="Offline"/>
    <x v="0"/>
    <d v="2022-05-14T00:00:00"/>
    <n v="918515670"/>
    <x v="568"/>
    <n v="8053"/>
    <x v="1"/>
    <n v="364.69"/>
    <x v="829"/>
    <n v="2936848.57"/>
  </r>
  <r>
    <s v="C9127"/>
    <x v="0"/>
    <x v="157"/>
    <x v="0"/>
    <s v="Online"/>
    <x v="0"/>
    <d v="2021-09-01T00:00:00"/>
    <n v="912741410"/>
    <x v="500"/>
    <n v="9321"/>
    <x v="6"/>
    <n v="97.44"/>
    <x v="830"/>
    <n v="908238.24"/>
  </r>
  <r>
    <s v="C1141"/>
    <x v="0"/>
    <x v="182"/>
    <x v="2"/>
    <s v="Offline"/>
    <x v="0"/>
    <d v="2021-02-09T00:00:00"/>
    <n v="114152514"/>
    <x v="560"/>
    <n v="9121"/>
    <x v="2"/>
    <n v="117.11"/>
    <x v="831"/>
    <n v="1068160.31"/>
  </r>
  <r>
    <s v="C6712"/>
    <x v="2"/>
    <x v="136"/>
    <x v="7"/>
    <s v="Online"/>
    <x v="1"/>
    <d v="2020-10-18T00:00:00"/>
    <n v="671235311"/>
    <x v="569"/>
    <n v="2300"/>
    <x v="8"/>
    <n v="56.67"/>
    <x v="832"/>
    <n v="130341"/>
  </r>
  <r>
    <s v="C3027"/>
    <x v="3"/>
    <x v="158"/>
    <x v="4"/>
    <s v="Online"/>
    <x v="1"/>
    <d v="2022-09-02T00:00:00"/>
    <n v="302788627"/>
    <x v="565"/>
    <n v="738"/>
    <x v="19"/>
    <n v="159.41999999999999"/>
    <x v="833"/>
    <n v="117651.95999999999"/>
  </r>
  <r>
    <s v="C8479"/>
    <x v="0"/>
    <x v="164"/>
    <x v="7"/>
    <s v="Online"/>
    <x v="1"/>
    <d v="2020-06-29T00:00:00"/>
    <n v="847923791"/>
    <x v="570"/>
    <n v="8347"/>
    <x v="8"/>
    <n v="56.67"/>
    <x v="834"/>
    <n v="473024.49"/>
  </r>
  <r>
    <s v="C6160"/>
    <x v="1"/>
    <x v="93"/>
    <x v="4"/>
    <s v="Online"/>
    <x v="0"/>
    <d v="2021-04-20T00:00:00"/>
    <n v="616064631"/>
    <x v="524"/>
    <n v="6070"/>
    <x v="19"/>
    <n v="159.41999999999999"/>
    <x v="835"/>
    <n v="967679.39999999991"/>
  </r>
  <r>
    <s v="C2369"/>
    <x v="0"/>
    <x v="48"/>
    <x v="3"/>
    <s v="Offline"/>
    <x v="1"/>
    <d v="2021-02-01T00:00:00"/>
    <n v="236947476"/>
    <x v="361"/>
    <n v="6879"/>
    <x v="3"/>
    <n v="6.92"/>
    <x v="836"/>
    <n v="47602.68"/>
  </r>
  <r>
    <s v="C4106"/>
    <x v="1"/>
    <x v="139"/>
    <x v="11"/>
    <s v="Online"/>
    <x v="1"/>
    <d v="2020-07-16T00:00:00"/>
    <n v="410621154"/>
    <x v="502"/>
    <n v="779"/>
    <x v="14"/>
    <n v="502.54"/>
    <x v="837"/>
    <n v="391478.66000000003"/>
  </r>
  <r>
    <s v="C5574"/>
    <x v="3"/>
    <x v="174"/>
    <x v="3"/>
    <s v="Online"/>
    <x v="1"/>
    <d v="2020-10-01T00:00:00"/>
    <n v="557446992"/>
    <x v="571"/>
    <n v="9807"/>
    <x v="3"/>
    <n v="6.92"/>
    <x v="838"/>
    <n v="67864.44"/>
  </r>
  <r>
    <s v="C1680"/>
    <x v="1"/>
    <x v="71"/>
    <x v="6"/>
    <s v="Offline"/>
    <x v="0"/>
    <d v="2021-10-13T00:00:00"/>
    <n v="168098819"/>
    <x v="132"/>
    <n v="3031"/>
    <x v="7"/>
    <n v="263.33"/>
    <x v="839"/>
    <n v="798153.23"/>
  </r>
  <r>
    <s v="C1535"/>
    <x v="1"/>
    <x v="126"/>
    <x v="9"/>
    <s v="Offline"/>
    <x v="1"/>
    <d v="2021-03-30T00:00:00"/>
    <n v="153562963"/>
    <x v="522"/>
    <n v="1548"/>
    <x v="10"/>
    <n v="90.93"/>
    <x v="840"/>
    <n v="140759.64000000001"/>
  </r>
  <r>
    <s v="C5951"/>
    <x v="3"/>
    <x v="161"/>
    <x v="10"/>
    <s v="Offline"/>
    <x v="1"/>
    <d v="2021-06-05T00:00:00"/>
    <n v="595138251"/>
    <x v="572"/>
    <n v="3489"/>
    <x v="12"/>
    <n v="35.840000000000003"/>
    <x v="841"/>
    <n v="125045.76000000001"/>
  </r>
  <r>
    <s v="C2944"/>
    <x v="5"/>
    <x v="18"/>
    <x v="4"/>
    <s v="Online"/>
    <x v="0"/>
    <d v="2022-03-04T00:00:00"/>
    <n v="294436013"/>
    <x v="573"/>
    <n v="9014"/>
    <x v="4"/>
    <n v="159.41999999999999"/>
    <x v="842"/>
    <n v="1437011.88"/>
  </r>
  <r>
    <s v="C8233"/>
    <x v="2"/>
    <x v="136"/>
    <x v="4"/>
    <s v="Online"/>
    <x v="0"/>
    <d v="2022-04-16T00:00:00"/>
    <n v="823380076"/>
    <x v="574"/>
    <n v="5317"/>
    <x v="4"/>
    <n v="159.41999999999999"/>
    <x v="843"/>
    <n v="847636.1399999999"/>
  </r>
  <r>
    <s v="C6742"/>
    <x v="2"/>
    <x v="146"/>
    <x v="3"/>
    <s v="Online"/>
    <x v="1"/>
    <d v="2020-12-31T00:00:00"/>
    <n v="674206769"/>
    <x v="477"/>
    <n v="1620"/>
    <x v="3"/>
    <n v="6.92"/>
    <x v="844"/>
    <n v="11210.4"/>
  </r>
  <r>
    <s v="C2094"/>
    <x v="2"/>
    <x v="11"/>
    <x v="8"/>
    <s v="Offline"/>
    <x v="0"/>
    <d v="2022-03-15T00:00:00"/>
    <n v="209464919"/>
    <x v="575"/>
    <n v="4179"/>
    <x v="9"/>
    <n v="524.96"/>
    <x v="845"/>
    <n v="2193807.8400000003"/>
  </r>
  <r>
    <s v="C3120"/>
    <x v="4"/>
    <x v="9"/>
    <x v="4"/>
    <s v="Online"/>
    <x v="1"/>
    <d v="2021-08-17T00:00:00"/>
    <n v="312015855"/>
    <x v="52"/>
    <n v="1280"/>
    <x v="19"/>
    <n v="159.41999999999999"/>
    <x v="846"/>
    <n v="204057.59999999998"/>
  </r>
  <r>
    <s v="C1350"/>
    <x v="5"/>
    <x v="94"/>
    <x v="1"/>
    <s v="Offline"/>
    <x v="0"/>
    <d v="2022-07-21T00:00:00"/>
    <n v="135033404"/>
    <x v="576"/>
    <n v="8240"/>
    <x v="1"/>
    <n v="364.69"/>
    <x v="847"/>
    <n v="3005045.6"/>
  </r>
  <r>
    <s v="C2520"/>
    <x v="3"/>
    <x v="40"/>
    <x v="4"/>
    <s v="Offline"/>
    <x v="1"/>
    <d v="2020-02-01T00:00:00"/>
    <n v="252003896"/>
    <x v="577"/>
    <n v="2408"/>
    <x v="4"/>
    <n v="159.41999999999999"/>
    <x v="848"/>
    <n v="383883.36"/>
  </r>
  <r>
    <s v="C4067"/>
    <x v="2"/>
    <x v="109"/>
    <x v="4"/>
    <s v="Offline"/>
    <x v="0"/>
    <d v="2022-08-06T00:00:00"/>
    <n v="406726157"/>
    <x v="578"/>
    <n v="8163"/>
    <x v="4"/>
    <n v="159.41999999999999"/>
    <x v="849"/>
    <n v="1301345.46"/>
  </r>
  <r>
    <s v="C8633"/>
    <x v="2"/>
    <x v="17"/>
    <x v="7"/>
    <s v="Offline"/>
    <x v="1"/>
    <d v="2021-09-15T00:00:00"/>
    <n v="863311517"/>
    <x v="579"/>
    <n v="1917"/>
    <x v="8"/>
    <n v="56.67"/>
    <x v="850"/>
    <n v="108636.39"/>
  </r>
  <r>
    <s v="C1561"/>
    <x v="5"/>
    <x v="60"/>
    <x v="5"/>
    <s v="Offline"/>
    <x v="1"/>
    <d v="2022-04-20T00:00:00"/>
    <n v="156183803"/>
    <x v="580"/>
    <n v="7113"/>
    <x v="5"/>
    <n v="31.79"/>
    <x v="851"/>
    <n v="226122.27"/>
  </r>
  <r>
    <s v="C9400"/>
    <x v="0"/>
    <x v="131"/>
    <x v="5"/>
    <s v="Offline"/>
    <x v="1"/>
    <d v="2021-02-03T00:00:00"/>
    <n v="940079343"/>
    <x v="581"/>
    <n v="9223"/>
    <x v="5"/>
    <n v="31.79"/>
    <x v="852"/>
    <n v="293199.17"/>
  </r>
  <r>
    <s v="C5400"/>
    <x v="1"/>
    <x v="121"/>
    <x v="11"/>
    <s v="Offline"/>
    <x v="1"/>
    <d v="2022-05-07T00:00:00"/>
    <n v="540046966"/>
    <x v="449"/>
    <n v="753"/>
    <x v="14"/>
    <n v="502.54"/>
    <x v="853"/>
    <n v="378412.62"/>
  </r>
  <r>
    <s v="C4014"/>
    <x v="4"/>
    <x v="134"/>
    <x v="5"/>
    <s v="Offline"/>
    <x v="1"/>
    <d v="2022-02-22T00:00:00"/>
    <n v="401447999"/>
    <x v="6"/>
    <n v="6239"/>
    <x v="31"/>
    <n v="31.79"/>
    <x v="854"/>
    <n v="198337.81"/>
  </r>
  <r>
    <s v="C2399"/>
    <x v="2"/>
    <x v="116"/>
    <x v="7"/>
    <s v="Offline"/>
    <x v="1"/>
    <d v="2021-04-08T00:00:00"/>
    <n v="239956271"/>
    <x v="582"/>
    <n v="7248"/>
    <x v="8"/>
    <n v="56.67"/>
    <x v="855"/>
    <n v="410744.16000000003"/>
  </r>
  <r>
    <s v="C2915"/>
    <x v="5"/>
    <x v="60"/>
    <x v="3"/>
    <s v="Online"/>
    <x v="1"/>
    <d v="2020-11-23T00:00:00"/>
    <n v="291558110"/>
    <x v="523"/>
    <n v="7379"/>
    <x v="3"/>
    <n v="6.92"/>
    <x v="856"/>
    <n v="51062.68"/>
  </r>
  <r>
    <s v="C8625"/>
    <x v="3"/>
    <x v="91"/>
    <x v="11"/>
    <s v="Online"/>
    <x v="0"/>
    <d v="2021-03-07T00:00:00"/>
    <n v="862552344"/>
    <x v="202"/>
    <n v="7261"/>
    <x v="14"/>
    <n v="502.54"/>
    <x v="857"/>
    <n v="3648942.94"/>
  </r>
  <r>
    <s v="C9795"/>
    <x v="1"/>
    <x v="15"/>
    <x v="3"/>
    <s v="Offline"/>
    <x v="1"/>
    <d v="2022-09-03T00:00:00"/>
    <n v="979550302"/>
    <x v="565"/>
    <n v="9557"/>
    <x v="3"/>
    <n v="6.92"/>
    <x v="858"/>
    <n v="66134.44"/>
  </r>
  <r>
    <s v="C6394"/>
    <x v="1"/>
    <x v="8"/>
    <x v="11"/>
    <s v="Offline"/>
    <x v="0"/>
    <d v="2022-01-17T00:00:00"/>
    <n v="639475810"/>
    <x v="67"/>
    <n v="3958"/>
    <x v="14"/>
    <n v="502.54"/>
    <x v="859"/>
    <n v="1989053.32"/>
  </r>
  <r>
    <s v="C3595"/>
    <x v="5"/>
    <x v="21"/>
    <x v="2"/>
    <s v="Offline"/>
    <x v="1"/>
    <d v="2022-01-31T00:00:00"/>
    <n v="359565198"/>
    <x v="102"/>
    <n v="2187"/>
    <x v="2"/>
    <n v="117.11"/>
    <x v="860"/>
    <n v="256119.57"/>
  </r>
  <r>
    <s v="C7273"/>
    <x v="0"/>
    <x v="29"/>
    <x v="2"/>
    <s v="Online"/>
    <x v="1"/>
    <d v="2021-09-09T00:00:00"/>
    <n v="727367293"/>
    <x v="465"/>
    <n v="3001"/>
    <x v="2"/>
    <n v="117.11"/>
    <x v="861"/>
    <n v="351447.11"/>
  </r>
  <r>
    <s v="C1507"/>
    <x v="2"/>
    <x v="25"/>
    <x v="10"/>
    <s v="Offline"/>
    <x v="1"/>
    <d v="2020-03-02T00:00:00"/>
    <n v="150743424"/>
    <x v="577"/>
    <n v="7184"/>
    <x v="12"/>
    <n v="35.840000000000003"/>
    <x v="862"/>
    <n v="257474.56000000003"/>
  </r>
  <r>
    <s v="C7078"/>
    <x v="3"/>
    <x v="118"/>
    <x v="9"/>
    <s v="Online"/>
    <x v="1"/>
    <d v="2021-07-04T00:00:00"/>
    <n v="707867419"/>
    <x v="90"/>
    <n v="2555"/>
    <x v="10"/>
    <n v="90.93"/>
    <x v="863"/>
    <n v="232326.15000000002"/>
  </r>
  <r>
    <s v="C4972"/>
    <x v="2"/>
    <x v="101"/>
    <x v="0"/>
    <s v="Offline"/>
    <x v="0"/>
    <d v="2021-07-13T00:00:00"/>
    <n v="497225606"/>
    <x v="90"/>
    <n v="8961"/>
    <x v="6"/>
    <n v="97.44"/>
    <x v="864"/>
    <n v="873159.84"/>
  </r>
  <r>
    <s v="C3876"/>
    <x v="1"/>
    <x v="165"/>
    <x v="9"/>
    <s v="Offline"/>
    <x v="1"/>
    <d v="2020-09-30T00:00:00"/>
    <n v="387616813"/>
    <x v="583"/>
    <n v="3283"/>
    <x v="10"/>
    <n v="90.93"/>
    <x v="865"/>
    <n v="298523.19"/>
  </r>
  <r>
    <s v="C8681"/>
    <x v="3"/>
    <x v="159"/>
    <x v="11"/>
    <s v="Online"/>
    <x v="0"/>
    <d v="2020-01-27T00:00:00"/>
    <n v="868152368"/>
    <x v="193"/>
    <n v="4433"/>
    <x v="14"/>
    <n v="502.54000000000008"/>
    <x v="866"/>
    <n v="2227759.8200000003"/>
  </r>
  <r>
    <s v="C6982"/>
    <x v="3"/>
    <x v="39"/>
    <x v="0"/>
    <s v="Online"/>
    <x v="0"/>
    <d v="2022-03-29T00:00:00"/>
    <n v="698256099"/>
    <x v="127"/>
    <n v="8351"/>
    <x v="6"/>
    <n v="97.44"/>
    <x v="867"/>
    <n v="813721.44"/>
  </r>
  <r>
    <s v="C9576"/>
    <x v="0"/>
    <x v="169"/>
    <x v="1"/>
    <s v="Online"/>
    <x v="0"/>
    <d v="2021-10-29T00:00:00"/>
    <n v="957664334"/>
    <x v="15"/>
    <n v="3013"/>
    <x v="24"/>
    <n v="364.69"/>
    <x v="868"/>
    <n v="1098810.97"/>
  </r>
  <r>
    <s v="C9964"/>
    <x v="4"/>
    <x v="9"/>
    <x v="8"/>
    <s v="Online"/>
    <x v="0"/>
    <d v="2020-12-12T00:00:00"/>
    <n v="996425902"/>
    <x v="31"/>
    <n v="3422"/>
    <x v="9"/>
    <n v="524.96"/>
    <x v="869"/>
    <n v="1796413.12"/>
  </r>
  <r>
    <s v="C6849"/>
    <x v="2"/>
    <x v="24"/>
    <x v="6"/>
    <s v="Offline"/>
    <x v="0"/>
    <d v="2022-02-13T00:00:00"/>
    <n v="684902131"/>
    <x v="429"/>
    <n v="6615"/>
    <x v="7"/>
    <n v="263.33"/>
    <x v="870"/>
    <n v="1741927.95"/>
  </r>
  <r>
    <s v="C8637"/>
    <x v="0"/>
    <x v="145"/>
    <x v="8"/>
    <s v="Offline"/>
    <x v="0"/>
    <d v="2021-02-14T00:00:00"/>
    <n v="863766849"/>
    <x v="363"/>
    <n v="6660"/>
    <x v="9"/>
    <n v="524.96"/>
    <x v="871"/>
    <n v="3496233.6"/>
  </r>
  <r>
    <s v="C1940"/>
    <x v="2"/>
    <x v="177"/>
    <x v="8"/>
    <s v="Offline"/>
    <x v="0"/>
    <d v="2022-09-15T00:00:00"/>
    <n v="194006383"/>
    <x v="584"/>
    <n v="9655"/>
    <x v="9"/>
    <n v="524.96"/>
    <x v="872"/>
    <n v="5068488.8000000007"/>
  </r>
  <r>
    <s v="C1069"/>
    <x v="3"/>
    <x v="16"/>
    <x v="10"/>
    <s v="Offline"/>
    <x v="1"/>
    <d v="2022-01-07T00:00:00"/>
    <n v="106919562"/>
    <x v="370"/>
    <n v="8729"/>
    <x v="12"/>
    <n v="35.840000000000003"/>
    <x v="873"/>
    <n v="312847.36000000004"/>
  </r>
  <r>
    <s v="C7541"/>
    <x v="0"/>
    <x v="99"/>
    <x v="7"/>
    <s v="Online"/>
    <x v="0"/>
    <d v="2020-04-30T00:00:00"/>
    <n v="754117715"/>
    <x v="34"/>
    <n v="9045"/>
    <x v="8"/>
    <n v="56.67"/>
    <x v="874"/>
    <n v="512580.15"/>
  </r>
  <r>
    <s v="C5575"/>
    <x v="0"/>
    <x v="72"/>
    <x v="3"/>
    <s v="Offline"/>
    <x v="1"/>
    <d v="2020-09-27T00:00:00"/>
    <n v="557524669"/>
    <x v="433"/>
    <n v="2794"/>
    <x v="3"/>
    <n v="6.92"/>
    <x v="875"/>
    <n v="19334.48"/>
  </r>
  <r>
    <s v="C2593"/>
    <x v="2"/>
    <x v="104"/>
    <x v="0"/>
    <s v="Offline"/>
    <x v="1"/>
    <d v="2021-01-13T00:00:00"/>
    <n v="259376752"/>
    <x v="585"/>
    <n v="4200"/>
    <x v="6"/>
    <n v="97.44"/>
    <x v="876"/>
    <n v="409248"/>
  </r>
  <r>
    <s v="C6722"/>
    <x v="4"/>
    <x v="154"/>
    <x v="1"/>
    <s v="Online"/>
    <x v="0"/>
    <d v="2020-10-31T00:00:00"/>
    <n v="672222793"/>
    <x v="586"/>
    <n v="4517"/>
    <x v="1"/>
    <n v="364.69"/>
    <x v="877"/>
    <n v="1647304.73"/>
  </r>
  <r>
    <s v="C4289"/>
    <x v="0"/>
    <x v="145"/>
    <x v="2"/>
    <s v="Online"/>
    <x v="0"/>
    <d v="2020-02-24T00:00:00"/>
    <n v="428924119"/>
    <x v="358"/>
    <n v="7033"/>
    <x v="2"/>
    <n v="117.11"/>
    <x v="878"/>
    <n v="823634.63"/>
  </r>
  <r>
    <s v="C9326"/>
    <x v="2"/>
    <x v="67"/>
    <x v="11"/>
    <s v="Offline"/>
    <x v="0"/>
    <d v="2020-10-30T00:00:00"/>
    <n v="932654559"/>
    <x v="587"/>
    <n v="2065"/>
    <x v="14"/>
    <n v="502.54"/>
    <x v="879"/>
    <n v="1037745.1000000001"/>
  </r>
  <r>
    <s v="C5069"/>
    <x v="0"/>
    <x v="153"/>
    <x v="5"/>
    <s v="Online"/>
    <x v="1"/>
    <d v="2022-04-10T00:00:00"/>
    <n v="506900441"/>
    <x v="224"/>
    <n v="1960"/>
    <x v="5"/>
    <n v="31.79"/>
    <x v="880"/>
    <n v="62308.4"/>
  </r>
  <r>
    <s v="C2454"/>
    <x v="2"/>
    <x v="101"/>
    <x v="10"/>
    <s v="Online"/>
    <x v="1"/>
    <d v="2022-11-04T00:00:00"/>
    <n v="245460593"/>
    <x v="588"/>
    <n v="6099"/>
    <x v="12"/>
    <n v="35.840000000000003"/>
    <x v="881"/>
    <n v="218588.16000000003"/>
  </r>
  <r>
    <s v="C8624"/>
    <x v="2"/>
    <x v="41"/>
    <x v="0"/>
    <s v="Online"/>
    <x v="0"/>
    <d v="2021-04-22T00:00:00"/>
    <n v="862446343"/>
    <x v="492"/>
    <n v="5893"/>
    <x v="6"/>
    <n v="97.440000000000012"/>
    <x v="882"/>
    <n v="574213.92000000004"/>
  </r>
  <r>
    <s v="C4422"/>
    <x v="0"/>
    <x v="66"/>
    <x v="11"/>
    <s v="Offline"/>
    <x v="0"/>
    <d v="2021-02-13T00:00:00"/>
    <n v="442281520"/>
    <x v="589"/>
    <n v="9785"/>
    <x v="14"/>
    <n v="502.54"/>
    <x v="883"/>
    <n v="4917353.9000000004"/>
  </r>
  <r>
    <s v="C2897"/>
    <x v="0"/>
    <x v="96"/>
    <x v="5"/>
    <s v="Offline"/>
    <x v="1"/>
    <d v="2020-06-05T00:00:00"/>
    <n v="289702451"/>
    <x v="173"/>
    <n v="8248"/>
    <x v="5"/>
    <n v="31.79"/>
    <x v="884"/>
    <n v="262203.92"/>
  </r>
  <r>
    <s v="C8797"/>
    <x v="2"/>
    <x v="10"/>
    <x v="5"/>
    <s v="Offline"/>
    <x v="1"/>
    <d v="2022-01-23T00:00:00"/>
    <n v="879757964"/>
    <x v="6"/>
    <n v="8787"/>
    <x v="5"/>
    <n v="31.79"/>
    <x v="885"/>
    <n v="279338.73"/>
  </r>
  <r>
    <s v="C5078"/>
    <x v="5"/>
    <x v="181"/>
    <x v="2"/>
    <s v="Offline"/>
    <x v="1"/>
    <d v="2020-09-04T00:00:00"/>
    <n v="507809388"/>
    <x v="20"/>
    <n v="937"/>
    <x v="2"/>
    <n v="117.10999999999999"/>
    <x v="886"/>
    <n v="109732.06999999999"/>
  </r>
  <r>
    <s v="C2395"/>
    <x v="2"/>
    <x v="109"/>
    <x v="11"/>
    <s v="Offline"/>
    <x v="0"/>
    <d v="2021-05-06T00:00:00"/>
    <n v="239530551"/>
    <x v="279"/>
    <n v="1268"/>
    <x v="14"/>
    <n v="502.53999999999996"/>
    <x v="887"/>
    <n v="637220.72"/>
  </r>
  <r>
    <s v="C7609"/>
    <x v="2"/>
    <x v="92"/>
    <x v="4"/>
    <s v="Online"/>
    <x v="0"/>
    <d v="2020-12-13T00:00:00"/>
    <n v="760907781"/>
    <x v="590"/>
    <n v="8376"/>
    <x v="28"/>
    <n v="159.41999999999999"/>
    <x v="888"/>
    <n v="1335301.92"/>
  </r>
  <r>
    <s v="C1282"/>
    <x v="2"/>
    <x v="107"/>
    <x v="2"/>
    <s v="Offline"/>
    <x v="0"/>
    <d v="2021-01-29T00:00:00"/>
    <n v="128239905"/>
    <x v="372"/>
    <n v="7893"/>
    <x v="2"/>
    <n v="117.11"/>
    <x v="889"/>
    <n v="924349.23"/>
  </r>
  <r>
    <s v="C5181"/>
    <x v="3"/>
    <x v="82"/>
    <x v="4"/>
    <s v="Online"/>
    <x v="0"/>
    <d v="2020-11-08T00:00:00"/>
    <n v="518138253"/>
    <x v="591"/>
    <n v="7478"/>
    <x v="4"/>
    <n v="159.41999999999999"/>
    <x v="890"/>
    <n v="1192142.76"/>
  </r>
  <r>
    <s v="C5775"/>
    <x v="1"/>
    <x v="126"/>
    <x v="0"/>
    <s v="Online"/>
    <x v="1"/>
    <d v="2021-03-26T00:00:00"/>
    <n v="577526652"/>
    <x v="397"/>
    <n v="1825"/>
    <x v="6"/>
    <n v="97.44"/>
    <x v="891"/>
    <n v="177828"/>
  </r>
  <r>
    <s v="C3736"/>
    <x v="3"/>
    <x v="151"/>
    <x v="8"/>
    <s v="Offline"/>
    <x v="0"/>
    <d v="2020-09-18T00:00:00"/>
    <n v="373641431"/>
    <x v="447"/>
    <n v="7657"/>
    <x v="9"/>
    <n v="524.96"/>
    <x v="892"/>
    <n v="4019618.72"/>
  </r>
  <r>
    <s v="C9440"/>
    <x v="2"/>
    <x v="162"/>
    <x v="1"/>
    <s v="Offline"/>
    <x v="0"/>
    <d v="2022-06-27T00:00:00"/>
    <n v="944031417"/>
    <x v="551"/>
    <n v="8730"/>
    <x v="1"/>
    <n v="364.69"/>
    <x v="893"/>
    <n v="3183743.7"/>
  </r>
  <r>
    <s v="C2465"/>
    <x v="5"/>
    <x v="137"/>
    <x v="5"/>
    <s v="Online"/>
    <x v="1"/>
    <d v="2021-07-27T00:00:00"/>
    <n v="246557939"/>
    <x v="592"/>
    <n v="828"/>
    <x v="31"/>
    <n v="31.79"/>
    <x v="894"/>
    <n v="26322.12"/>
  </r>
  <r>
    <s v="C8093"/>
    <x v="2"/>
    <x v="79"/>
    <x v="8"/>
    <s v="Online"/>
    <x v="0"/>
    <d v="2020-07-09T00:00:00"/>
    <n v="809394824"/>
    <x v="593"/>
    <n v="6770"/>
    <x v="9"/>
    <n v="524.96"/>
    <x v="895"/>
    <n v="3553979.2"/>
  </r>
  <r>
    <s v="C2810"/>
    <x v="0"/>
    <x v="144"/>
    <x v="9"/>
    <s v="Offline"/>
    <x v="1"/>
    <d v="2022-04-24T00:00:00"/>
    <n v="281028401"/>
    <x v="594"/>
    <n v="1404"/>
    <x v="10"/>
    <n v="90.93"/>
    <x v="896"/>
    <n v="127665.72000000002"/>
  </r>
  <r>
    <s v="C8802"/>
    <x v="3"/>
    <x v="159"/>
    <x v="8"/>
    <s v="Offline"/>
    <x v="0"/>
    <d v="2020-04-20T00:00:00"/>
    <n v="880257499"/>
    <x v="297"/>
    <n v="6610"/>
    <x v="9"/>
    <n v="524.96"/>
    <x v="897"/>
    <n v="3469985.6"/>
  </r>
  <r>
    <s v="C8461"/>
    <x v="0"/>
    <x v="96"/>
    <x v="4"/>
    <s v="Online"/>
    <x v="0"/>
    <d v="2022-07-20T00:00:00"/>
    <n v="846193444"/>
    <x v="595"/>
    <n v="6299"/>
    <x v="4"/>
    <n v="159.41999999999999"/>
    <x v="898"/>
    <n v="1004186.58"/>
  </r>
  <r>
    <s v="C2882"/>
    <x v="0"/>
    <x v="74"/>
    <x v="1"/>
    <s v="Offline"/>
    <x v="0"/>
    <d v="2021-10-18T00:00:00"/>
    <n v="288260066"/>
    <x v="547"/>
    <n v="1414"/>
    <x v="1"/>
    <n v="364.69"/>
    <x v="899"/>
    <n v="515671.66"/>
  </r>
  <r>
    <s v="C7361"/>
    <x v="0"/>
    <x v="62"/>
    <x v="2"/>
    <s v="Online"/>
    <x v="0"/>
    <d v="2022-08-12T00:00:00"/>
    <n v="736193692"/>
    <x v="39"/>
    <n v="4928"/>
    <x v="2"/>
    <n v="117.10999999999999"/>
    <x v="900"/>
    <n v="577118.07999999996"/>
  </r>
  <r>
    <s v="C1900"/>
    <x v="0"/>
    <x v="52"/>
    <x v="2"/>
    <s v="Offline"/>
    <x v="0"/>
    <d v="2022-10-30T00:00:00"/>
    <n v="190043151"/>
    <x v="596"/>
    <n v="6846"/>
    <x v="2"/>
    <n v="117.10999999999999"/>
    <x v="901"/>
    <n v="801735.05999999994"/>
  </r>
  <r>
    <s v="C7701"/>
    <x v="4"/>
    <x v="103"/>
    <x v="1"/>
    <s v="Offline"/>
    <x v="0"/>
    <d v="2020-09-04T00:00:00"/>
    <n v="770169770"/>
    <x v="597"/>
    <n v="9205"/>
    <x v="1"/>
    <n v="364.69"/>
    <x v="902"/>
    <n v="3356971.45"/>
  </r>
  <r>
    <s v="C1672"/>
    <x v="1"/>
    <x v="126"/>
    <x v="8"/>
    <s v="Offline"/>
    <x v="0"/>
    <d v="2021-12-07T00:00:00"/>
    <n v="167247378"/>
    <x v="527"/>
    <n v="1071"/>
    <x v="9"/>
    <n v="524.96"/>
    <x v="903"/>
    <n v="562232.16"/>
  </r>
  <r>
    <s v="C1922"/>
    <x v="0"/>
    <x v="64"/>
    <x v="0"/>
    <s v="Online"/>
    <x v="1"/>
    <d v="2021-05-08T00:00:00"/>
    <n v="192262303"/>
    <x v="73"/>
    <n v="3543"/>
    <x v="6"/>
    <n v="97.44"/>
    <x v="904"/>
    <n v="345229.92"/>
  </r>
  <r>
    <s v="C9265"/>
    <x v="2"/>
    <x v="114"/>
    <x v="7"/>
    <s v="Offline"/>
    <x v="1"/>
    <d v="2021-03-23T00:00:00"/>
    <n v="926513373"/>
    <x v="598"/>
    <n v="4751"/>
    <x v="8"/>
    <n v="56.669999999999995"/>
    <x v="905"/>
    <n v="269239.17"/>
  </r>
  <r>
    <s v="C2716"/>
    <x v="4"/>
    <x v="9"/>
    <x v="1"/>
    <s v="Online"/>
    <x v="0"/>
    <d v="2021-05-23T00:00:00"/>
    <n v="271611917"/>
    <x v="518"/>
    <n v="4857"/>
    <x v="1"/>
    <n v="364.69"/>
    <x v="906"/>
    <n v="1771299.33"/>
  </r>
  <r>
    <s v="C6994"/>
    <x v="2"/>
    <x v="180"/>
    <x v="8"/>
    <s v="Online"/>
    <x v="0"/>
    <d v="2020-08-31T00:00:00"/>
    <n v="699481761"/>
    <x v="348"/>
    <n v="1052"/>
    <x v="9"/>
    <n v="524.96"/>
    <x v="907"/>
    <n v="552257.92000000004"/>
  </r>
  <r>
    <s v="C7023"/>
    <x v="0"/>
    <x v="178"/>
    <x v="10"/>
    <s v="Offline"/>
    <x v="1"/>
    <d v="2021-02-12T00:00:00"/>
    <n v="702359235"/>
    <x v="599"/>
    <n v="2560"/>
    <x v="12"/>
    <n v="35.840000000000003"/>
    <x v="908"/>
    <n v="91750.400000000009"/>
  </r>
  <r>
    <s v="C6427"/>
    <x v="0"/>
    <x v="120"/>
    <x v="9"/>
    <s v="Online"/>
    <x v="0"/>
    <d v="2020-12-09T00:00:00"/>
    <n v="642793166"/>
    <x v="600"/>
    <n v="5637"/>
    <x v="10"/>
    <n v="90.93"/>
    <x v="909"/>
    <n v="512572.41000000003"/>
  </r>
  <r>
    <s v="C5036"/>
    <x v="2"/>
    <x v="104"/>
    <x v="8"/>
    <s v="Online"/>
    <x v="0"/>
    <d v="2021-07-28T00:00:00"/>
    <n v="503644883"/>
    <x v="601"/>
    <n v="8568"/>
    <x v="9"/>
    <n v="524.96"/>
    <x v="910"/>
    <n v="4497857.28"/>
  </r>
  <r>
    <s v="C3380"/>
    <x v="2"/>
    <x v="122"/>
    <x v="7"/>
    <s v="Online"/>
    <x v="1"/>
    <d v="2020-07-31T00:00:00"/>
    <n v="338088214"/>
    <x v="597"/>
    <n v="6670"/>
    <x v="34"/>
    <n v="56.67"/>
    <x v="911"/>
    <n v="377988.9"/>
  </r>
  <r>
    <s v="C7196"/>
    <x v="2"/>
    <x v="46"/>
    <x v="2"/>
    <s v="Offline"/>
    <x v="0"/>
    <d v="2021-08-24T00:00:00"/>
    <n v="719609487"/>
    <x v="602"/>
    <n v="7293"/>
    <x v="2"/>
    <n v="117.11"/>
    <x v="912"/>
    <n v="854083.23"/>
  </r>
  <r>
    <s v="C4920"/>
    <x v="4"/>
    <x v="134"/>
    <x v="9"/>
    <s v="Online"/>
    <x v="1"/>
    <d v="2021-09-14T00:00:00"/>
    <n v="492007529"/>
    <x v="350"/>
    <n v="4816"/>
    <x v="10"/>
    <n v="90.93"/>
    <x v="913"/>
    <n v="437918.88"/>
  </r>
  <r>
    <s v="C8193"/>
    <x v="1"/>
    <x v="93"/>
    <x v="9"/>
    <s v="Offline"/>
    <x v="0"/>
    <d v="2020-12-12T00:00:00"/>
    <n v="819393670"/>
    <x v="501"/>
    <n v="5651"/>
    <x v="10"/>
    <n v="90.93"/>
    <x v="914"/>
    <n v="513845.43000000005"/>
  </r>
  <r>
    <s v="C2361"/>
    <x v="2"/>
    <x v="108"/>
    <x v="3"/>
    <s v="Offline"/>
    <x v="1"/>
    <d v="2021-05-31T00:00:00"/>
    <n v="236191737"/>
    <x v="524"/>
    <n v="3239"/>
    <x v="3"/>
    <n v="6.92"/>
    <x v="915"/>
    <n v="22413.88"/>
  </r>
  <r>
    <s v="C4971"/>
    <x v="0"/>
    <x v="149"/>
    <x v="2"/>
    <s v="Online"/>
    <x v="1"/>
    <d v="2022-08-31T00:00:00"/>
    <n v="497138059"/>
    <x v="79"/>
    <n v="3054"/>
    <x v="2"/>
    <n v="117.11"/>
    <x v="916"/>
    <n v="357653.94"/>
  </r>
  <r>
    <s v="C7272"/>
    <x v="3"/>
    <x v="159"/>
    <x v="5"/>
    <s v="Online"/>
    <x v="1"/>
    <d v="2020-05-23T00:00:00"/>
    <n v="727281463"/>
    <x v="603"/>
    <n v="7601"/>
    <x v="5"/>
    <n v="31.789999999999996"/>
    <x v="917"/>
    <n v="241635.78999999998"/>
  </r>
  <r>
    <s v="C5719"/>
    <x v="2"/>
    <x v="76"/>
    <x v="1"/>
    <s v="Online"/>
    <x v="0"/>
    <d v="2022-02-11T00:00:00"/>
    <n v="571983277"/>
    <x v="232"/>
    <n v="1417"/>
    <x v="1"/>
    <n v="364.69"/>
    <x v="107"/>
    <n v="516765.73"/>
  </r>
  <r>
    <s v="C6469"/>
    <x v="0"/>
    <x v="123"/>
    <x v="7"/>
    <s v="Offline"/>
    <x v="1"/>
    <d v="2020-01-13T00:00:00"/>
    <n v="646917331"/>
    <x v="604"/>
    <n v="6069"/>
    <x v="8"/>
    <n v="56.669999999999995"/>
    <x v="918"/>
    <n v="343930.23"/>
  </r>
  <r>
    <s v="C2880"/>
    <x v="2"/>
    <x v="7"/>
    <x v="4"/>
    <s v="Offline"/>
    <x v="0"/>
    <d v="2021-01-18T00:00:00"/>
    <n v="288069951"/>
    <x v="360"/>
    <n v="5155"/>
    <x v="28"/>
    <n v="159.41999999999999"/>
    <x v="919"/>
    <n v="821810.1"/>
  </r>
  <r>
    <s v="C7017"/>
    <x v="5"/>
    <x v="61"/>
    <x v="9"/>
    <s v="Online"/>
    <x v="0"/>
    <d v="2022-06-14T00:00:00"/>
    <n v="701739966"/>
    <x v="605"/>
    <n v="9305"/>
    <x v="10"/>
    <n v="90.93"/>
    <x v="920"/>
    <n v="846103.65"/>
  </r>
  <r>
    <s v="C9145"/>
    <x v="5"/>
    <x v="60"/>
    <x v="2"/>
    <s v="Online"/>
    <x v="1"/>
    <d v="2021-12-09T00:00:00"/>
    <n v="914538705"/>
    <x v="606"/>
    <n v="1181"/>
    <x v="2"/>
    <n v="117.11"/>
    <x v="921"/>
    <n v="138306.91"/>
  </r>
  <r>
    <s v="C9233"/>
    <x v="2"/>
    <x v="152"/>
    <x v="0"/>
    <s v="Offline"/>
    <x v="1"/>
    <d v="2021-11-23T00:00:00"/>
    <n v="923389995"/>
    <x v="133"/>
    <n v="474"/>
    <x v="30"/>
    <n v="97.44"/>
    <x v="922"/>
    <n v="46186.559999999998"/>
  </r>
  <r>
    <s v="C3455"/>
    <x v="2"/>
    <x v="180"/>
    <x v="5"/>
    <s v="Online"/>
    <x v="1"/>
    <d v="2022-04-01T00:00:00"/>
    <n v="345530164"/>
    <x v="607"/>
    <n v="8909"/>
    <x v="5"/>
    <n v="31.79"/>
    <x v="923"/>
    <n v="283217.11"/>
  </r>
  <r>
    <s v="C6685"/>
    <x v="2"/>
    <x v="35"/>
    <x v="10"/>
    <s v="Online"/>
    <x v="1"/>
    <d v="2021-11-25T00:00:00"/>
    <n v="668508040"/>
    <x v="86"/>
    <n v="5240"/>
    <x v="11"/>
    <n v="35.840000000000003"/>
    <x v="924"/>
    <n v="187801.60000000001"/>
  </r>
  <r>
    <s v="C3001"/>
    <x v="1"/>
    <x v="15"/>
    <x v="8"/>
    <s v="Offline"/>
    <x v="1"/>
    <d v="2020-02-27T00:00:00"/>
    <n v="300184953"/>
    <x v="608"/>
    <n v="253"/>
    <x v="9"/>
    <n v="524.96"/>
    <x v="925"/>
    <n v="132814.88"/>
  </r>
  <r>
    <s v="C4187"/>
    <x v="0"/>
    <x v="131"/>
    <x v="3"/>
    <s v="Online"/>
    <x v="1"/>
    <d v="2021-01-03T00:00:00"/>
    <n v="418734729"/>
    <x v="590"/>
    <n v="1766"/>
    <x v="3"/>
    <n v="6.92"/>
    <x v="926"/>
    <n v="12220.72"/>
  </r>
  <r>
    <s v="C9226"/>
    <x v="2"/>
    <x v="98"/>
    <x v="6"/>
    <s v="Online"/>
    <x v="0"/>
    <d v="2020-04-11T00:00:00"/>
    <n v="922643697"/>
    <x v="7"/>
    <n v="9628"/>
    <x v="7"/>
    <n v="263.33"/>
    <x v="927"/>
    <n v="2535341.2399999998"/>
  </r>
  <r>
    <s v="C8807"/>
    <x v="4"/>
    <x v="9"/>
    <x v="8"/>
    <s v="Offline"/>
    <x v="1"/>
    <d v="2021-04-30T00:00:00"/>
    <n v="880710685"/>
    <x v="359"/>
    <n v="718"/>
    <x v="9"/>
    <n v="524.96"/>
    <x v="928"/>
    <n v="376921.28"/>
  </r>
  <r>
    <s v="C7820"/>
    <x v="2"/>
    <x v="105"/>
    <x v="11"/>
    <s v="Online"/>
    <x v="0"/>
    <d v="2022-03-20T00:00:00"/>
    <n v="782047021"/>
    <x v="609"/>
    <n v="3947"/>
    <x v="14"/>
    <n v="502.54"/>
    <x v="929"/>
    <n v="1983525.3800000001"/>
  </r>
  <r>
    <s v="C2860"/>
    <x v="0"/>
    <x v="113"/>
    <x v="4"/>
    <s v="Offline"/>
    <x v="0"/>
    <d v="2022-10-29T00:00:00"/>
    <n v="286076533"/>
    <x v="610"/>
    <n v="5258"/>
    <x v="4"/>
    <n v="159.41999999999999"/>
    <x v="930"/>
    <n v="838230.36"/>
  </r>
  <r>
    <s v="C4725"/>
    <x v="2"/>
    <x v="35"/>
    <x v="4"/>
    <s v="Offline"/>
    <x v="1"/>
    <d v="2020-08-01T00:00:00"/>
    <n v="472535550"/>
    <x v="201"/>
    <n v="2625"/>
    <x v="4"/>
    <n v="159.41999999999999"/>
    <x v="931"/>
    <n v="418477.49999999994"/>
  </r>
  <r>
    <s v="C6914"/>
    <x v="0"/>
    <x v="157"/>
    <x v="1"/>
    <s v="Online"/>
    <x v="1"/>
    <d v="2020-06-19T00:00:00"/>
    <n v="691472899"/>
    <x v="446"/>
    <n v="1052"/>
    <x v="1"/>
    <n v="364.69"/>
    <x v="932"/>
    <n v="383653.88"/>
  </r>
  <r>
    <s v="C8132"/>
    <x v="2"/>
    <x v="3"/>
    <x v="4"/>
    <s v="Online"/>
    <x v="0"/>
    <d v="2022-02-18T00:00:00"/>
    <n v="813249909"/>
    <x v="611"/>
    <n v="7575"/>
    <x v="4"/>
    <n v="159.41999999999999"/>
    <x v="933"/>
    <n v="1207606.5"/>
  </r>
  <r>
    <s v="C7785"/>
    <x v="2"/>
    <x v="114"/>
    <x v="3"/>
    <s v="Online"/>
    <x v="1"/>
    <d v="2021-05-12T00:00:00"/>
    <n v="778540408"/>
    <x v="518"/>
    <n v="6263"/>
    <x v="3"/>
    <n v="6.92"/>
    <x v="934"/>
    <n v="43339.96"/>
  </r>
  <r>
    <s v="C1483"/>
    <x v="3"/>
    <x v="45"/>
    <x v="1"/>
    <s v="Online"/>
    <x v="0"/>
    <d v="2020-01-17T00:00:00"/>
    <n v="148330724"/>
    <x v="612"/>
    <n v="3212"/>
    <x v="1"/>
    <n v="364.69"/>
    <x v="935"/>
    <n v="1171384.28"/>
  </r>
  <r>
    <s v="C3539"/>
    <x v="0"/>
    <x v="80"/>
    <x v="3"/>
    <s v="Online"/>
    <x v="1"/>
    <d v="2021-11-27T00:00:00"/>
    <n v="353919684"/>
    <x v="168"/>
    <n v="1554"/>
    <x v="3"/>
    <n v="6.92"/>
    <x v="936"/>
    <n v="10753.68"/>
  </r>
  <r>
    <s v="C6469"/>
    <x v="0"/>
    <x v="74"/>
    <x v="10"/>
    <s v="Offline"/>
    <x v="1"/>
    <d v="2022-07-01T00:00:00"/>
    <n v="646918618"/>
    <x v="613"/>
    <n v="6450"/>
    <x v="12"/>
    <n v="35.840000000000003"/>
    <x v="937"/>
    <n v="231168.00000000003"/>
  </r>
  <r>
    <s v="C3492"/>
    <x v="2"/>
    <x v="54"/>
    <x v="9"/>
    <s v="Offline"/>
    <x v="1"/>
    <d v="2022-01-23T00:00:00"/>
    <n v="349251353"/>
    <x v="67"/>
    <n v="91"/>
    <x v="10"/>
    <n v="90.93"/>
    <x v="938"/>
    <n v="8274.630000000001"/>
  </r>
  <r>
    <s v="C2031"/>
    <x v="0"/>
    <x v="171"/>
    <x v="5"/>
    <s v="Online"/>
    <x v="1"/>
    <d v="2021-03-31T00:00:00"/>
    <n v="203154218"/>
    <x v="614"/>
    <n v="6702"/>
    <x v="5"/>
    <n v="31.79"/>
    <x v="939"/>
    <n v="213056.58"/>
  </r>
  <r>
    <s v="C1211"/>
    <x v="3"/>
    <x v="118"/>
    <x v="5"/>
    <s v="Offline"/>
    <x v="1"/>
    <d v="2022-07-08T00:00:00"/>
    <n v="121176040"/>
    <x v="63"/>
    <n v="7538"/>
    <x v="5"/>
    <n v="31.79"/>
    <x v="741"/>
    <n v="239633.02"/>
  </r>
  <r>
    <s v="C5361"/>
    <x v="2"/>
    <x v="35"/>
    <x v="4"/>
    <s v="Online"/>
    <x v="0"/>
    <d v="2020-03-07T00:00:00"/>
    <n v="536178147"/>
    <x v="615"/>
    <n v="5884"/>
    <x v="4"/>
    <n v="159.41999999999999"/>
    <x v="940"/>
    <n v="938027.27999999991"/>
  </r>
  <r>
    <s v="C1513"/>
    <x v="1"/>
    <x v="8"/>
    <x v="9"/>
    <s v="Online"/>
    <x v="1"/>
    <d v="2021-10-21T00:00:00"/>
    <n v="151334369"/>
    <x v="616"/>
    <n v="2058"/>
    <x v="10"/>
    <n v="90.93"/>
    <x v="941"/>
    <n v="187133.94"/>
  </r>
  <r>
    <s v="C8901"/>
    <x v="5"/>
    <x v="143"/>
    <x v="7"/>
    <s v="Online"/>
    <x v="1"/>
    <d v="2021-01-23T00:00:00"/>
    <n v="890131032"/>
    <x v="263"/>
    <n v="8408"/>
    <x v="8"/>
    <n v="56.67"/>
    <x v="942"/>
    <n v="476481.36"/>
  </r>
  <r>
    <s v="C2463"/>
    <x v="3"/>
    <x v="40"/>
    <x v="11"/>
    <s v="Online"/>
    <x v="0"/>
    <d v="2022-01-14T00:00:00"/>
    <n v="246366965"/>
    <x v="69"/>
    <n v="4315"/>
    <x v="14"/>
    <n v="502.54"/>
    <x v="943"/>
    <n v="2168460.1"/>
  </r>
  <r>
    <s v="C7341"/>
    <x v="5"/>
    <x v="31"/>
    <x v="2"/>
    <s v="Online"/>
    <x v="1"/>
    <d v="2020-08-21T00:00:00"/>
    <n v="734153497"/>
    <x v="169"/>
    <n v="1189"/>
    <x v="2"/>
    <n v="117.11000000000001"/>
    <x v="944"/>
    <n v="139243.79"/>
  </r>
  <r>
    <s v="C4379"/>
    <x v="0"/>
    <x v="125"/>
    <x v="7"/>
    <s v="Offline"/>
    <x v="1"/>
    <d v="2020-04-27T00:00:00"/>
    <n v="437914454"/>
    <x v="493"/>
    <n v="7473"/>
    <x v="8"/>
    <n v="56.67"/>
    <x v="945"/>
    <n v="423494.91000000003"/>
  </r>
  <r>
    <s v="C6623"/>
    <x v="1"/>
    <x v="139"/>
    <x v="11"/>
    <s v="Offline"/>
    <x v="0"/>
    <d v="2022-02-01T00:00:00"/>
    <n v="662386167"/>
    <x v="102"/>
    <n v="3641"/>
    <x v="14"/>
    <n v="502.54"/>
    <x v="946"/>
    <n v="1829748.1400000001"/>
  </r>
  <r>
    <s v="C9826"/>
    <x v="2"/>
    <x v="14"/>
    <x v="10"/>
    <s v="Online"/>
    <x v="1"/>
    <d v="2020-03-12T00:00:00"/>
    <n v="982617461"/>
    <x v="617"/>
    <n v="7198"/>
    <x v="13"/>
    <n v="35.840000000000003"/>
    <x v="947"/>
    <n v="257976.32000000004"/>
  </r>
  <r>
    <s v="C5939"/>
    <x v="0"/>
    <x v="83"/>
    <x v="6"/>
    <s v="Online"/>
    <x v="0"/>
    <d v="2020-09-25T00:00:00"/>
    <n v="593969666"/>
    <x v="261"/>
    <n v="7678"/>
    <x v="7"/>
    <n v="263.33"/>
    <x v="948"/>
    <n v="2021847.74"/>
  </r>
  <r>
    <s v="C5621"/>
    <x v="1"/>
    <x v="121"/>
    <x v="9"/>
    <s v="Online"/>
    <x v="1"/>
    <d v="2020-03-13T00:00:00"/>
    <n v="562116611"/>
    <x v="618"/>
    <n v="1651"/>
    <x v="10"/>
    <n v="90.93"/>
    <x v="949"/>
    <n v="150125.43000000002"/>
  </r>
  <r>
    <s v="C6730"/>
    <x v="0"/>
    <x v="62"/>
    <x v="9"/>
    <s v="Offline"/>
    <x v="0"/>
    <d v="2021-03-11T00:00:00"/>
    <n v="673044621"/>
    <x v="619"/>
    <n v="7715"/>
    <x v="36"/>
    <n v="90.93"/>
    <x v="950"/>
    <n v="701524.95000000007"/>
  </r>
  <r>
    <s v="C7830"/>
    <x v="3"/>
    <x v="82"/>
    <x v="8"/>
    <s v="Offline"/>
    <x v="0"/>
    <d v="2022-06-10T00:00:00"/>
    <n v="783052527"/>
    <x v="620"/>
    <n v="1499"/>
    <x v="9"/>
    <n v="524.96"/>
    <x v="951"/>
    <n v="786915.04"/>
  </r>
  <r>
    <s v="C3687"/>
    <x v="0"/>
    <x v="163"/>
    <x v="1"/>
    <s v="Offline"/>
    <x v="1"/>
    <d v="2020-03-17T00:00:00"/>
    <n v="368751657"/>
    <x v="390"/>
    <n v="664"/>
    <x v="27"/>
    <n v="364.69"/>
    <x v="952"/>
    <n v="242154.16"/>
  </r>
  <r>
    <s v="C7770"/>
    <x v="2"/>
    <x v="20"/>
    <x v="11"/>
    <s v="Offline"/>
    <x v="0"/>
    <d v="2021-03-04T00:00:00"/>
    <n v="777065837"/>
    <x v="621"/>
    <n v="9904"/>
    <x v="14"/>
    <n v="502.54"/>
    <x v="953"/>
    <n v="4977156.16"/>
  </r>
  <r>
    <s v="C2752"/>
    <x v="1"/>
    <x v="71"/>
    <x v="0"/>
    <s v="Offline"/>
    <x v="0"/>
    <d v="2020-12-19T00:00:00"/>
    <n v="275231397"/>
    <x v="622"/>
    <n v="5941"/>
    <x v="6"/>
    <n v="97.440000000000012"/>
    <x v="954"/>
    <n v="578891.04"/>
  </r>
  <r>
    <s v="C8007"/>
    <x v="0"/>
    <x v="113"/>
    <x v="10"/>
    <s v="Offline"/>
    <x v="1"/>
    <d v="2022-10-15T00:00:00"/>
    <n v="800797164"/>
    <x v="623"/>
    <n v="2531"/>
    <x v="12"/>
    <n v="35.840000000000003"/>
    <x v="955"/>
    <n v="90711.040000000008"/>
  </r>
  <r>
    <s v="C3116"/>
    <x v="3"/>
    <x v="82"/>
    <x v="6"/>
    <s v="Online"/>
    <x v="0"/>
    <d v="2021-08-25T00:00:00"/>
    <n v="311624467"/>
    <x v="624"/>
    <n v="5460"/>
    <x v="7"/>
    <n v="263.33"/>
    <x v="956"/>
    <n v="1437781.7999999998"/>
  </r>
  <r>
    <s v="C4358"/>
    <x v="2"/>
    <x v="56"/>
    <x v="5"/>
    <s v="Offline"/>
    <x v="1"/>
    <d v="2020-02-11T00:00:00"/>
    <n v="435887134"/>
    <x v="475"/>
    <n v="7544"/>
    <x v="5"/>
    <n v="31.79"/>
    <x v="957"/>
    <n v="239823.75999999998"/>
  </r>
  <r>
    <s v="C6220"/>
    <x v="1"/>
    <x v="8"/>
    <x v="9"/>
    <s v="Offline"/>
    <x v="1"/>
    <d v="2021-02-22T00:00:00"/>
    <n v="622071492"/>
    <x v="344"/>
    <n v="3633"/>
    <x v="10"/>
    <n v="90.93"/>
    <x v="958"/>
    <n v="330348.69"/>
  </r>
  <r>
    <s v="C3889"/>
    <x v="2"/>
    <x v="122"/>
    <x v="6"/>
    <s v="Offline"/>
    <x v="0"/>
    <d v="2020-12-20T00:00:00"/>
    <n v="388976371"/>
    <x v="32"/>
    <n v="5607"/>
    <x v="7"/>
    <n v="263.33"/>
    <x v="959"/>
    <n v="1476491.3099999998"/>
  </r>
  <r>
    <s v="C6757"/>
    <x v="3"/>
    <x v="16"/>
    <x v="7"/>
    <s v="Online"/>
    <x v="1"/>
    <d v="2021-12-05T00:00:00"/>
    <n v="675713098"/>
    <x v="98"/>
    <n v="7376"/>
    <x v="8"/>
    <n v="56.669999999999995"/>
    <x v="960"/>
    <n v="417997.92"/>
  </r>
  <r>
    <s v="C6917"/>
    <x v="2"/>
    <x v="46"/>
    <x v="3"/>
    <s v="Online"/>
    <x v="1"/>
    <d v="2022-06-21T00:00:00"/>
    <n v="691705501"/>
    <x v="625"/>
    <n v="9884"/>
    <x v="3"/>
    <n v="6.92"/>
    <x v="961"/>
    <n v="68397.279999999999"/>
  </r>
  <r>
    <s v="C1666"/>
    <x v="2"/>
    <x v="130"/>
    <x v="6"/>
    <s v="Online"/>
    <x v="0"/>
    <d v="2021-06-17T00:00:00"/>
    <n v="166689908"/>
    <x v="626"/>
    <n v="6103"/>
    <x v="7"/>
    <n v="263.33"/>
    <x v="962"/>
    <n v="1607102.99"/>
  </r>
  <r>
    <s v="C7007"/>
    <x v="2"/>
    <x v="12"/>
    <x v="11"/>
    <s v="Offline"/>
    <x v="0"/>
    <d v="2022-06-09T00:00:00"/>
    <n v="700715148"/>
    <x v="627"/>
    <n v="6039"/>
    <x v="14"/>
    <n v="502.54"/>
    <x v="963"/>
    <n v="3034839.06"/>
  </r>
  <r>
    <s v="C8141"/>
    <x v="3"/>
    <x v="155"/>
    <x v="5"/>
    <s v="Online"/>
    <x v="1"/>
    <d v="2020-10-11T00:00:00"/>
    <n v="814142549"/>
    <x v="105"/>
    <n v="1727"/>
    <x v="5"/>
    <n v="31.790000000000003"/>
    <x v="964"/>
    <n v="54901.33"/>
  </r>
  <r>
    <s v="C8976"/>
    <x v="1"/>
    <x v="38"/>
    <x v="0"/>
    <s v="Offline"/>
    <x v="1"/>
    <d v="2022-04-06T00:00:00"/>
    <n v="897645938"/>
    <x v="309"/>
    <n v="2236"/>
    <x v="6"/>
    <n v="97.44"/>
    <x v="965"/>
    <n v="217875.84"/>
  </r>
  <r>
    <s v="C9622"/>
    <x v="2"/>
    <x v="177"/>
    <x v="8"/>
    <s v="Offline"/>
    <x v="0"/>
    <d v="2021-08-21T00:00:00"/>
    <n v="962211644"/>
    <x v="442"/>
    <n v="8663"/>
    <x v="9"/>
    <n v="524.96"/>
    <x v="966"/>
    <n v="4547728.4800000004"/>
  </r>
  <r>
    <s v="C1891"/>
    <x v="5"/>
    <x v="172"/>
    <x v="11"/>
    <s v="Offline"/>
    <x v="0"/>
    <d v="2021-03-14T00:00:00"/>
    <n v="189138495"/>
    <x v="589"/>
    <n v="9139"/>
    <x v="14"/>
    <n v="502.54000000000008"/>
    <x v="967"/>
    <n v="4592713.0600000005"/>
  </r>
  <r>
    <s v="C9800"/>
    <x v="5"/>
    <x v="43"/>
    <x v="3"/>
    <s v="Online"/>
    <x v="1"/>
    <d v="2020-10-15T00:00:00"/>
    <n v="980037820"/>
    <x v="628"/>
    <n v="3824"/>
    <x v="3"/>
    <n v="6.92"/>
    <x v="968"/>
    <n v="26462.079999999998"/>
  </r>
  <r>
    <s v="C4068"/>
    <x v="5"/>
    <x v="22"/>
    <x v="4"/>
    <s v="Online"/>
    <x v="0"/>
    <d v="2022-01-28T00:00:00"/>
    <n v="406833446"/>
    <x v="30"/>
    <n v="9912"/>
    <x v="28"/>
    <n v="159.41999999999999"/>
    <x v="969"/>
    <n v="1580171.0399999998"/>
  </r>
  <r>
    <s v="C5617"/>
    <x v="0"/>
    <x v="131"/>
    <x v="1"/>
    <s v="Offline"/>
    <x v="0"/>
    <d v="2021-06-01T00:00:00"/>
    <n v="561761701"/>
    <x v="629"/>
    <n v="6626"/>
    <x v="24"/>
    <n v="364.69"/>
    <x v="970"/>
    <n v="2416435.94"/>
  </r>
  <r>
    <s v="C9073"/>
    <x v="1"/>
    <x v="71"/>
    <x v="9"/>
    <s v="Offline"/>
    <x v="1"/>
    <d v="2022-09-18T00:00:00"/>
    <n v="907371413"/>
    <x v="27"/>
    <n v="220"/>
    <x v="36"/>
    <n v="90.93"/>
    <x v="971"/>
    <n v="20004.600000000002"/>
  </r>
  <r>
    <s v="C5265"/>
    <x v="0"/>
    <x v="48"/>
    <x v="5"/>
    <s v="Online"/>
    <x v="1"/>
    <d v="2021-09-11T00:00:00"/>
    <n v="526523911"/>
    <x v="171"/>
    <n v="8981"/>
    <x v="5"/>
    <n v="31.79"/>
    <x v="972"/>
    <n v="285505.99"/>
  </r>
  <r>
    <s v="C3723"/>
    <x v="0"/>
    <x v="74"/>
    <x v="5"/>
    <s v="Online"/>
    <x v="1"/>
    <d v="2021-08-24T00:00:00"/>
    <n v="372393023"/>
    <x v="630"/>
    <n v="8226"/>
    <x v="5"/>
    <n v="31.79"/>
    <x v="973"/>
    <n v="261504.53999999998"/>
  </r>
  <r>
    <s v="C1184"/>
    <x v="2"/>
    <x v="105"/>
    <x v="8"/>
    <s v="Offline"/>
    <x v="0"/>
    <d v="2020-07-11T00:00:00"/>
    <n v="118465077"/>
    <x v="570"/>
    <n v="5304"/>
    <x v="9"/>
    <n v="524.96"/>
    <x v="974"/>
    <n v="2784387.8400000003"/>
  </r>
  <r>
    <s v="C4085"/>
    <x v="1"/>
    <x v="8"/>
    <x v="0"/>
    <s v="Offline"/>
    <x v="1"/>
    <d v="2020-12-26T00:00:00"/>
    <n v="408538901"/>
    <x v="631"/>
    <n v="4594"/>
    <x v="6"/>
    <n v="97.44"/>
    <x v="975"/>
    <n v="447639.36"/>
  </r>
  <r>
    <s v="C6067"/>
    <x v="2"/>
    <x v="25"/>
    <x v="6"/>
    <s v="Online"/>
    <x v="0"/>
    <d v="2020-05-15T00:00:00"/>
    <n v="606725823"/>
    <x v="632"/>
    <n v="2509"/>
    <x v="32"/>
    <n v="263.33"/>
    <x v="976"/>
    <n v="660694.97"/>
  </r>
  <r>
    <s v="C1474"/>
    <x v="0"/>
    <x v="49"/>
    <x v="10"/>
    <s v="Offline"/>
    <x v="1"/>
    <d v="2020-09-13T00:00:00"/>
    <n v="147449672"/>
    <x v="633"/>
    <n v="2489"/>
    <x v="11"/>
    <n v="35.840000000000003"/>
    <x v="977"/>
    <n v="89205.760000000009"/>
  </r>
  <r>
    <s v="C7854"/>
    <x v="0"/>
    <x v="58"/>
    <x v="1"/>
    <s v="Online"/>
    <x v="1"/>
    <d v="2021-07-22T00:00:00"/>
    <n v="785446774"/>
    <x v="392"/>
    <n v="10"/>
    <x v="1"/>
    <n v="364.69"/>
    <x v="978"/>
    <n v="3646.9"/>
  </r>
  <r>
    <s v="C7457"/>
    <x v="0"/>
    <x v="64"/>
    <x v="9"/>
    <s v="Offline"/>
    <x v="0"/>
    <d v="2021-06-22T00:00:00"/>
    <n v="745765960"/>
    <x v="634"/>
    <n v="7575"/>
    <x v="10"/>
    <n v="90.93"/>
    <x v="979"/>
    <n v="688794.75"/>
  </r>
  <r>
    <s v="C5737"/>
    <x v="5"/>
    <x v="34"/>
    <x v="6"/>
    <s v="Online"/>
    <x v="0"/>
    <d v="2022-04-05T00:00:00"/>
    <n v="573768556"/>
    <x v="635"/>
    <n v="9721"/>
    <x v="32"/>
    <n v="263.33"/>
    <x v="980"/>
    <n v="2559830.9299999997"/>
  </r>
  <r>
    <s v="C8851"/>
    <x v="2"/>
    <x v="20"/>
    <x v="0"/>
    <s v="Offline"/>
    <x v="0"/>
    <d v="2021-11-02T00:00:00"/>
    <n v="885128390"/>
    <x v="636"/>
    <n v="8015"/>
    <x v="6"/>
    <n v="97.44"/>
    <x v="981"/>
    <n v="780981.6"/>
  </r>
  <r>
    <s v="C1158"/>
    <x v="0"/>
    <x v="26"/>
    <x v="5"/>
    <s v="Online"/>
    <x v="1"/>
    <d v="2021-05-19T00:00:00"/>
    <n v="115831792"/>
    <x v="518"/>
    <n v="6056"/>
    <x v="5"/>
    <n v="31.79"/>
    <x v="982"/>
    <n v="192520.24"/>
  </r>
  <r>
    <s v="C3721"/>
    <x v="4"/>
    <x v="134"/>
    <x v="3"/>
    <s v="Offline"/>
    <x v="1"/>
    <d v="2021-01-16T00:00:00"/>
    <n v="372177588"/>
    <x v="637"/>
    <n v="4474"/>
    <x v="3"/>
    <n v="6.92"/>
    <x v="983"/>
    <n v="30960.079999999998"/>
  </r>
  <r>
    <s v="C6807"/>
    <x v="0"/>
    <x v="163"/>
    <x v="6"/>
    <s v="Offline"/>
    <x v="0"/>
    <d v="2021-05-20T00:00:00"/>
    <n v="680777108"/>
    <x v="567"/>
    <n v="5930"/>
    <x v="7"/>
    <n v="263.33"/>
    <x v="984"/>
    <n v="1561546.9"/>
  </r>
  <r>
    <s v="C1385"/>
    <x v="3"/>
    <x v="155"/>
    <x v="3"/>
    <s v="Offline"/>
    <x v="1"/>
    <d v="2021-12-03T00:00:00"/>
    <n v="138554179"/>
    <x v="528"/>
    <n v="115"/>
    <x v="3"/>
    <n v="6.92"/>
    <x v="985"/>
    <n v="795.8"/>
  </r>
  <r>
    <s v="C1627"/>
    <x v="2"/>
    <x v="92"/>
    <x v="5"/>
    <s v="Online"/>
    <x v="1"/>
    <d v="2022-08-04T00:00:00"/>
    <n v="162745130"/>
    <x v="92"/>
    <n v="8755"/>
    <x v="5"/>
    <n v="31.790000000000003"/>
    <x v="986"/>
    <n v="278321.45"/>
  </r>
  <r>
    <s v="C4408"/>
    <x v="5"/>
    <x v="61"/>
    <x v="7"/>
    <s v="Offline"/>
    <x v="1"/>
    <d v="2022-04-17T00:00:00"/>
    <n v="440898787"/>
    <x v="445"/>
    <n v="604"/>
    <x v="8"/>
    <n v="56.67"/>
    <x v="987"/>
    <n v="34228.68"/>
  </r>
  <r>
    <s v="C2808"/>
    <x v="5"/>
    <x v="143"/>
    <x v="3"/>
    <s v="Online"/>
    <x v="1"/>
    <d v="2020-04-29T00:00:00"/>
    <n v="280876481"/>
    <x v="632"/>
    <n v="6447"/>
    <x v="3"/>
    <n v="6.92"/>
    <x v="988"/>
    <n v="44613.24"/>
  </r>
  <r>
    <s v="C8608"/>
    <x v="0"/>
    <x v="179"/>
    <x v="9"/>
    <s v="Online"/>
    <x v="1"/>
    <d v="2020-09-09T00:00:00"/>
    <n v="860852038"/>
    <x v="414"/>
    <n v="4103"/>
    <x v="10"/>
    <n v="90.93"/>
    <x v="989"/>
    <n v="373085.79000000004"/>
  </r>
  <r>
    <s v="C2793"/>
    <x v="2"/>
    <x v="46"/>
    <x v="10"/>
    <s v="Offline"/>
    <x v="1"/>
    <d v="2022-01-22T00:00:00"/>
    <n v="279311788"/>
    <x v="638"/>
    <n v="3420"/>
    <x v="11"/>
    <n v="35.840000000000003"/>
    <x v="990"/>
    <n v="122572.8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4D0E-55EA-44E9-A978-613C60E6B542}" name="TablaDinámica77" cacheId="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B14" firstHeaderRow="1" firstDataRow="1" firstDataCol="1"/>
  <pivotFields count="17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axis="axisRow" showAll="0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numFmtId="14" showAll="0">
      <items count="640">
        <item x="484"/>
        <item x="405"/>
        <item x="174"/>
        <item x="325"/>
        <item x="255"/>
        <item x="424"/>
        <item x="1"/>
        <item x="138"/>
        <item x="308"/>
        <item x="553"/>
        <item x="612"/>
        <item x="467"/>
        <item x="604"/>
        <item x="562"/>
        <item x="271"/>
        <item x="357"/>
        <item x="193"/>
        <item x="401"/>
        <item x="241"/>
        <item x="608"/>
        <item x="233"/>
        <item x="577"/>
        <item x="256"/>
        <item x="172"/>
        <item x="167"/>
        <item x="358"/>
        <item x="228"/>
        <item x="410"/>
        <item x="254"/>
        <item x="107"/>
        <item x="475"/>
        <item x="443"/>
        <item x="125"/>
        <item x="81"/>
        <item x="615"/>
        <item x="457"/>
        <item x="218"/>
        <item x="117"/>
        <item x="113"/>
        <item x="126"/>
        <item x="338"/>
        <item x="390"/>
        <item x="374"/>
        <item x="473"/>
        <item x="618"/>
        <item x="217"/>
        <item x="262"/>
        <item x="617"/>
        <item x="111"/>
        <item x="16"/>
        <item x="297"/>
        <item x="493"/>
        <item x="480"/>
        <item x="294"/>
        <item x="7"/>
        <item x="355"/>
        <item x="362"/>
        <item x="487"/>
        <item x="490"/>
        <item x="282"/>
        <item x="561"/>
        <item x="519"/>
        <item x="468"/>
        <item x="378"/>
        <item x="343"/>
        <item x="34"/>
        <item x="268"/>
        <item x="198"/>
        <item x="213"/>
        <item x="632"/>
        <item x="539"/>
        <item x="11"/>
        <item x="252"/>
        <item x="399"/>
        <item x="141"/>
        <item x="420"/>
        <item x="135"/>
        <item x="173"/>
        <item x="295"/>
        <item x="170"/>
        <item x="278"/>
        <item x="455"/>
        <item x="296"/>
        <item x="499"/>
        <item x="479"/>
        <item x="421"/>
        <item x="129"/>
        <item x="558"/>
        <item x="155"/>
        <item x="550"/>
        <item x="267"/>
        <item x="593"/>
        <item x="120"/>
        <item x="603"/>
        <item x="211"/>
        <item x="137"/>
        <item x="489"/>
        <item x="570"/>
        <item x="426"/>
        <item x="423"/>
        <item x="540"/>
        <item x="435"/>
        <item x="287"/>
        <item x="134"/>
        <item x="398"/>
        <item x="56"/>
        <item x="310"/>
        <item x="394"/>
        <item x="446"/>
        <item x="191"/>
        <item x="121"/>
        <item x="502"/>
        <item x="101"/>
        <item x="324"/>
        <item x="503"/>
        <item x="417"/>
        <item x="235"/>
        <item x="44"/>
        <item x="201"/>
        <item x="200"/>
        <item x="222"/>
        <item x="253"/>
        <item x="386"/>
        <item x="93"/>
        <item x="20"/>
        <item x="65"/>
        <item x="389"/>
        <item x="151"/>
        <item x="537"/>
        <item x="348"/>
        <item x="414"/>
        <item x="498"/>
        <item x="597"/>
        <item x="427"/>
        <item x="192"/>
        <item x="249"/>
        <item x="169"/>
        <item x="364"/>
        <item x="153"/>
        <item x="71"/>
        <item x="103"/>
        <item x="300"/>
        <item x="583"/>
        <item x="176"/>
        <item x="261"/>
        <item x="554"/>
        <item x="369"/>
        <item x="345"/>
        <item x="162"/>
        <item x="302"/>
        <item x="488"/>
        <item x="317"/>
        <item x="280"/>
        <item x="571"/>
        <item x="633"/>
        <item x="447"/>
        <item x="413"/>
        <item x="448"/>
        <item x="231"/>
        <item x="115"/>
        <item x="283"/>
        <item x="289"/>
        <item x="587"/>
        <item x="628"/>
        <item x="408"/>
        <item x="105"/>
        <item x="569"/>
        <item x="433"/>
        <item x="513"/>
        <item x="2"/>
        <item x="206"/>
        <item x="591"/>
        <item x="199"/>
        <item x="0"/>
        <item x="58"/>
        <item x="285"/>
        <item x="462"/>
        <item x="478"/>
        <item x="164"/>
        <item x="306"/>
        <item x="161"/>
        <item x="509"/>
        <item x="260"/>
        <item x="51"/>
        <item x="158"/>
        <item x="238"/>
        <item x="501"/>
        <item x="586"/>
        <item x="391"/>
        <item x="416"/>
        <item x="234"/>
        <item x="273"/>
        <item x="319"/>
        <item x="536"/>
        <item x="13"/>
        <item x="36"/>
        <item x="40"/>
        <item x="523"/>
        <item x="31"/>
        <item x="147"/>
        <item x="196"/>
        <item x="631"/>
        <item x="590"/>
        <item x="379"/>
        <item x="32"/>
        <item x="197"/>
        <item x="404"/>
        <item x="425"/>
        <item x="546"/>
        <item x="600"/>
        <item x="622"/>
        <item x="208"/>
        <item x="549"/>
        <item x="407"/>
        <item x="460"/>
        <item x="341"/>
        <item x="542"/>
        <item x="45"/>
        <item x="381"/>
        <item x="637"/>
        <item x="55"/>
        <item x="334"/>
        <item x="485"/>
        <item x="360"/>
        <item x="263"/>
        <item x="220"/>
        <item x="383"/>
        <item x="395"/>
        <item x="510"/>
        <item x="585"/>
        <item x="61"/>
        <item x="505"/>
        <item x="190"/>
        <item x="477"/>
        <item x="541"/>
        <item x="559"/>
        <item x="82"/>
        <item x="437"/>
        <item x="136"/>
        <item x="110"/>
        <item x="323"/>
        <item x="361"/>
        <item x="599"/>
        <item x="130"/>
        <item x="303"/>
        <item x="526"/>
        <item x="64"/>
        <item x="372"/>
        <item x="272"/>
        <item x="621"/>
        <item x="589"/>
        <item x="382"/>
        <item x="28"/>
        <item x="581"/>
        <item x="179"/>
        <item x="150"/>
        <item x="560"/>
        <item x="377"/>
        <item x="598"/>
        <item x="363"/>
        <item x="327"/>
        <item x="619"/>
        <item x="85"/>
        <item x="298"/>
        <item x="8"/>
        <item x="344"/>
        <item x="202"/>
        <item x="118"/>
        <item x="397"/>
        <item x="497"/>
        <item x="614"/>
        <item x="248"/>
        <item x="70"/>
        <item x="496"/>
        <item x="182"/>
        <item x="451"/>
        <item x="522"/>
        <item x="582"/>
        <item x="212"/>
        <item x="286"/>
        <item x="506"/>
        <item x="508"/>
        <item x="73"/>
        <item x="346"/>
        <item x="145"/>
        <item x="74"/>
        <item x="279"/>
        <item x="221"/>
        <item x="12"/>
        <item x="469"/>
        <item x="266"/>
        <item x="320"/>
        <item x="492"/>
        <item x="337"/>
        <item x="330"/>
        <item x="38"/>
        <item x="524"/>
        <item x="366"/>
        <item x="548"/>
        <item x="226"/>
        <item x="142"/>
        <item x="518"/>
        <item x="194"/>
        <item x="144"/>
        <item x="375"/>
        <item x="483"/>
        <item x="629"/>
        <item x="359"/>
        <item x="89"/>
        <item x="19"/>
        <item x="567"/>
        <item x="97"/>
        <item x="183"/>
        <item x="187"/>
        <item x="368"/>
        <item x="514"/>
        <item x="463"/>
        <item x="572"/>
        <item x="516"/>
        <item x="299"/>
        <item x="535"/>
        <item x="406"/>
        <item x="525"/>
        <item x="9"/>
        <item x="634"/>
        <item x="269"/>
        <item x="83"/>
        <item x="418"/>
        <item x="78"/>
        <item x="265"/>
        <item x="21"/>
        <item x="246"/>
        <item x="371"/>
        <item x="236"/>
        <item x="626"/>
        <item x="175"/>
        <item x="491"/>
        <item x="90"/>
        <item x="328"/>
        <item x="22"/>
        <item x="26"/>
        <item x="122"/>
        <item x="601"/>
        <item x="464"/>
        <item x="392"/>
        <item x="290"/>
        <item x="434"/>
        <item x="53"/>
        <item x="244"/>
        <item x="532"/>
        <item x="431"/>
        <item x="385"/>
        <item x="216"/>
        <item x="95"/>
        <item x="154"/>
        <item x="186"/>
        <item x="454"/>
        <item x="335"/>
        <item x="402"/>
        <item x="52"/>
        <item x="312"/>
        <item x="624"/>
        <item x="109"/>
        <item x="500"/>
        <item x="630"/>
        <item x="347"/>
        <item x="592"/>
        <item x="128"/>
        <item x="288"/>
        <item x="602"/>
        <item x="124"/>
        <item x="104"/>
        <item x="318"/>
        <item x="3"/>
        <item x="557"/>
        <item x="350"/>
        <item x="412"/>
        <item x="579"/>
        <item x="29"/>
        <item x="442"/>
        <item x="342"/>
        <item x="171"/>
        <item x="223"/>
        <item x="205"/>
        <item x="23"/>
        <item x="566"/>
        <item x="465"/>
        <item x="530"/>
        <item x="132"/>
        <item x="143"/>
        <item x="160"/>
        <item x="531"/>
        <item x="140"/>
        <item x="482"/>
        <item x="616"/>
        <item x="352"/>
        <item x="547"/>
        <item x="329"/>
        <item x="188"/>
        <item x="14"/>
        <item x="15"/>
        <item x="84"/>
        <item x="636"/>
        <item x="393"/>
        <item x="544"/>
        <item x="60"/>
        <item x="184"/>
        <item x="116"/>
        <item x="430"/>
        <item x="24"/>
        <item x="459"/>
        <item x="528"/>
        <item x="131"/>
        <item x="209"/>
        <item x="181"/>
        <item x="157"/>
        <item x="35"/>
        <item x="292"/>
        <item x="461"/>
        <item x="450"/>
        <item x="149"/>
        <item x="458"/>
        <item x="86"/>
        <item x="606"/>
        <item x="80"/>
        <item x="264"/>
        <item x="472"/>
        <item x="251"/>
        <item x="168"/>
        <item x="204"/>
        <item x="133"/>
        <item x="428"/>
        <item x="444"/>
        <item x="195"/>
        <item x="527"/>
        <item x="99"/>
        <item x="225"/>
        <item x="98"/>
        <item x="165"/>
        <item x="336"/>
        <item x="638"/>
        <item x="67"/>
        <item x="207"/>
        <item x="215"/>
        <item x="533"/>
        <item x="453"/>
        <item x="403"/>
        <item x="47"/>
        <item x="242"/>
        <item x="353"/>
        <item x="232"/>
        <item x="281"/>
        <item x="57"/>
        <item x="495"/>
        <item x="5"/>
        <item x="351"/>
        <item x="367"/>
        <item x="370"/>
        <item x="6"/>
        <item x="429"/>
        <item x="102"/>
        <item x="326"/>
        <item x="69"/>
        <item x="556"/>
        <item x="333"/>
        <item x="313"/>
        <item x="30"/>
        <item x="611"/>
        <item x="563"/>
        <item x="25"/>
        <item x="274"/>
        <item x="257"/>
        <item x="365"/>
        <item x="112"/>
        <item x="349"/>
        <item x="88"/>
        <item x="512"/>
        <item x="275"/>
        <item x="114"/>
        <item x="438"/>
        <item x="609"/>
        <item x="466"/>
        <item x="607"/>
        <item x="224"/>
        <item x="573"/>
        <item x="139"/>
        <item x="250"/>
        <item x="127"/>
        <item x="270"/>
        <item x="243"/>
        <item x="476"/>
        <item x="486"/>
        <item x="575"/>
        <item x="521"/>
        <item x="529"/>
        <item x="230"/>
        <item x="284"/>
        <item x="515"/>
        <item x="471"/>
        <item x="452"/>
        <item x="68"/>
        <item x="574"/>
        <item x="388"/>
        <item x="635"/>
        <item x="507"/>
        <item x="237"/>
        <item x="449"/>
        <item x="247"/>
        <item x="37"/>
        <item x="311"/>
        <item x="594"/>
        <item x="307"/>
        <item x="159"/>
        <item x="409"/>
        <item x="380"/>
        <item x="309"/>
        <item x="538"/>
        <item x="178"/>
        <item x="580"/>
        <item x="219"/>
        <item x="445"/>
        <item x="42"/>
        <item x="555"/>
        <item x="517"/>
        <item x="72"/>
        <item x="339"/>
        <item x="568"/>
        <item x="520"/>
        <item x="545"/>
        <item x="384"/>
        <item x="534"/>
        <item x="340"/>
        <item x="332"/>
        <item x="552"/>
        <item x="456"/>
        <item x="620"/>
        <item x="439"/>
        <item x="387"/>
        <item x="474"/>
        <item x="276"/>
        <item x="66"/>
        <item x="354"/>
        <item x="415"/>
        <item x="356"/>
        <item x="180"/>
        <item x="627"/>
        <item x="316"/>
        <item x="605"/>
        <item x="76"/>
        <item x="613"/>
        <item x="18"/>
        <item x="63"/>
        <item x="625"/>
        <item x="148"/>
        <item x="576"/>
        <item x="432"/>
        <item x="258"/>
        <item x="301"/>
        <item x="321"/>
        <item x="441"/>
        <item x="87"/>
        <item x="504"/>
        <item x="75"/>
        <item x="277"/>
        <item x="315"/>
        <item x="440"/>
        <item x="59"/>
        <item x="551"/>
        <item x="578"/>
        <item x="119"/>
        <item x="177"/>
        <item x="100"/>
        <item x="92"/>
        <item x="108"/>
        <item x="77"/>
        <item x="156"/>
        <item x="481"/>
        <item x="259"/>
        <item x="123"/>
        <item x="10"/>
        <item x="166"/>
        <item x="39"/>
        <item x="595"/>
        <item x="163"/>
        <item x="245"/>
        <item x="543"/>
        <item x="304"/>
        <item x="94"/>
        <item x="494"/>
        <item x="227"/>
        <item x="50"/>
        <item x="203"/>
        <item x="49"/>
        <item x="564"/>
        <item x="240"/>
        <item x="411"/>
        <item x="152"/>
        <item x="48"/>
        <item x="189"/>
        <item x="436"/>
        <item x="41"/>
        <item x="422"/>
        <item x="565"/>
        <item x="314"/>
        <item x="62"/>
        <item x="396"/>
        <item x="400"/>
        <item x="33"/>
        <item x="210"/>
        <item x="27"/>
        <item x="79"/>
        <item x="185"/>
        <item x="293"/>
        <item x="91"/>
        <item x="584"/>
        <item x="470"/>
        <item x="331"/>
        <item x="511"/>
        <item x="305"/>
        <item x="291"/>
        <item x="17"/>
        <item x="96"/>
        <item x="229"/>
        <item x="610"/>
        <item x="322"/>
        <item x="4"/>
        <item x="239"/>
        <item x="419"/>
        <item x="46"/>
        <item x="43"/>
        <item x="106"/>
        <item x="588"/>
        <item x="214"/>
        <item x="623"/>
        <item x="54"/>
        <item x="146"/>
        <item x="376"/>
        <item x="596"/>
        <item x="373"/>
        <item t="default"/>
      </items>
    </pivotField>
    <pivotField showAll="0"/>
    <pivotField showAll="0"/>
    <pivotField numFmtId="164" showAll="0"/>
    <pivotField showAll="0">
      <items count="992">
        <item x="458"/>
        <item x="537"/>
        <item x="985"/>
        <item x="689"/>
        <item x="410"/>
        <item x="413"/>
        <item x="978"/>
        <item x="479"/>
        <item x="533"/>
        <item x="354"/>
        <item x="145"/>
        <item x="40"/>
        <item x="66"/>
        <item x="761"/>
        <item x="152"/>
        <item x="122"/>
        <item x="814"/>
        <item x="628"/>
        <item x="938"/>
        <item x="503"/>
        <item x="936"/>
        <item x="700"/>
        <item x="844"/>
        <item x="926"/>
        <item x="421"/>
        <item x="337"/>
        <item x="612"/>
        <item x="126"/>
        <item x="807"/>
        <item x="239"/>
        <item x="213"/>
        <item x="446"/>
        <item x="400"/>
        <item x="311"/>
        <item x="875"/>
        <item x="127"/>
        <item x="33"/>
        <item x="14"/>
        <item x="676"/>
        <item x="42"/>
        <item x="915"/>
        <item x="190"/>
        <item x="619"/>
        <item x="584"/>
        <item x="821"/>
        <item x="731"/>
        <item x="201"/>
        <item x="971"/>
        <item x="641"/>
        <item x="125"/>
        <item x="968"/>
        <item x="469"/>
        <item x="603"/>
        <item x="823"/>
        <item x="391"/>
        <item x="211"/>
        <item x="568"/>
        <item x="433"/>
        <item x="894"/>
        <item x="708"/>
        <item x="983"/>
        <item x="384"/>
        <item x="206"/>
        <item x="813"/>
        <item x="738"/>
        <item x="460"/>
        <item x="151"/>
        <item x="795"/>
        <item x="481"/>
        <item x="987"/>
        <item x="242"/>
        <item x="621"/>
        <item x="682"/>
        <item x="702"/>
        <item x="74"/>
        <item x="454"/>
        <item x="31"/>
        <item x="247"/>
        <item x="144"/>
        <item x="233"/>
        <item x="505"/>
        <item x="934"/>
        <item x="710"/>
        <item x="988"/>
        <item x="490"/>
        <item x="804"/>
        <item x="562"/>
        <item x="78"/>
        <item x="827"/>
        <item x="836"/>
        <item x="688"/>
        <item x="658"/>
        <item x="153"/>
        <item x="65"/>
        <item x="86"/>
        <item x="798"/>
        <item x="123"/>
        <item x="520"/>
        <item x="687"/>
        <item x="149"/>
        <item x="856"/>
        <item x="186"/>
        <item x="424"/>
        <item x="205"/>
        <item x="499"/>
        <item x="514"/>
        <item x="922"/>
        <item x="395"/>
        <item x="93"/>
        <item x="445"/>
        <item x="119"/>
        <item x="488"/>
        <item x="300"/>
        <item x="513"/>
        <item x="529"/>
        <item x="76"/>
        <item x="292"/>
        <item x="964"/>
        <item x="408"/>
        <item x="719"/>
        <item x="669"/>
        <item x="352"/>
        <item x="406"/>
        <item x="194"/>
        <item x="686"/>
        <item x="794"/>
        <item x="474"/>
        <item x="550"/>
        <item x="246"/>
        <item x="231"/>
        <item x="858"/>
        <item x="484"/>
        <item x="744"/>
        <item x="3"/>
        <item x="838"/>
        <item x="961"/>
        <item x="880"/>
        <item x="414"/>
        <item x="764"/>
        <item x="116"/>
        <item x="717"/>
        <item x="269"/>
        <item x="734"/>
        <item x="262"/>
        <item x="63"/>
        <item x="84"/>
        <item x="79"/>
        <item x="136"/>
        <item x="800"/>
        <item x="55"/>
        <item x="345"/>
        <item x="383"/>
        <item x="140"/>
        <item x="89"/>
        <item x="784"/>
        <item x="134"/>
        <item x="179"/>
        <item x="713"/>
        <item x="703"/>
        <item x="642"/>
        <item x="651"/>
        <item x="191"/>
        <item x="407"/>
        <item x="850"/>
        <item x="751"/>
        <item x="82"/>
        <item x="494"/>
        <item x="377"/>
        <item x="351"/>
        <item x="465"/>
        <item x="925"/>
        <item x="346"/>
        <item x="791"/>
        <item x="284"/>
        <item x="142"/>
        <item x="549"/>
        <item x="293"/>
        <item x="274"/>
        <item x="780"/>
        <item x="185"/>
        <item x="728"/>
        <item x="313"/>
        <item x="325"/>
        <item x="832"/>
        <item x="833"/>
        <item x="173"/>
        <item x="365"/>
        <item x="120"/>
        <item x="886"/>
        <item x="5"/>
        <item x="457"/>
        <item x="632"/>
        <item x="26"/>
        <item x="757"/>
        <item x="817"/>
        <item x="417"/>
        <item x="896"/>
        <item x="803"/>
        <item x="314"/>
        <item x="139"/>
        <item x="506"/>
        <item x="767"/>
        <item x="785"/>
        <item x="402"/>
        <item x="309"/>
        <item x="212"/>
        <item x="812"/>
        <item x="418"/>
        <item x="363"/>
        <item x="398"/>
        <item x="330"/>
        <item x="462"/>
        <item x="840"/>
        <item x="766"/>
        <item x="486"/>
        <item x="921"/>
        <item x="323"/>
        <item x="94"/>
        <item x="944"/>
        <item x="647"/>
        <item x="333"/>
        <item x="423"/>
        <item x="949"/>
        <item x="275"/>
        <item x="241"/>
        <item x="209"/>
        <item x="786"/>
        <item x="244"/>
        <item x="977"/>
        <item x="624"/>
        <item x="955"/>
        <item x="891"/>
        <item x="908"/>
        <item x="706"/>
        <item x="952"/>
        <item x="471"/>
        <item x="472"/>
        <item x="982"/>
        <item x="121"/>
        <item x="508"/>
        <item x="608"/>
        <item x="57"/>
        <item x="567"/>
        <item x="381"/>
        <item x="779"/>
        <item x="854"/>
        <item x="232"/>
        <item x="12"/>
        <item x="326"/>
        <item x="768"/>
        <item x="68"/>
        <item x="622"/>
        <item x="111"/>
        <item x="255"/>
        <item x="595"/>
        <item x="217"/>
        <item x="223"/>
        <item x="497"/>
        <item x="720"/>
        <item x="251"/>
        <item x="13"/>
        <item x="371"/>
        <item x="941"/>
        <item x="512"/>
        <item x="483"/>
        <item x="939"/>
        <item x="762"/>
        <item x="756"/>
        <item x="846"/>
        <item x="277"/>
        <item x="428"/>
        <item x="824"/>
        <item x="304"/>
        <item x="765"/>
        <item x="851"/>
        <item x="220"/>
        <item x="965"/>
        <item x="37"/>
        <item x="790"/>
        <item x="77"/>
        <item x="429"/>
        <item x="353"/>
        <item x="256"/>
        <item x="23"/>
        <item x="741"/>
        <item x="957"/>
        <item x="148"/>
        <item x="917"/>
        <item x="47"/>
        <item x="580"/>
        <item x="95"/>
        <item x="104"/>
        <item x="990"/>
        <item x="599"/>
        <item x="373"/>
        <item x="745"/>
        <item x="678"/>
        <item x="286"/>
        <item x="261"/>
        <item x="841"/>
        <item x="401"/>
        <item x="639"/>
        <item x="905"/>
        <item x="729"/>
        <item x="565"/>
        <item x="973"/>
        <item x="884"/>
        <item x="36"/>
        <item x="863"/>
        <item x="34"/>
        <item x="21"/>
        <item x="523"/>
        <item x="263"/>
        <item x="788"/>
        <item x="477"/>
        <item x="69"/>
        <item x="724"/>
        <item x="464"/>
        <item x="552"/>
        <item x="422"/>
        <item x="27"/>
        <item x="986"/>
        <item x="885"/>
        <item x="722"/>
        <item x="1"/>
        <item x="10"/>
        <item x="923"/>
        <item x="461"/>
        <item x="510"/>
        <item x="972"/>
        <item x="448"/>
        <item x="852"/>
        <item x="245"/>
        <item x="62"/>
        <item x="299"/>
        <item x="551"/>
        <item x="932"/>
        <item x="684"/>
        <item x="226"/>
        <item x="860"/>
        <item x="287"/>
        <item x="157"/>
        <item x="52"/>
        <item x="361"/>
        <item x="521"/>
        <item x="58"/>
        <item x="22"/>
        <item x="129"/>
        <item x="270"/>
        <item x="321"/>
        <item x="415"/>
        <item x="405"/>
        <item x="928"/>
        <item x="485"/>
        <item x="604"/>
        <item x="637"/>
        <item x="50"/>
        <item x="199"/>
        <item x="118"/>
        <item x="582"/>
        <item x="196"/>
        <item x="419"/>
        <item x="636"/>
        <item x="601"/>
        <item x="918"/>
        <item x="444"/>
        <item x="344"/>
        <item x="853"/>
        <item x="865"/>
        <item x="131"/>
        <item x="754"/>
        <item x="228"/>
        <item x="387"/>
        <item x="778"/>
        <item x="188"/>
        <item x="837"/>
        <item x="675"/>
        <item x="535"/>
        <item x="260"/>
        <item x="667"/>
        <item x="443"/>
        <item x="430"/>
        <item x="799"/>
        <item x="661"/>
        <item x="291"/>
        <item x="360"/>
        <item x="904"/>
        <item x="911"/>
        <item x="511"/>
        <item x="692"/>
        <item x="746"/>
        <item x="776"/>
        <item x="763"/>
        <item x="266"/>
        <item x="141"/>
        <item x="32"/>
        <item x="41"/>
        <item x="958"/>
        <item x="301"/>
        <item x="515"/>
        <item x="208"/>
        <item x="366"/>
        <item x="56"/>
        <item x="315"/>
        <item x="736"/>
        <item x="924"/>
        <item x="665"/>
        <item x="316"/>
        <item x="137"/>
        <item x="434"/>
        <item x="374"/>
        <item x="855"/>
        <item x="386"/>
        <item x="623"/>
        <item x="176"/>
        <item x="899"/>
        <item x="107"/>
        <item x="340"/>
        <item x="303"/>
        <item x="200"/>
        <item x="504"/>
        <item x="960"/>
        <item x="222"/>
        <item x="945"/>
        <item x="509"/>
        <item x="615"/>
        <item x="848"/>
        <item x="861"/>
        <item x="105"/>
        <item x="6"/>
        <item x="75"/>
        <item x="611"/>
        <item x="672"/>
        <item x="787"/>
        <item x="61"/>
        <item x="916"/>
        <item x="989"/>
        <item x="101"/>
        <item x="25"/>
        <item x="16"/>
        <item x="394"/>
        <item x="143"/>
        <item x="574"/>
        <item x="59"/>
        <item x="876"/>
        <item x="723"/>
        <item x="555"/>
        <item x="487"/>
        <item x="181"/>
        <item x="685"/>
        <item x="396"/>
        <item x="581"/>
        <item x="668"/>
        <item x="740"/>
        <item x="437"/>
        <item x="881"/>
        <item x="931"/>
        <item x="160"/>
        <item x="124"/>
        <item x="81"/>
        <item x="46"/>
        <item x="573"/>
        <item x="834"/>
        <item x="327"/>
        <item x="907"/>
        <item x="942"/>
        <item x="192"/>
        <item x="317"/>
        <item x="534"/>
        <item x="146"/>
        <item x="45"/>
        <item x="903"/>
        <item x="975"/>
        <item x="112"/>
        <item x="725"/>
        <item x="937"/>
        <item x="674"/>
        <item x="8"/>
        <item x="806"/>
        <item x="431"/>
        <item x="634"/>
        <item x="338"/>
        <item x="70"/>
        <item x="331"/>
        <item x="312"/>
        <item x="805"/>
        <item x="249"/>
        <item x="610"/>
        <item x="336"/>
        <item x="753"/>
        <item x="874"/>
        <item x="600"/>
        <item x="278"/>
        <item x="913"/>
        <item x="656"/>
        <item x="257"/>
        <item x="589"/>
        <item x="605"/>
        <item x="531"/>
        <item x="808"/>
        <item x="318"/>
        <item x="322"/>
        <item x="528"/>
        <item x="670"/>
        <item x="98"/>
        <item x="390"/>
        <item x="49"/>
        <item x="463"/>
        <item x="449"/>
        <item x="20"/>
        <item x="862"/>
        <item x="388"/>
        <item x="947"/>
        <item x="187"/>
        <item x="470"/>
        <item x="174"/>
        <item x="577"/>
        <item x="99"/>
        <item x="427"/>
        <item x="492"/>
        <item x="826"/>
        <item x="557"/>
        <item x="15"/>
        <item x="282"/>
        <item x="772"/>
        <item x="653"/>
        <item x="538"/>
        <item x="563"/>
        <item x="355"/>
        <item x="542"/>
        <item x="524"/>
        <item x="215"/>
        <item x="204"/>
        <item x="887"/>
        <item x="168"/>
        <item x="583"/>
        <item x="646"/>
        <item x="399"/>
        <item x="909"/>
        <item x="914"/>
        <item x="441"/>
        <item x="308"/>
        <item x="102"/>
        <item x="593"/>
        <item x="781"/>
        <item x="735"/>
        <item x="697"/>
        <item x="882"/>
        <item x="416"/>
        <item x="203"/>
        <item x="954"/>
        <item x="88"/>
        <item x="335"/>
        <item x="357"/>
        <item x="451"/>
        <item x="238"/>
        <item x="820"/>
        <item x="626"/>
        <item x="198"/>
        <item x="285"/>
        <item x="585"/>
        <item x="4"/>
        <item x="718"/>
        <item x="438"/>
        <item x="51"/>
        <item x="24"/>
        <item x="364"/>
        <item x="310"/>
        <item x="117"/>
        <item x="358"/>
        <item x="543"/>
        <item x="495"/>
        <item x="873"/>
        <item x="633"/>
        <item x="359"/>
        <item x="693"/>
        <item x="711"/>
        <item x="951"/>
        <item x="280"/>
        <item x="496"/>
        <item x="645"/>
        <item x="657"/>
        <item x="716"/>
        <item x="620"/>
        <item x="539"/>
        <item x="306"/>
        <item x="54"/>
        <item x="368"/>
        <item x="11"/>
        <item x="900"/>
        <item x="290"/>
        <item x="698"/>
        <item x="379"/>
        <item x="404"/>
        <item x="175"/>
        <item x="652"/>
        <item x="254"/>
        <item x="456"/>
        <item x="743"/>
        <item x="369"/>
        <item x="356"/>
        <item x="165"/>
        <item x="598"/>
        <item x="237"/>
        <item x="225"/>
        <item x="815"/>
        <item x="30"/>
        <item x="721"/>
        <item x="782"/>
        <item x="156"/>
        <item x="435"/>
        <item x="828"/>
        <item x="259"/>
        <item x="976"/>
        <item x="38"/>
        <item x="67"/>
        <item x="478"/>
        <item x="691"/>
        <item x="493"/>
        <item x="17"/>
        <item x="553"/>
        <item x="442"/>
        <item x="150"/>
        <item x="288"/>
        <item x="420"/>
        <item x="147"/>
        <item x="202"/>
        <item x="532"/>
        <item x="747"/>
        <item x="979"/>
        <item x="447"/>
        <item x="730"/>
        <item x="219"/>
        <item x="950"/>
        <item x="167"/>
        <item x="271"/>
        <item x="375"/>
        <item x="507"/>
        <item x="195"/>
        <item x="289"/>
        <item x="981"/>
        <item x="161"/>
        <item x="802"/>
        <item x="709"/>
        <item x="393"/>
        <item x="783"/>
        <item x="169"/>
        <item x="566"/>
        <item x="540"/>
        <item x="541"/>
        <item x="868"/>
        <item x="516"/>
        <item x="867"/>
        <item x="184"/>
        <item x="128"/>
        <item x="559"/>
        <item x="579"/>
        <item x="276"/>
        <item x="170"/>
        <item x="919"/>
        <item x="839"/>
        <item x="189"/>
        <item x="819"/>
        <item x="930"/>
        <item x="468"/>
        <item x="935"/>
        <item x="843"/>
        <item x="679"/>
        <item x="279"/>
        <item x="777"/>
        <item x="864"/>
        <item x="643"/>
        <item x="561"/>
        <item x="236"/>
        <item x="879"/>
        <item x="459"/>
        <item x="760"/>
        <item x="133"/>
        <item x="80"/>
        <item x="267"/>
        <item x="2"/>
        <item x="901"/>
        <item x="432"/>
        <item x="253"/>
        <item x="545"/>
        <item x="830"/>
        <item x="489"/>
        <item x="920"/>
        <item x="29"/>
        <item x="341"/>
        <item x="694"/>
        <item x="878"/>
        <item x="380"/>
        <item x="704"/>
        <item x="440"/>
        <item x="436"/>
        <item x="522"/>
        <item x="342"/>
        <item x="683"/>
        <item x="138"/>
        <item x="912"/>
        <item x="940"/>
        <item x="229"/>
        <item x="822"/>
        <item x="92"/>
        <item x="207"/>
        <item x="475"/>
        <item x="480"/>
        <item x="660"/>
        <item x="774"/>
        <item x="319"/>
        <item x="602"/>
        <item x="835"/>
        <item x="701"/>
        <item x="180"/>
        <item x="382"/>
        <item x="548"/>
        <item x="43"/>
        <item x="898"/>
        <item x="439"/>
        <item x="221"/>
        <item x="889"/>
        <item x="597"/>
        <item x="96"/>
        <item x="113"/>
        <item x="60"/>
        <item x="546"/>
        <item x="281"/>
        <item x="525"/>
        <item x="739"/>
        <item x="83"/>
        <item x="182"/>
        <item x="135"/>
        <item x="752"/>
        <item x="594"/>
        <item x="654"/>
        <item x="570"/>
        <item x="558"/>
        <item x="712"/>
        <item x="44"/>
        <item x="742"/>
        <item x="295"/>
        <item x="224"/>
        <item x="372"/>
        <item x="690"/>
        <item x="234"/>
        <item x="614"/>
        <item x="230"/>
        <item x="792"/>
        <item x="273"/>
        <item x="662"/>
        <item x="727"/>
        <item x="696"/>
        <item x="831"/>
        <item x="649"/>
        <item x="825"/>
        <item x="625"/>
        <item x="877"/>
        <item x="502"/>
        <item x="890"/>
        <item x="933"/>
        <item x="164"/>
        <item x="350"/>
        <item x="218"/>
        <item x="530"/>
        <item x="385"/>
        <item x="547"/>
        <item x="412"/>
        <item x="707"/>
        <item x="638"/>
        <item x="115"/>
        <item x="307"/>
        <item x="100"/>
        <item x="906"/>
        <item x="732"/>
        <item x="849"/>
        <item x="655"/>
        <item x="425"/>
        <item x="248"/>
        <item x="339"/>
        <item x="466"/>
        <item x="888"/>
        <item x="640"/>
        <item x="715"/>
        <item x="155"/>
        <item x="467"/>
        <item x="592"/>
        <item x="453"/>
        <item x="869"/>
        <item x="554"/>
        <item x="109"/>
        <item x="452"/>
        <item x="695"/>
        <item x="110"/>
        <item x="64"/>
        <item x="216"/>
        <item x="770"/>
        <item x="842"/>
        <item x="473"/>
        <item x="590"/>
        <item x="519"/>
        <item x="526"/>
        <item x="106"/>
        <item x="171"/>
        <item x="252"/>
        <item x="956"/>
        <item x="294"/>
        <item x="616"/>
        <item x="946"/>
        <item x="591"/>
        <item x="214"/>
        <item x="959"/>
        <item x="671"/>
        <item x="329"/>
        <item x="613"/>
        <item x="19"/>
        <item x="755"/>
        <item x="560"/>
        <item x="527"/>
        <item x="587"/>
        <item x="283"/>
        <item x="501"/>
        <item x="818"/>
        <item x="324"/>
        <item x="177"/>
        <item x="210"/>
        <item x="627"/>
        <item x="759"/>
        <item x="409"/>
        <item x="969"/>
        <item x="97"/>
        <item x="771"/>
        <item x="984"/>
        <item x="797"/>
        <item x="392"/>
        <item x="250"/>
        <item x="635"/>
        <item x="376"/>
        <item x="929"/>
        <item x="859"/>
        <item x="389"/>
        <item x="962"/>
        <item x="699"/>
        <item x="53"/>
        <item x="72"/>
        <item x="48"/>
        <item x="518"/>
        <item x="845"/>
        <item x="455"/>
        <item x="564"/>
        <item x="970"/>
        <item x="258"/>
        <item x="571"/>
        <item x="71"/>
        <item x="943"/>
        <item x="575"/>
        <item x="870"/>
        <item x="240"/>
        <item x="617"/>
        <item x="163"/>
        <item x="609"/>
        <item x="482"/>
        <item x="91"/>
        <item x="576"/>
        <item x="866"/>
        <item x="297"/>
        <item x="227"/>
        <item x="491"/>
        <item x="348"/>
        <item x="332"/>
        <item x="578"/>
        <item x="39"/>
        <item x="586"/>
        <item x="343"/>
        <item x="103"/>
        <item x="166"/>
        <item x="536"/>
        <item x="411"/>
        <item x="328"/>
        <item x="810"/>
        <item x="378"/>
        <item x="305"/>
        <item x="397"/>
        <item x="85"/>
        <item x="18"/>
        <item x="948"/>
        <item x="829"/>
        <item x="631"/>
        <item x="334"/>
        <item x="726"/>
        <item x="749"/>
        <item x="607"/>
        <item x="974"/>
        <item x="847"/>
        <item x="302"/>
        <item x="705"/>
        <item x="775"/>
        <item x="517"/>
        <item x="347"/>
        <item x="162"/>
        <item x="796"/>
        <item x="362"/>
        <item x="7"/>
        <item x="793"/>
        <item x="193"/>
        <item x="893"/>
        <item x="650"/>
        <item x="644"/>
        <item x="172"/>
        <item x="748"/>
        <item x="108"/>
        <item x="809"/>
        <item x="544"/>
        <item x="35"/>
        <item x="902"/>
        <item x="268"/>
        <item x="677"/>
        <item x="320"/>
        <item x="663"/>
        <item x="197"/>
        <item x="154"/>
        <item x="349"/>
        <item x="243"/>
        <item x="963"/>
        <item x="569"/>
        <item x="28"/>
        <item x="296"/>
        <item x="630"/>
        <item x="498"/>
        <item x="450"/>
        <item x="927"/>
        <item x="476"/>
        <item x="980"/>
        <item x="673"/>
        <item x="897"/>
        <item x="158"/>
        <item x="871"/>
        <item x="73"/>
        <item x="714"/>
        <item x="606"/>
        <item x="895"/>
        <item x="758"/>
        <item x="370"/>
        <item x="132"/>
        <item x="272"/>
        <item x="588"/>
        <item x="789"/>
        <item x="298"/>
        <item x="264"/>
        <item x="857"/>
        <item x="183"/>
        <item x="426"/>
        <item x="87"/>
        <item x="90"/>
        <item x="892"/>
        <item x="680"/>
        <item x="773"/>
        <item x="648"/>
        <item x="733"/>
        <item x="403"/>
        <item x="737"/>
        <item x="159"/>
        <item x="629"/>
        <item x="769"/>
        <item x="596"/>
        <item x="910"/>
        <item x="811"/>
        <item x="816"/>
        <item x="572"/>
        <item x="966"/>
        <item x="178"/>
        <item x="265"/>
        <item x="130"/>
        <item x="367"/>
        <item x="618"/>
        <item x="750"/>
        <item x="801"/>
        <item x="235"/>
        <item x="681"/>
        <item x="556"/>
        <item x="500"/>
        <item x="114"/>
        <item x="9"/>
        <item x="967"/>
        <item x="872"/>
        <item x="659"/>
        <item x="664"/>
        <item x="883"/>
        <item x="666"/>
        <item x="953"/>
        <item x="0"/>
        <item t="default"/>
      </items>
    </pivotField>
    <pivotField dataField="1" numFmtId="164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Importe Coste total" fld="13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84277-1908-4BD5-AD33-987DBEC26E66}" name="TablaDinámica13" cacheId="1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B15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4"/>
        <item x="5"/>
        <item x="1"/>
        <item x="2"/>
        <item x="6"/>
        <item x="7"/>
        <item x="11"/>
        <item x="3"/>
        <item x="8"/>
        <item x="10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639">
        <item x="484"/>
        <item x="405"/>
        <item x="174"/>
        <item x="325"/>
        <item x="255"/>
        <item x="424"/>
        <item x="1"/>
        <item x="138"/>
        <item x="308"/>
        <item x="553"/>
        <item x="612"/>
        <item x="467"/>
        <item x="604"/>
        <item x="562"/>
        <item x="271"/>
        <item x="357"/>
        <item x="193"/>
        <item x="401"/>
        <item x="241"/>
        <item x="608"/>
        <item x="233"/>
        <item x="577"/>
        <item x="256"/>
        <item x="172"/>
        <item x="167"/>
        <item x="358"/>
        <item x="228"/>
        <item x="410"/>
        <item x="254"/>
        <item x="107"/>
        <item x="475"/>
        <item x="443"/>
        <item x="125"/>
        <item x="81"/>
        <item x="615"/>
        <item x="457"/>
        <item x="218"/>
        <item x="117"/>
        <item x="113"/>
        <item x="126"/>
        <item x="338"/>
        <item x="390"/>
        <item x="374"/>
        <item x="473"/>
        <item x="618"/>
        <item x="217"/>
        <item x="262"/>
        <item x="617"/>
        <item x="111"/>
        <item x="16"/>
        <item x="297"/>
        <item x="493"/>
        <item x="480"/>
        <item x="294"/>
        <item x="7"/>
        <item x="355"/>
        <item x="362"/>
        <item x="487"/>
        <item x="490"/>
        <item x="282"/>
        <item x="561"/>
        <item x="519"/>
        <item x="468"/>
        <item x="378"/>
        <item x="343"/>
        <item x="34"/>
        <item x="268"/>
        <item x="198"/>
        <item x="213"/>
        <item x="632"/>
        <item x="539"/>
        <item x="11"/>
        <item x="252"/>
        <item x="399"/>
        <item x="141"/>
        <item x="420"/>
        <item x="135"/>
        <item x="173"/>
        <item x="295"/>
        <item x="170"/>
        <item x="278"/>
        <item x="455"/>
        <item x="296"/>
        <item x="499"/>
        <item x="479"/>
        <item x="421"/>
        <item x="129"/>
        <item x="558"/>
        <item x="155"/>
        <item x="550"/>
        <item x="267"/>
        <item x="593"/>
        <item x="120"/>
        <item x="603"/>
        <item x="211"/>
        <item x="137"/>
        <item x="489"/>
        <item x="570"/>
        <item x="426"/>
        <item x="423"/>
        <item x="540"/>
        <item x="435"/>
        <item x="287"/>
        <item x="134"/>
        <item x="398"/>
        <item x="56"/>
        <item x="310"/>
        <item x="394"/>
        <item x="446"/>
        <item x="191"/>
        <item x="121"/>
        <item x="502"/>
        <item x="101"/>
        <item x="324"/>
        <item x="503"/>
        <item x="417"/>
        <item x="235"/>
        <item x="44"/>
        <item x="201"/>
        <item x="200"/>
        <item x="222"/>
        <item x="253"/>
        <item x="386"/>
        <item x="93"/>
        <item x="20"/>
        <item x="65"/>
        <item x="389"/>
        <item x="151"/>
        <item x="537"/>
        <item x="348"/>
        <item x="414"/>
        <item x="498"/>
        <item x="597"/>
        <item x="427"/>
        <item x="192"/>
        <item x="249"/>
        <item x="169"/>
        <item x="364"/>
        <item x="153"/>
        <item x="71"/>
        <item x="103"/>
        <item x="300"/>
        <item x="583"/>
        <item x="176"/>
        <item x="261"/>
        <item x="554"/>
        <item x="369"/>
        <item x="345"/>
        <item x="162"/>
        <item x="302"/>
        <item x="488"/>
        <item x="317"/>
        <item x="280"/>
        <item x="571"/>
        <item x="633"/>
        <item x="447"/>
        <item x="413"/>
        <item x="448"/>
        <item x="231"/>
        <item x="115"/>
        <item x="283"/>
        <item x="289"/>
        <item x="587"/>
        <item x="628"/>
        <item x="408"/>
        <item x="105"/>
        <item x="569"/>
        <item x="433"/>
        <item x="513"/>
        <item x="2"/>
        <item x="206"/>
        <item x="591"/>
        <item x="199"/>
        <item x="0"/>
        <item x="58"/>
        <item x="285"/>
        <item x="462"/>
        <item x="478"/>
        <item x="164"/>
        <item x="306"/>
        <item x="161"/>
        <item x="509"/>
        <item x="260"/>
        <item x="51"/>
        <item x="158"/>
        <item x="238"/>
        <item x="501"/>
        <item x="586"/>
        <item x="391"/>
        <item x="416"/>
        <item x="234"/>
        <item x="273"/>
        <item x="319"/>
        <item x="536"/>
        <item x="13"/>
        <item x="36"/>
        <item x="40"/>
        <item x="523"/>
        <item x="31"/>
        <item x="147"/>
        <item x="196"/>
        <item x="631"/>
        <item x="590"/>
        <item x="379"/>
        <item x="32"/>
        <item x="197"/>
        <item x="404"/>
        <item x="425"/>
        <item x="546"/>
        <item x="600"/>
        <item x="622"/>
        <item x="208"/>
        <item x="549"/>
        <item x="407"/>
        <item x="460"/>
        <item x="341"/>
        <item x="542"/>
        <item x="45"/>
        <item x="381"/>
        <item x="637"/>
        <item x="55"/>
        <item x="334"/>
        <item x="485"/>
        <item x="360"/>
        <item x="263"/>
        <item x="220"/>
        <item x="383"/>
        <item x="395"/>
        <item x="510"/>
        <item x="585"/>
        <item x="61"/>
        <item x="505"/>
        <item x="190"/>
        <item x="477"/>
        <item x="541"/>
        <item x="559"/>
        <item x="82"/>
        <item x="437"/>
        <item x="136"/>
        <item x="110"/>
        <item x="323"/>
        <item x="361"/>
        <item x="599"/>
        <item x="130"/>
        <item x="303"/>
        <item x="526"/>
        <item x="64"/>
        <item x="372"/>
        <item x="272"/>
        <item x="621"/>
        <item x="589"/>
        <item x="382"/>
        <item x="28"/>
        <item x="581"/>
        <item x="179"/>
        <item x="150"/>
        <item x="560"/>
        <item x="377"/>
        <item x="598"/>
        <item x="363"/>
        <item x="327"/>
        <item x="619"/>
        <item x="85"/>
        <item x="298"/>
        <item x="8"/>
        <item x="344"/>
        <item x="202"/>
        <item x="118"/>
        <item x="397"/>
        <item x="497"/>
        <item x="614"/>
        <item x="248"/>
        <item x="70"/>
        <item x="496"/>
        <item x="182"/>
        <item x="451"/>
        <item x="522"/>
        <item x="582"/>
        <item x="212"/>
        <item x="286"/>
        <item x="506"/>
        <item x="508"/>
        <item x="73"/>
        <item x="346"/>
        <item x="145"/>
        <item x="74"/>
        <item x="279"/>
        <item x="221"/>
        <item x="12"/>
        <item x="469"/>
        <item x="266"/>
        <item x="320"/>
        <item x="492"/>
        <item x="337"/>
        <item x="330"/>
        <item x="38"/>
        <item x="524"/>
        <item x="366"/>
        <item x="548"/>
        <item x="226"/>
        <item x="142"/>
        <item x="518"/>
        <item x="194"/>
        <item x="144"/>
        <item x="375"/>
        <item x="483"/>
        <item x="629"/>
        <item x="359"/>
        <item x="89"/>
        <item x="19"/>
        <item x="567"/>
        <item x="97"/>
        <item x="183"/>
        <item x="187"/>
        <item x="368"/>
        <item x="514"/>
        <item x="463"/>
        <item x="572"/>
        <item x="516"/>
        <item x="299"/>
        <item x="535"/>
        <item x="406"/>
        <item x="525"/>
        <item x="9"/>
        <item x="634"/>
        <item x="269"/>
        <item x="83"/>
        <item x="418"/>
        <item x="78"/>
        <item x="265"/>
        <item x="21"/>
        <item x="246"/>
        <item x="371"/>
        <item x="236"/>
        <item x="626"/>
        <item x="175"/>
        <item x="491"/>
        <item x="90"/>
        <item x="328"/>
        <item x="22"/>
        <item x="26"/>
        <item x="122"/>
        <item x="601"/>
        <item x="464"/>
        <item x="392"/>
        <item x="290"/>
        <item x="434"/>
        <item x="53"/>
        <item x="244"/>
        <item x="532"/>
        <item x="431"/>
        <item x="385"/>
        <item x="216"/>
        <item x="95"/>
        <item x="154"/>
        <item x="186"/>
        <item x="454"/>
        <item x="335"/>
        <item x="402"/>
        <item x="52"/>
        <item x="312"/>
        <item x="624"/>
        <item x="109"/>
        <item x="500"/>
        <item x="630"/>
        <item x="347"/>
        <item x="592"/>
        <item x="128"/>
        <item x="288"/>
        <item x="602"/>
        <item x="124"/>
        <item x="104"/>
        <item x="318"/>
        <item x="3"/>
        <item x="557"/>
        <item x="350"/>
        <item x="412"/>
        <item x="579"/>
        <item x="29"/>
        <item x="442"/>
        <item x="342"/>
        <item x="171"/>
        <item x="223"/>
        <item x="205"/>
        <item x="23"/>
        <item x="566"/>
        <item x="465"/>
        <item x="530"/>
        <item x="132"/>
        <item x="143"/>
        <item x="160"/>
        <item x="531"/>
        <item x="140"/>
        <item x="482"/>
        <item x="616"/>
        <item x="352"/>
        <item x="547"/>
        <item x="329"/>
        <item x="188"/>
        <item x="14"/>
        <item x="15"/>
        <item x="84"/>
        <item x="636"/>
        <item x="393"/>
        <item x="544"/>
        <item x="60"/>
        <item x="184"/>
        <item x="116"/>
        <item x="430"/>
        <item x="24"/>
        <item x="459"/>
        <item x="528"/>
        <item x="131"/>
        <item x="209"/>
        <item x="181"/>
        <item x="157"/>
        <item x="35"/>
        <item x="292"/>
        <item x="461"/>
        <item x="450"/>
        <item x="149"/>
        <item x="458"/>
        <item x="86"/>
        <item x="606"/>
        <item x="80"/>
        <item x="264"/>
        <item x="472"/>
        <item x="251"/>
        <item x="168"/>
        <item x="204"/>
        <item x="133"/>
        <item x="428"/>
        <item x="444"/>
        <item x="195"/>
        <item x="527"/>
        <item x="99"/>
        <item x="225"/>
        <item x="98"/>
        <item x="165"/>
        <item x="336"/>
        <item x="638"/>
        <item x="67"/>
        <item x="207"/>
        <item x="215"/>
        <item x="533"/>
        <item x="453"/>
        <item x="403"/>
        <item x="47"/>
        <item x="242"/>
        <item x="353"/>
        <item x="232"/>
        <item x="281"/>
        <item x="57"/>
        <item x="495"/>
        <item x="5"/>
        <item x="351"/>
        <item x="367"/>
        <item x="370"/>
        <item x="6"/>
        <item x="429"/>
        <item x="102"/>
        <item x="326"/>
        <item x="69"/>
        <item x="556"/>
        <item x="333"/>
        <item x="313"/>
        <item x="30"/>
        <item x="611"/>
        <item x="563"/>
        <item x="25"/>
        <item x="274"/>
        <item x="257"/>
        <item x="365"/>
        <item x="112"/>
        <item x="349"/>
        <item x="88"/>
        <item x="512"/>
        <item x="275"/>
        <item x="114"/>
        <item x="438"/>
        <item x="609"/>
        <item x="466"/>
        <item x="607"/>
        <item x="224"/>
        <item x="573"/>
        <item x="139"/>
        <item x="250"/>
        <item x="127"/>
        <item x="270"/>
        <item x="243"/>
        <item x="476"/>
        <item x="486"/>
        <item x="575"/>
        <item x="521"/>
        <item x="529"/>
        <item x="230"/>
        <item x="284"/>
        <item x="515"/>
        <item x="471"/>
        <item x="452"/>
        <item x="68"/>
        <item x="574"/>
        <item x="388"/>
        <item x="635"/>
        <item x="507"/>
        <item x="237"/>
        <item x="449"/>
        <item x="247"/>
        <item x="37"/>
        <item x="311"/>
        <item x="594"/>
        <item x="307"/>
        <item x="159"/>
        <item x="409"/>
        <item x="380"/>
        <item x="309"/>
        <item x="538"/>
        <item x="178"/>
        <item x="580"/>
        <item x="219"/>
        <item x="445"/>
        <item x="42"/>
        <item x="555"/>
        <item x="517"/>
        <item x="72"/>
        <item x="339"/>
        <item x="568"/>
        <item x="520"/>
        <item x="545"/>
        <item x="384"/>
        <item x="534"/>
        <item x="340"/>
        <item x="332"/>
        <item x="552"/>
        <item x="456"/>
        <item x="620"/>
        <item x="439"/>
        <item x="387"/>
        <item x="474"/>
        <item x="276"/>
        <item x="66"/>
        <item x="354"/>
        <item x="415"/>
        <item x="356"/>
        <item x="180"/>
        <item x="627"/>
        <item x="316"/>
        <item x="605"/>
        <item x="76"/>
        <item x="613"/>
        <item x="18"/>
        <item x="63"/>
        <item x="625"/>
        <item x="148"/>
        <item x="576"/>
        <item x="432"/>
        <item x="258"/>
        <item x="301"/>
        <item x="321"/>
        <item x="441"/>
        <item x="87"/>
        <item x="504"/>
        <item x="75"/>
        <item x="277"/>
        <item x="315"/>
        <item x="440"/>
        <item x="59"/>
        <item x="551"/>
        <item x="578"/>
        <item x="119"/>
        <item x="177"/>
        <item x="100"/>
        <item x="92"/>
        <item x="108"/>
        <item x="77"/>
        <item x="156"/>
        <item x="481"/>
        <item x="259"/>
        <item x="123"/>
        <item x="10"/>
        <item x="166"/>
        <item x="39"/>
        <item x="595"/>
        <item x="163"/>
        <item x="245"/>
        <item x="543"/>
        <item x="304"/>
        <item x="94"/>
        <item x="494"/>
        <item x="227"/>
        <item x="50"/>
        <item x="203"/>
        <item x="49"/>
        <item x="564"/>
        <item x="240"/>
        <item x="411"/>
        <item x="152"/>
        <item x="48"/>
        <item x="189"/>
        <item x="436"/>
        <item x="41"/>
        <item x="422"/>
        <item x="565"/>
        <item x="314"/>
        <item x="62"/>
        <item x="396"/>
        <item x="400"/>
        <item x="33"/>
        <item x="210"/>
        <item x="27"/>
        <item x="79"/>
        <item x="185"/>
        <item x="293"/>
        <item x="91"/>
        <item x="584"/>
        <item x="470"/>
        <item x="331"/>
        <item x="511"/>
        <item x="305"/>
        <item x="291"/>
        <item x="17"/>
        <item x="96"/>
        <item x="229"/>
        <item x="610"/>
        <item x="322"/>
        <item x="4"/>
        <item x="239"/>
        <item x="419"/>
        <item x="46"/>
        <item x="43"/>
        <item x="106"/>
        <item x="588"/>
        <item x="214"/>
        <item x="623"/>
        <item x="54"/>
        <item x="146"/>
        <item x="376"/>
        <item x="596"/>
        <item x="3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uenta de Tipo de producto" fld="3" subtotal="count" baseField="0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0E55B-A45B-4EB6-8A1F-9D43851D82DE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5:G1270" firstHeaderRow="0" firstDataRow="1" firstDataCol="1" rowPageCount="1" colPageCount="1"/>
  <pivotFields count="14"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axis="axisRow" showAll="0">
      <items count="185">
        <item x="110"/>
        <item x="72"/>
        <item x="106"/>
        <item x="83"/>
        <item x="10"/>
        <item x="39"/>
        <item x="160"/>
        <item x="8"/>
        <item x="48"/>
        <item x="13"/>
        <item x="105"/>
        <item x="43"/>
        <item x="158"/>
        <item x="170"/>
        <item x="178"/>
        <item x="155"/>
        <item x="150"/>
        <item x="22"/>
        <item x="64"/>
        <item x="107"/>
        <item x="137"/>
        <item x="80"/>
        <item x="112"/>
        <item x="24"/>
        <item x="181"/>
        <item x="90"/>
        <item x="154"/>
        <item x="73"/>
        <item x="86"/>
        <item x="130"/>
        <item x="50"/>
        <item x="128"/>
        <item x="141"/>
        <item x="122"/>
        <item x="66"/>
        <item x="91"/>
        <item x="117"/>
        <item x="145"/>
        <item x="138"/>
        <item x="183"/>
        <item x="174"/>
        <item x="16"/>
        <item x="63"/>
        <item x="135"/>
        <item x="40"/>
        <item x="177"/>
        <item x="148"/>
        <item x="153"/>
        <item x="101"/>
        <item x="15"/>
        <item x="6"/>
        <item x="179"/>
        <item x="163"/>
        <item x="176"/>
        <item x="52"/>
        <item x="119"/>
        <item x="98"/>
        <item x="149"/>
        <item x="9"/>
        <item x="5"/>
        <item x="4"/>
        <item x="175"/>
        <item x="108"/>
        <item x="159"/>
        <item x="151"/>
        <item x="58"/>
        <item x="144"/>
        <item x="61"/>
        <item x="31"/>
        <item x="3"/>
        <item x="32"/>
        <item x="65"/>
        <item x="162"/>
        <item x="74"/>
        <item x="55"/>
        <item x="85"/>
        <item x="37"/>
        <item x="53"/>
        <item x="12"/>
        <item x="126"/>
        <item x="133"/>
        <item x="97"/>
        <item x="172"/>
        <item x="124"/>
        <item x="77"/>
        <item x="35"/>
        <item x="30"/>
        <item x="89"/>
        <item x="17"/>
        <item x="129"/>
        <item x="78"/>
        <item x="120"/>
        <item x="131"/>
        <item x="67"/>
        <item x="92"/>
        <item x="140"/>
        <item x="75"/>
        <item x="23"/>
        <item x="1"/>
        <item x="2"/>
        <item x="87"/>
        <item x="114"/>
        <item x="134"/>
        <item x="47"/>
        <item x="157"/>
        <item x="100"/>
        <item x="29"/>
        <item x="152"/>
        <item x="14"/>
        <item x="21"/>
        <item x="54"/>
        <item x="165"/>
        <item x="142"/>
        <item x="69"/>
        <item x="115"/>
        <item x="156"/>
        <item x="102"/>
        <item x="25"/>
        <item x="28"/>
        <item x="26"/>
        <item x="111"/>
        <item x="109"/>
        <item x="38"/>
        <item x="161"/>
        <item x="27"/>
        <item x="127"/>
        <item x="99"/>
        <item x="88"/>
        <item x="51"/>
        <item x="41"/>
        <item x="62"/>
        <item x="123"/>
        <item x="46"/>
        <item x="45"/>
        <item x="168"/>
        <item x="82"/>
        <item x="71"/>
        <item x="171"/>
        <item x="167"/>
        <item x="146"/>
        <item x="79"/>
        <item x="113"/>
        <item x="81"/>
        <item x="68"/>
        <item x="33"/>
        <item x="164"/>
        <item x="169"/>
        <item x="121"/>
        <item x="116"/>
        <item x="173"/>
        <item x="34"/>
        <item x="44"/>
        <item x="49"/>
        <item x="19"/>
        <item x="104"/>
        <item x="136"/>
        <item x="125"/>
        <item x="96"/>
        <item x="56"/>
        <item x="60"/>
        <item x="143"/>
        <item x="57"/>
        <item x="59"/>
        <item x="118"/>
        <item x="20"/>
        <item x="84"/>
        <item x="139"/>
        <item x="70"/>
        <item x="7"/>
        <item x="147"/>
        <item x="94"/>
        <item x="93"/>
        <item x="95"/>
        <item x="166"/>
        <item x="132"/>
        <item x="0"/>
        <item x="103"/>
        <item x="18"/>
        <item x="42"/>
        <item x="182"/>
        <item x="36"/>
        <item x="76"/>
        <item x="11"/>
        <item x="18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numFmtId="14" multipleItemSelectionAllowed="1" showAll="0">
      <items count="652">
        <item x="487"/>
        <item x="175"/>
        <item x="461"/>
        <item x="248"/>
        <item x="325"/>
        <item x="531"/>
        <item x="192"/>
        <item x="406"/>
        <item x="629"/>
        <item x="138"/>
        <item x="1"/>
        <item x="173"/>
        <item x="249"/>
        <item x="236"/>
        <item x="498"/>
        <item x="263"/>
        <item x="558"/>
        <item x="402"/>
        <item x="467"/>
        <item x="280"/>
        <item x="563"/>
        <item x="363"/>
        <item x="167"/>
        <item x="533"/>
        <item x="84"/>
        <item x="513"/>
        <item x="338"/>
        <item x="228"/>
        <item x="603"/>
        <item x="223"/>
        <item x="108"/>
        <item x="622"/>
        <item x="118"/>
        <item x="593"/>
        <item x="412"/>
        <item x="125"/>
        <item x="479"/>
        <item x="114"/>
        <item x="634"/>
        <item x="377"/>
        <item x="213"/>
        <item x="636"/>
        <item x="434"/>
        <item x="477"/>
        <item x="458"/>
        <item x="7"/>
        <item x="341"/>
        <item x="255"/>
        <item x="484"/>
        <item x="225"/>
        <item x="127"/>
        <item x="292"/>
        <item x="112"/>
        <item x="34"/>
        <item x="548"/>
        <item x="623"/>
        <item x="196"/>
        <item x="361"/>
        <item x="348"/>
        <item x="259"/>
        <item x="50"/>
        <item x="502"/>
        <item x="16"/>
        <item x="609"/>
        <item x="274"/>
        <item x="427"/>
        <item x="540"/>
        <item x="492"/>
        <item x="471"/>
        <item x="504"/>
        <item x="493"/>
        <item x="564"/>
        <item x="561"/>
        <item x="409"/>
        <item x="419"/>
        <item x="523"/>
        <item x="11"/>
        <item x="381"/>
        <item x="210"/>
        <item x="472"/>
        <item x="116"/>
        <item x="399"/>
        <item x="258"/>
        <item x="174"/>
        <item x="245"/>
        <item x="135"/>
        <item x="499"/>
        <item x="293"/>
        <item x="171"/>
        <item x="121"/>
        <item x="142"/>
        <item x="157"/>
        <item x="185"/>
        <item x="420"/>
        <item x="446"/>
        <item x="481"/>
        <item x="368"/>
        <item x="298"/>
        <item x="130"/>
        <item x="134"/>
        <item x="207"/>
        <item x="541"/>
        <item x="417"/>
        <item x="451"/>
        <item x="137"/>
        <item x="55"/>
        <item x="410"/>
        <item x="423"/>
        <item x="398"/>
        <item x="579"/>
        <item x="66"/>
        <item x="122"/>
        <item x="313"/>
        <item x="191"/>
        <item x="505"/>
        <item x="20"/>
        <item x="198"/>
        <item x="103"/>
        <item x="388"/>
        <item x="626"/>
        <item x="43"/>
        <item x="424"/>
        <item x="501"/>
        <item x="353"/>
        <item x="511"/>
        <item x="506"/>
        <item x="170"/>
        <item x="199"/>
        <item x="155"/>
        <item x="247"/>
        <item x="78"/>
        <item x="490"/>
        <item x="632"/>
        <item x="153"/>
        <item x="105"/>
        <item x="497"/>
        <item x="95"/>
        <item x="218"/>
        <item x="613"/>
        <item x="371"/>
        <item x="291"/>
        <item x="392"/>
        <item x="414"/>
        <item x="649"/>
        <item x="294"/>
        <item x="644"/>
        <item x="507"/>
        <item x="217"/>
        <item x="72"/>
        <item x="254"/>
        <item x="244"/>
        <item x="532"/>
        <item x="390"/>
        <item x="227"/>
        <item x="454"/>
        <item x="600"/>
        <item x="350"/>
        <item x="430"/>
        <item x="595"/>
        <item x="580"/>
        <item x="107"/>
        <item x="162"/>
        <item x="273"/>
        <item x="285"/>
        <item x="300"/>
        <item x="306"/>
        <item x="641"/>
        <item x="0"/>
        <item x="550"/>
        <item x="642"/>
        <item x="447"/>
        <item x="318"/>
        <item x="574"/>
        <item x="275"/>
        <item x="439"/>
        <item x="553"/>
        <item x="335"/>
        <item x="57"/>
        <item x="202"/>
        <item x="604"/>
        <item x="602"/>
        <item x="465"/>
        <item x="164"/>
        <item x="253"/>
        <item x="13"/>
        <item x="197"/>
        <item x="2"/>
        <item x="383"/>
        <item x="31"/>
        <item x="480"/>
        <item x="575"/>
        <item x="161"/>
        <item x="39"/>
        <item x="283"/>
        <item x="32"/>
        <item x="233"/>
        <item x="278"/>
        <item x="36"/>
        <item x="320"/>
        <item x="149"/>
        <item x="229"/>
        <item x="557"/>
        <item x="514"/>
        <item x="195"/>
        <item x="615"/>
        <item x="597"/>
        <item x="606"/>
        <item x="297"/>
        <item x="324"/>
        <item x="565"/>
        <item x="488"/>
        <item x="571"/>
        <item x="432"/>
        <item x="264"/>
        <item x="54"/>
        <item x="376"/>
        <item x="643"/>
        <item x="440"/>
        <item x="384"/>
        <item x="382"/>
        <item x="463"/>
        <item x="145"/>
        <item x="542"/>
        <item x="194"/>
        <item x="404"/>
        <item x="315"/>
        <item x="345"/>
        <item x="85"/>
        <item x="279"/>
        <item x="205"/>
        <item x="601"/>
        <item x="111"/>
        <item x="215"/>
        <item x="181"/>
        <item x="60"/>
        <item x="302"/>
        <item x="44"/>
        <item x="189"/>
        <item x="568"/>
        <item x="265"/>
        <item x="527"/>
        <item x="607"/>
        <item x="478"/>
        <item x="366"/>
        <item x="395"/>
        <item x="270"/>
        <item x="131"/>
        <item x="442"/>
        <item x="231"/>
        <item x="508"/>
        <item x="295"/>
        <item x="614"/>
        <item x="8"/>
        <item x="323"/>
        <item x="529"/>
        <item x="301"/>
        <item x="380"/>
        <item x="28"/>
        <item x="136"/>
        <item x="179"/>
        <item x="64"/>
        <item x="537"/>
        <item x="443"/>
        <item x="268"/>
        <item x="415"/>
        <item x="88"/>
        <item x="374"/>
        <item x="535"/>
        <item x="71"/>
        <item x="243"/>
        <item x="183"/>
        <item x="328"/>
        <item x="452"/>
        <item x="152"/>
        <item x="208"/>
        <item x="119"/>
        <item x="309"/>
        <item x="608"/>
        <item x="549"/>
        <item x="349"/>
        <item x="582"/>
        <item x="573"/>
        <item x="510"/>
        <item x="272"/>
        <item x="496"/>
        <item x="590"/>
        <item x="332"/>
        <item x="209"/>
        <item x="495"/>
        <item x="524"/>
        <item x="282"/>
        <item x="605"/>
        <item x="75"/>
        <item x="74"/>
        <item x="351"/>
        <item x="146"/>
        <item x="216"/>
        <item x="147"/>
        <item x="12"/>
        <item x="333"/>
        <item x="448"/>
        <item x="221"/>
        <item x="143"/>
        <item x="444"/>
        <item x="628"/>
        <item x="437"/>
        <item x="38"/>
        <item x="385"/>
        <item x="321"/>
        <item x="126"/>
        <item x="339"/>
        <item x="612"/>
        <item x="156"/>
        <item x="466"/>
        <item x="369"/>
        <item x="365"/>
        <item x="99"/>
        <item x="618"/>
        <item x="19"/>
        <item x="344"/>
        <item x="310"/>
        <item x="378"/>
        <item x="518"/>
        <item x="80"/>
        <item x="21"/>
        <item x="92"/>
        <item x="520"/>
        <item x="358"/>
        <item x="9"/>
        <item x="230"/>
        <item x="257"/>
        <item x="578"/>
        <item x="503"/>
        <item x="260"/>
        <item x="347"/>
        <item x="296"/>
        <item x="407"/>
        <item x="373"/>
        <item x="176"/>
        <item x="203"/>
        <item x="494"/>
        <item x="329"/>
        <item x="26"/>
        <item x="594"/>
        <item x="242"/>
        <item x="86"/>
        <item x="52"/>
        <item x="418"/>
        <item x="290"/>
        <item x="645"/>
        <item x="500"/>
        <item x="522"/>
        <item x="22"/>
        <item x="470"/>
        <item x="616"/>
        <item x="240"/>
        <item x="403"/>
        <item x="456"/>
        <item x="286"/>
        <item x="354"/>
        <item x="352"/>
        <item x="239"/>
        <item x="386"/>
        <item x="106"/>
        <item x="405"/>
        <item x="556"/>
        <item x="124"/>
        <item x="586"/>
        <item x="3"/>
        <item x="129"/>
        <item x="169"/>
        <item x="319"/>
        <item x="311"/>
        <item x="336"/>
        <item x="51"/>
        <item x="97"/>
        <item x="29"/>
        <item x="413"/>
        <item x="110"/>
        <item x="577"/>
        <item x="455"/>
        <item x="460"/>
        <item x="592"/>
        <item x="346"/>
        <item x="172"/>
        <item x="201"/>
        <item x="617"/>
        <item x="587"/>
        <item x="160"/>
        <item x="486"/>
        <item x="284"/>
        <item x="356"/>
        <item x="141"/>
        <item x="331"/>
        <item x="526"/>
        <item x="475"/>
        <item x="186"/>
        <item x="117"/>
        <item x="581"/>
        <item x="190"/>
        <item x="23"/>
        <item x="469"/>
        <item x="610"/>
        <item x="462"/>
        <item x="14"/>
        <item x="15"/>
        <item x="132"/>
        <item x="547"/>
        <item x="144"/>
        <item x="596"/>
        <item x="509"/>
        <item x="566"/>
        <item x="151"/>
        <item x="305"/>
        <item x="552"/>
        <item x="246"/>
        <item x="393"/>
        <item x="459"/>
        <item x="408"/>
        <item x="357"/>
        <item x="551"/>
        <item x="87"/>
        <item x="387"/>
        <item x="546"/>
        <item x="184"/>
        <item x="158"/>
        <item x="256"/>
        <item x="168"/>
        <item x="288"/>
        <item x="59"/>
        <item x="24"/>
        <item x="89"/>
        <item x="621"/>
        <item x="422"/>
        <item x="277"/>
        <item x="83"/>
        <item x="35"/>
        <item x="647"/>
        <item x="450"/>
        <item x="638"/>
        <item x="100"/>
        <item x="620"/>
        <item x="545"/>
        <item x="133"/>
        <item x="464"/>
        <item x="193"/>
        <item x="220"/>
        <item x="165"/>
        <item x="337"/>
        <item x="211"/>
        <item x="468"/>
        <item x="457"/>
        <item x="425"/>
        <item x="370"/>
        <item x="445"/>
        <item x="101"/>
        <item x="204"/>
        <item x="521"/>
        <item x="372"/>
        <item x="530"/>
        <item x="631"/>
        <item x="56"/>
        <item x="359"/>
        <item x="482"/>
        <item x="5"/>
        <item x="650"/>
        <item x="266"/>
        <item x="81"/>
        <item x="453"/>
        <item x="281"/>
        <item x="68"/>
        <item x="25"/>
        <item x="633"/>
        <item x="334"/>
        <item x="237"/>
        <item x="104"/>
        <item x="572"/>
        <item x="560"/>
        <item x="267"/>
        <item x="46"/>
        <item x="250"/>
        <item x="619"/>
        <item x="598"/>
        <item x="327"/>
        <item x="438"/>
        <item x="6"/>
        <item x="627"/>
        <item x="30"/>
        <item x="115"/>
        <item x="70"/>
        <item x="426"/>
        <item x="262"/>
        <item x="139"/>
        <item x="91"/>
        <item x="583"/>
        <item x="562"/>
        <item x="570"/>
        <item x="491"/>
        <item x="489"/>
        <item x="585"/>
        <item x="355"/>
        <item x="128"/>
        <item x="624"/>
        <item x="519"/>
        <item x="113"/>
        <item x="219"/>
        <item x="474"/>
        <item x="512"/>
        <item x="441"/>
        <item x="449"/>
        <item x="536"/>
        <item x="65"/>
        <item x="238"/>
        <item x="37"/>
        <item x="411"/>
        <item x="646"/>
        <item x="317"/>
        <item x="69"/>
        <item x="538"/>
        <item x="178"/>
        <item x="232"/>
        <item x="261"/>
        <item x="567"/>
        <item x="584"/>
        <item x="226"/>
        <item x="588"/>
        <item x="330"/>
        <item x="307"/>
        <item x="41"/>
        <item x="276"/>
        <item x="159"/>
        <item x="314"/>
        <item x="589"/>
        <item x="342"/>
        <item x="308"/>
        <item x="476"/>
        <item x="539"/>
        <item x="343"/>
        <item x="559"/>
        <item x="400"/>
        <item x="214"/>
        <item x="362"/>
        <item x="340"/>
        <item x="180"/>
        <item x="429"/>
        <item x="525"/>
        <item x="483"/>
        <item x="360"/>
        <item x="389"/>
        <item x="364"/>
        <item x="435"/>
        <item x="544"/>
        <item x="73"/>
        <item x="150"/>
        <item x="640"/>
        <item x="635"/>
        <item x="534"/>
        <item x="316"/>
        <item x="77"/>
        <item x="416"/>
        <item x="639"/>
        <item x="269"/>
        <item x="120"/>
        <item x="76"/>
        <item x="515"/>
        <item x="67"/>
        <item x="62"/>
        <item x="401"/>
        <item x="391"/>
        <item x="312"/>
        <item x="182"/>
        <item x="630"/>
        <item x="18"/>
        <item x="367"/>
        <item x="123"/>
        <item x="10"/>
        <item x="109"/>
        <item x="299"/>
        <item x="102"/>
        <item x="58"/>
        <item x="555"/>
        <item x="94"/>
        <item x="163"/>
        <item x="251"/>
        <item x="140"/>
        <item x="90"/>
        <item x="154"/>
        <item x="271"/>
        <item x="47"/>
        <item x="648"/>
        <item x="252"/>
        <item x="79"/>
        <item x="177"/>
        <item x="428"/>
        <item x="241"/>
        <item x="222"/>
        <item x="289"/>
        <item x="96"/>
        <item x="421"/>
        <item x="61"/>
        <item x="326"/>
        <item x="433"/>
        <item x="63"/>
        <item x="554"/>
        <item x="188"/>
        <item x="27"/>
        <item x="516"/>
        <item x="166"/>
        <item x="49"/>
        <item x="436"/>
        <item x="591"/>
        <item x="431"/>
        <item x="543"/>
        <item x="569"/>
        <item x="48"/>
        <item x="200"/>
        <item x="82"/>
        <item x="599"/>
        <item x="235"/>
        <item x="93"/>
        <item x="397"/>
        <item x="485"/>
        <item x="40"/>
        <item x="303"/>
        <item x="206"/>
        <item x="473"/>
        <item x="528"/>
        <item x="4"/>
        <item x="576"/>
        <item x="234"/>
        <item x="33"/>
        <item x="187"/>
        <item x="212"/>
        <item x="287"/>
        <item x="98"/>
        <item x="304"/>
        <item x="637"/>
        <item x="396"/>
        <item x="42"/>
        <item x="379"/>
        <item x="53"/>
        <item x="517"/>
        <item x="625"/>
        <item x="611"/>
        <item x="322"/>
        <item x="45"/>
        <item x="17"/>
        <item x="375"/>
        <item x="224"/>
        <item x="394"/>
        <item x="148"/>
        <item t="default"/>
      </items>
    </pivotField>
    <pivotField showAll="0"/>
    <pivotField numFmtId="14"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4">
    <field x="1"/>
    <field x="2"/>
    <field x="4"/>
    <field x="5"/>
  </rowFields>
  <rowItems count="1265">
    <i>
      <x/>
    </i>
    <i r="1">
      <x/>
    </i>
    <i r="2">
      <x/>
    </i>
    <i r="3">
      <x v="1"/>
    </i>
    <i r="3">
      <x v="2"/>
    </i>
    <i r="3">
      <x v="3"/>
    </i>
    <i r="2">
      <x v="1"/>
    </i>
    <i r="3">
      <x/>
    </i>
    <i r="3">
      <x v="2"/>
    </i>
    <i r="1">
      <x v="2"/>
    </i>
    <i r="2">
      <x/>
    </i>
    <i r="3">
      <x v="3"/>
    </i>
    <i r="1">
      <x v="4"/>
    </i>
    <i r="2">
      <x/>
    </i>
    <i r="3">
      <x v="1"/>
    </i>
    <i r="3">
      <x v="2"/>
    </i>
    <i r="3">
      <x v="3"/>
    </i>
    <i r="2">
      <x v="1"/>
    </i>
    <i r="3">
      <x/>
    </i>
    <i r="3">
      <x v="2"/>
    </i>
    <i r="1">
      <x v="9"/>
    </i>
    <i r="2">
      <x/>
    </i>
    <i r="3">
      <x v="2"/>
    </i>
    <i r="3">
      <x v="3"/>
    </i>
    <i r="2">
      <x v="1"/>
    </i>
    <i r="3">
      <x v="1"/>
    </i>
    <i r="1">
      <x v="10"/>
    </i>
    <i r="2">
      <x/>
    </i>
    <i r="3">
      <x v="1"/>
    </i>
    <i r="3">
      <x v="3"/>
    </i>
    <i r="2">
      <x v="1"/>
    </i>
    <i r="3">
      <x v="1"/>
    </i>
    <i r="3">
      <x v="2"/>
    </i>
    <i r="3">
      <x v="3"/>
    </i>
    <i r="1">
      <x v="16"/>
    </i>
    <i r="2">
      <x/>
    </i>
    <i r="3">
      <x/>
    </i>
    <i r="3">
      <x v="1"/>
    </i>
    <i r="3">
      <x v="2"/>
    </i>
    <i r="2">
      <x v="1"/>
    </i>
    <i r="3">
      <x v="3"/>
    </i>
    <i r="1">
      <x v="19"/>
    </i>
    <i r="2">
      <x/>
    </i>
    <i r="3">
      <x v="1"/>
    </i>
    <i r="2">
      <x v="1"/>
    </i>
    <i r="3">
      <x v="2"/>
    </i>
    <i r="3">
      <x v="3"/>
    </i>
    <i r="1">
      <x v="22"/>
    </i>
    <i r="2">
      <x/>
    </i>
    <i r="3">
      <x/>
    </i>
    <i r="2">
      <x v="1"/>
    </i>
    <i r="3">
      <x/>
    </i>
    <i r="3">
      <x v="2"/>
    </i>
    <i r="1">
      <x v="23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1">
      <x v="25"/>
    </i>
    <i r="2">
      <x/>
    </i>
    <i r="3">
      <x/>
    </i>
    <i r="3">
      <x v="2"/>
    </i>
    <i r="3">
      <x v="3"/>
    </i>
    <i r="2">
      <x v="1"/>
    </i>
    <i r="3">
      <x v="1"/>
    </i>
    <i r="1">
      <x v="27"/>
    </i>
    <i r="2">
      <x/>
    </i>
    <i r="3">
      <x v="1"/>
    </i>
    <i r="3">
      <x v="2"/>
    </i>
    <i r="2">
      <x v="1"/>
    </i>
    <i r="3">
      <x v="3"/>
    </i>
    <i r="1">
      <x v="28"/>
    </i>
    <i r="2">
      <x/>
    </i>
    <i r="3">
      <x/>
    </i>
    <i r="3">
      <x v="1"/>
    </i>
    <i r="3">
      <x v="2"/>
    </i>
    <i r="1">
      <x v="29"/>
    </i>
    <i r="2">
      <x/>
    </i>
    <i r="3">
      <x v="3"/>
    </i>
    <i r="2">
      <x v="1"/>
    </i>
    <i r="3">
      <x v="2"/>
    </i>
    <i r="3">
      <x v="3"/>
    </i>
    <i r="1">
      <x v="31"/>
    </i>
    <i r="2">
      <x/>
    </i>
    <i r="3">
      <x/>
    </i>
    <i r="3">
      <x v="1"/>
    </i>
    <i r="1">
      <x v="33"/>
    </i>
    <i r="2">
      <x/>
    </i>
    <i r="3">
      <x v="1"/>
    </i>
    <i r="3">
      <x v="3"/>
    </i>
    <i r="2">
      <x v="1"/>
    </i>
    <i r="3">
      <x/>
    </i>
    <i r="3">
      <x v="3"/>
    </i>
    <i r="1">
      <x v="38"/>
    </i>
    <i r="2">
      <x/>
    </i>
    <i r="3">
      <x v="1"/>
    </i>
    <i r="3">
      <x v="3"/>
    </i>
    <i r="2">
      <x v="1"/>
    </i>
    <i r="3">
      <x/>
    </i>
    <i r="3">
      <x v="2"/>
    </i>
    <i r="3">
      <x v="3"/>
    </i>
    <i r="1">
      <x v="39"/>
    </i>
    <i r="2">
      <x v="1"/>
    </i>
    <i r="3">
      <x/>
    </i>
    <i r="3">
      <x v="2"/>
    </i>
    <i r="1">
      <x v="43"/>
    </i>
    <i r="2">
      <x/>
    </i>
    <i r="3">
      <x/>
    </i>
    <i r="3">
      <x v="3"/>
    </i>
    <i r="2">
      <x v="1"/>
    </i>
    <i r="3">
      <x v="1"/>
    </i>
    <i r="3">
      <x v="2"/>
    </i>
    <i r="3">
      <x v="3"/>
    </i>
    <i r="1">
      <x v="45"/>
    </i>
    <i r="2">
      <x/>
    </i>
    <i r="3">
      <x/>
    </i>
    <i r="3">
      <x v="2"/>
    </i>
    <i r="3">
      <x v="3"/>
    </i>
    <i r="2">
      <x v="1"/>
    </i>
    <i r="3">
      <x v="2"/>
    </i>
    <i r="1">
      <x v="46"/>
    </i>
    <i r="2">
      <x/>
    </i>
    <i r="3">
      <x v="3"/>
    </i>
    <i r="2">
      <x v="1"/>
    </i>
    <i r="3">
      <x v="1"/>
    </i>
    <i r="3">
      <x v="2"/>
    </i>
    <i r="1">
      <x v="48"/>
    </i>
    <i r="2">
      <x/>
    </i>
    <i r="3">
      <x/>
    </i>
    <i r="3">
      <x v="1"/>
    </i>
    <i r="3">
      <x v="3"/>
    </i>
    <i r="2">
      <x v="1"/>
    </i>
    <i r="3">
      <x v="1"/>
    </i>
    <i r="3">
      <x v="3"/>
    </i>
    <i r="1">
      <x v="53"/>
    </i>
    <i r="2">
      <x/>
    </i>
    <i r="3">
      <x v="2"/>
    </i>
    <i r="3">
      <x v="3"/>
    </i>
    <i r="1">
      <x v="56"/>
    </i>
    <i r="2">
      <x/>
    </i>
    <i r="3">
      <x v="3"/>
    </i>
    <i r="2">
      <x v="1"/>
    </i>
    <i r="3">
      <x v="3"/>
    </i>
    <i r="1">
      <x v="61"/>
    </i>
    <i r="2">
      <x/>
    </i>
    <i r="3">
      <x v="2"/>
    </i>
    <i r="1">
      <x v="62"/>
    </i>
    <i r="2">
      <x/>
    </i>
    <i r="3">
      <x v="2"/>
    </i>
    <i r="2">
      <x v="1"/>
    </i>
    <i r="3">
      <x v="1"/>
    </i>
    <i r="1">
      <x v="69"/>
    </i>
    <i r="2">
      <x/>
    </i>
    <i r="3">
      <x/>
    </i>
    <i r="3">
      <x v="1"/>
    </i>
    <i r="3">
      <x v="3"/>
    </i>
    <i r="2">
      <x v="1"/>
    </i>
    <i r="3">
      <x/>
    </i>
    <i r="3">
      <x v="1"/>
    </i>
    <i r="1">
      <x v="70"/>
    </i>
    <i r="2">
      <x/>
    </i>
    <i r="3">
      <x v="1"/>
    </i>
    <i r="3">
      <x v="2"/>
    </i>
    <i r="2">
      <x v="1"/>
    </i>
    <i r="3">
      <x/>
    </i>
    <i r="3">
      <x v="1"/>
    </i>
    <i r="1">
      <x v="72"/>
    </i>
    <i r="2">
      <x/>
    </i>
    <i r="3">
      <x v="1"/>
    </i>
    <i r="2">
      <x v="1"/>
    </i>
    <i r="3">
      <x v="3"/>
    </i>
    <i r="1">
      <x v="76"/>
    </i>
    <i r="2">
      <x/>
    </i>
    <i r="3">
      <x v="3"/>
    </i>
    <i r="2">
      <x v="1"/>
    </i>
    <i r="3">
      <x v="1"/>
    </i>
    <i r="3">
      <x v="3"/>
    </i>
    <i r="1">
      <x v="78"/>
    </i>
    <i r="2">
      <x/>
    </i>
    <i r="3">
      <x/>
    </i>
    <i r="3">
      <x v="1"/>
    </i>
    <i r="3">
      <x v="3"/>
    </i>
    <i r="2">
      <x v="1"/>
    </i>
    <i r="3">
      <x/>
    </i>
    <i r="3">
      <x v="1"/>
    </i>
    <i r="1">
      <x v="81"/>
    </i>
    <i r="2">
      <x/>
    </i>
    <i r="3">
      <x/>
    </i>
    <i r="3">
      <x v="1"/>
    </i>
    <i r="3">
      <x v="3"/>
    </i>
    <i r="2">
      <x v="1"/>
    </i>
    <i r="3">
      <x/>
    </i>
    <i r="3">
      <x v="1"/>
    </i>
    <i r="3">
      <x v="3"/>
    </i>
    <i r="1">
      <x v="85"/>
    </i>
    <i r="2">
      <x/>
    </i>
    <i r="3">
      <x/>
    </i>
    <i r="3">
      <x v="2"/>
    </i>
    <i r="2">
      <x v="1"/>
    </i>
    <i r="3">
      <x/>
    </i>
    <i r="3">
      <x v="1"/>
    </i>
    <i r="3">
      <x v="3"/>
    </i>
    <i r="1">
      <x v="86"/>
    </i>
    <i r="2">
      <x/>
    </i>
    <i r="3">
      <x/>
    </i>
    <i r="3">
      <x v="1"/>
    </i>
    <i r="3">
      <x v="2"/>
    </i>
    <i r="3">
      <x v="3"/>
    </i>
    <i r="1">
      <x v="87"/>
    </i>
    <i r="2">
      <x/>
    </i>
    <i r="3">
      <x/>
    </i>
    <i r="3">
      <x v="1"/>
    </i>
    <i r="3">
      <x v="2"/>
    </i>
    <i r="2">
      <x v="1"/>
    </i>
    <i r="3">
      <x v="1"/>
    </i>
    <i r="3">
      <x v="2"/>
    </i>
    <i r="3">
      <x v="3"/>
    </i>
    <i r="1">
      <x v="88"/>
    </i>
    <i r="2">
      <x/>
    </i>
    <i r="3">
      <x/>
    </i>
    <i r="3">
      <x v="3"/>
    </i>
    <i r="2">
      <x v="1"/>
    </i>
    <i r="3">
      <x/>
    </i>
    <i r="3">
      <x v="3"/>
    </i>
    <i r="1">
      <x v="93"/>
    </i>
    <i r="2">
      <x/>
    </i>
    <i r="3">
      <x/>
    </i>
    <i r="3">
      <x v="2"/>
    </i>
    <i r="2">
      <x v="1"/>
    </i>
    <i r="3">
      <x v="1"/>
    </i>
    <i r="3">
      <x v="2"/>
    </i>
    <i r="1">
      <x v="94"/>
    </i>
    <i r="2">
      <x/>
    </i>
    <i r="3">
      <x v="1"/>
    </i>
    <i r="2">
      <x v="1"/>
    </i>
    <i r="3">
      <x/>
    </i>
    <i r="3">
      <x v="1"/>
    </i>
    <i r="1">
      <x v="97"/>
    </i>
    <i r="2">
      <x/>
    </i>
    <i r="3">
      <x/>
    </i>
    <i r="3">
      <x v="2"/>
    </i>
    <i r="2">
      <x v="1"/>
    </i>
    <i r="3">
      <x v="2"/>
    </i>
    <i r="1">
      <x v="100"/>
    </i>
    <i r="2">
      <x/>
    </i>
    <i r="3">
      <x/>
    </i>
    <i r="3">
      <x v="1"/>
    </i>
    <i r="3">
      <x v="2"/>
    </i>
    <i r="3">
      <x v="3"/>
    </i>
    <i r="2">
      <x v="1"/>
    </i>
    <i r="3">
      <x v="3"/>
    </i>
    <i r="1">
      <x v="101"/>
    </i>
    <i r="2">
      <x/>
    </i>
    <i r="3">
      <x v="2"/>
    </i>
    <i r="3">
      <x v="3"/>
    </i>
    <i r="2">
      <x v="1"/>
    </i>
    <i r="3">
      <x/>
    </i>
    <i r="3">
      <x v="3"/>
    </i>
    <i r="1">
      <x v="10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08"/>
    </i>
    <i r="2">
      <x/>
    </i>
    <i r="3">
      <x v="2"/>
    </i>
    <i r="2">
      <x v="1"/>
    </i>
    <i r="3">
      <x/>
    </i>
    <i r="3">
      <x v="1"/>
    </i>
    <i r="3">
      <x v="2"/>
    </i>
    <i r="3">
      <x v="3"/>
    </i>
    <i r="1">
      <x v="110"/>
    </i>
    <i r="2">
      <x/>
    </i>
    <i r="3">
      <x v="1"/>
    </i>
    <i r="3">
      <x v="3"/>
    </i>
    <i r="2">
      <x v="1"/>
    </i>
    <i r="3">
      <x v="2"/>
    </i>
    <i r="3">
      <x v="3"/>
    </i>
    <i r="1">
      <x v="116"/>
    </i>
    <i r="2">
      <x/>
    </i>
    <i r="3">
      <x v="1"/>
    </i>
    <i r="2">
      <x v="1"/>
    </i>
    <i r="3">
      <x v="2"/>
    </i>
    <i r="1">
      <x v="117"/>
    </i>
    <i r="2">
      <x/>
    </i>
    <i r="3">
      <x/>
    </i>
    <i r="3">
      <x v="2"/>
    </i>
    <i r="3">
      <x v="3"/>
    </i>
    <i r="2">
      <x v="1"/>
    </i>
    <i r="3">
      <x v="1"/>
    </i>
    <i r="1">
      <x v="120"/>
    </i>
    <i r="2">
      <x/>
    </i>
    <i r="3">
      <x v="1"/>
    </i>
    <i r="3">
      <x v="2"/>
    </i>
    <i r="2">
      <x v="1"/>
    </i>
    <i r="3">
      <x/>
    </i>
    <i r="3">
      <x v="3"/>
    </i>
    <i r="1">
      <x v="121"/>
    </i>
    <i r="2">
      <x/>
    </i>
    <i r="3">
      <x/>
    </i>
    <i r="3">
      <x v="1"/>
    </i>
    <i r="3">
      <x v="2"/>
    </i>
    <i r="2">
      <x v="1"/>
    </i>
    <i r="3">
      <x v="1"/>
    </i>
    <i r="1">
      <x v="128"/>
    </i>
    <i r="2">
      <x/>
    </i>
    <i r="3">
      <x/>
    </i>
    <i r="3">
      <x v="3"/>
    </i>
    <i r="2">
      <x v="1"/>
    </i>
    <i r="3">
      <x/>
    </i>
    <i r="3">
      <x v="3"/>
    </i>
    <i r="1">
      <x v="129"/>
    </i>
    <i r="2">
      <x/>
    </i>
    <i r="3">
      <x/>
    </i>
    <i r="3">
      <x v="1"/>
    </i>
    <i r="3">
      <x v="2"/>
    </i>
    <i r="2">
      <x v="1"/>
    </i>
    <i r="3">
      <x v="1"/>
    </i>
    <i r="3">
      <x v="3"/>
    </i>
    <i r="1">
      <x v="132"/>
    </i>
    <i r="2">
      <x/>
    </i>
    <i r="3">
      <x/>
    </i>
    <i r="3">
      <x v="2"/>
    </i>
    <i r="3">
      <x v="3"/>
    </i>
    <i r="2">
      <x v="1"/>
    </i>
    <i r="3">
      <x/>
    </i>
    <i r="3">
      <x v="1"/>
    </i>
    <i r="3">
      <x v="3"/>
    </i>
    <i r="1">
      <x v="138"/>
    </i>
    <i r="2">
      <x/>
    </i>
    <i r="3">
      <x v="1"/>
    </i>
    <i r="2">
      <x v="1"/>
    </i>
    <i r="3">
      <x v="2"/>
    </i>
    <i r="1">
      <x v="139"/>
    </i>
    <i r="2">
      <x/>
    </i>
    <i r="3">
      <x v="1"/>
    </i>
    <i r="3">
      <x v="2"/>
    </i>
    <i r="2">
      <x v="1"/>
    </i>
    <i r="3">
      <x/>
    </i>
    <i r="3">
      <x v="2"/>
    </i>
    <i r="1">
      <x v="140"/>
    </i>
    <i r="2">
      <x/>
    </i>
    <i r="3">
      <x/>
    </i>
    <i r="2">
      <x v="1"/>
    </i>
    <i r="3">
      <x v="1"/>
    </i>
    <i r="3">
      <x v="2"/>
    </i>
    <i r="1">
      <x v="142"/>
    </i>
    <i r="2">
      <x/>
    </i>
    <i r="3">
      <x/>
    </i>
    <i r="3">
      <x v="3"/>
    </i>
    <i r="2">
      <x v="1"/>
    </i>
    <i r="3">
      <x v="1"/>
    </i>
    <i r="1">
      <x v="143"/>
    </i>
    <i r="2">
      <x/>
    </i>
    <i r="3">
      <x v="2"/>
    </i>
    <i r="3">
      <x v="3"/>
    </i>
    <i r="2">
      <x v="1"/>
    </i>
    <i r="3">
      <x v="2"/>
    </i>
    <i r="1">
      <x v="148"/>
    </i>
    <i r="2">
      <x/>
    </i>
    <i r="3">
      <x/>
    </i>
    <i r="3">
      <x v="2"/>
    </i>
    <i r="2">
      <x v="1"/>
    </i>
    <i r="3">
      <x v="1"/>
    </i>
    <i r="3">
      <x v="2"/>
    </i>
    <i r="3">
      <x v="3"/>
    </i>
    <i r="1">
      <x v="149"/>
    </i>
    <i r="2">
      <x/>
    </i>
    <i r="3">
      <x v="1"/>
    </i>
    <i r="2">
      <x v="1"/>
    </i>
    <i r="3">
      <x v="3"/>
    </i>
    <i r="1">
      <x v="151"/>
    </i>
    <i r="2">
      <x/>
    </i>
    <i r="3">
      <x v="1"/>
    </i>
    <i r="3">
      <x v="2"/>
    </i>
    <i r="2">
      <x v="1"/>
    </i>
    <i r="3">
      <x/>
    </i>
    <i r="3">
      <x v="2"/>
    </i>
    <i r="3">
      <x v="3"/>
    </i>
    <i r="1">
      <x v="154"/>
    </i>
    <i r="2">
      <x/>
    </i>
    <i r="3">
      <x v="1"/>
    </i>
    <i r="3">
      <x v="2"/>
    </i>
    <i r="2">
      <x v="1"/>
    </i>
    <i r="3">
      <x/>
    </i>
    <i r="3">
      <x v="1"/>
    </i>
    <i r="1">
      <x v="155"/>
    </i>
    <i r="2">
      <x/>
    </i>
    <i r="3">
      <x/>
    </i>
    <i r="3">
      <x v="2"/>
    </i>
    <i r="3">
      <x v="3"/>
    </i>
    <i r="2">
      <x v="1"/>
    </i>
    <i r="3">
      <x v="1"/>
    </i>
    <i r="3">
      <x v="2"/>
    </i>
    <i r="1">
      <x v="158"/>
    </i>
    <i r="2">
      <x/>
    </i>
    <i r="3">
      <x/>
    </i>
    <i r="3">
      <x v="1"/>
    </i>
    <i r="3">
      <x v="3"/>
    </i>
    <i r="2">
      <x v="1"/>
    </i>
    <i r="3">
      <x/>
    </i>
    <i r="1">
      <x v="161"/>
    </i>
    <i r="2">
      <x/>
    </i>
    <i r="3">
      <x v="1"/>
    </i>
    <i r="3">
      <x v="2"/>
    </i>
    <i r="2">
      <x v="1"/>
    </i>
    <i r="3">
      <x v="2"/>
    </i>
    <i r="3">
      <x v="3"/>
    </i>
    <i r="1">
      <x v="164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3">
      <x v="3"/>
    </i>
    <i r="1">
      <x v="165"/>
    </i>
    <i r="2">
      <x/>
    </i>
    <i r="3">
      <x/>
    </i>
    <i r="3">
      <x v="3"/>
    </i>
    <i r="2">
      <x v="1"/>
    </i>
    <i r="3">
      <x v="1"/>
    </i>
    <i r="3">
      <x v="3"/>
    </i>
    <i r="1">
      <x v="168"/>
    </i>
    <i r="2">
      <x/>
    </i>
    <i r="3">
      <x/>
    </i>
    <i r="3">
      <x v="2"/>
    </i>
    <i r="3">
      <x v="3"/>
    </i>
    <i r="2">
      <x v="1"/>
    </i>
    <i r="3">
      <x v="3"/>
    </i>
    <i r="1">
      <x v="169"/>
    </i>
    <i r="2">
      <x/>
    </i>
    <i r="3">
      <x/>
    </i>
    <i r="3">
      <x v="2"/>
    </i>
    <i r="2">
      <x v="1"/>
    </i>
    <i r="3">
      <x/>
    </i>
    <i r="3">
      <x v="1"/>
    </i>
    <i r="3">
      <x v="3"/>
    </i>
    <i r="1">
      <x v="172"/>
    </i>
    <i r="2">
      <x/>
    </i>
    <i r="3">
      <x v="1"/>
    </i>
    <i r="2">
      <x v="1"/>
    </i>
    <i r="3">
      <x v="3"/>
    </i>
    <i r="1">
      <x v="174"/>
    </i>
    <i r="2">
      <x/>
    </i>
    <i r="3">
      <x/>
    </i>
    <i r="3">
      <x v="1"/>
    </i>
    <i r="2">
      <x v="1"/>
    </i>
    <i r="3">
      <x v="3"/>
    </i>
    <i r="1">
      <x v="181"/>
    </i>
    <i r="2">
      <x v="1"/>
    </i>
    <i r="3">
      <x v="2"/>
    </i>
    <i r="3">
      <x v="3"/>
    </i>
    <i r="1">
      <x v="182"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1">
      <x v="183"/>
    </i>
    <i r="2">
      <x/>
    </i>
    <i r="3">
      <x v="2"/>
    </i>
    <i r="2">
      <x v="1"/>
    </i>
    <i r="3">
      <x v="2"/>
    </i>
    <i r="3">
      <x v="3"/>
    </i>
    <i>
      <x v="1"/>
    </i>
    <i r="1">
      <x v="11"/>
    </i>
    <i r="2">
      <x/>
    </i>
    <i r="3">
      <x/>
    </i>
    <i r="3">
      <x v="1"/>
    </i>
    <i r="3">
      <x v="3"/>
    </i>
    <i r="2">
      <x v="1"/>
    </i>
    <i r="3">
      <x/>
    </i>
    <i r="3">
      <x v="1"/>
    </i>
    <i r="3">
      <x v="2"/>
    </i>
    <i r="1">
      <x v="17"/>
    </i>
    <i r="2">
      <x/>
    </i>
    <i r="3">
      <x v="2"/>
    </i>
    <i r="3">
      <x v="3"/>
    </i>
    <i r="2">
      <x v="1"/>
    </i>
    <i r="3">
      <x/>
    </i>
    <i r="3">
      <x v="2"/>
    </i>
    <i r="1">
      <x v="20"/>
    </i>
    <i r="2">
      <x/>
    </i>
    <i r="3">
      <x v="2"/>
    </i>
    <i r="2">
      <x v="1"/>
    </i>
    <i r="3">
      <x v="1"/>
    </i>
    <i r="3">
      <x v="3"/>
    </i>
    <i r="1">
      <x v="24"/>
    </i>
    <i r="2">
      <x/>
    </i>
    <i r="3">
      <x/>
    </i>
    <i r="2">
      <x v="1"/>
    </i>
    <i r="3">
      <x v="2"/>
    </i>
    <i r="1">
      <x v="30"/>
    </i>
    <i r="2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67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3">
      <x v="3"/>
    </i>
    <i r="1">
      <x v="68"/>
    </i>
    <i r="2">
      <x/>
    </i>
    <i r="3">
      <x v="1"/>
    </i>
    <i r="3">
      <x v="3"/>
    </i>
    <i r="2">
      <x v="1"/>
    </i>
    <i r="3">
      <x/>
    </i>
    <i r="3">
      <x v="1"/>
    </i>
    <i r="3">
      <x v="2"/>
    </i>
    <i r="3">
      <x v="3"/>
    </i>
    <i r="1">
      <x v="75"/>
    </i>
    <i r="2">
      <x/>
    </i>
    <i r="3">
      <x/>
    </i>
    <i r="3">
      <x v="1"/>
    </i>
    <i r="3">
      <x v="2"/>
    </i>
    <i r="2">
      <x v="1"/>
    </i>
    <i r="3">
      <x v="1"/>
    </i>
    <i r="3">
      <x v="2"/>
    </i>
    <i r="3">
      <x v="3"/>
    </i>
    <i r="1">
      <x v="77"/>
    </i>
    <i r="2">
      <x/>
    </i>
    <i r="3">
      <x v="2"/>
    </i>
    <i r="3">
      <x v="3"/>
    </i>
    <i r="2">
      <x v="1"/>
    </i>
    <i r="3">
      <x v="1"/>
    </i>
    <i r="3">
      <x v="2"/>
    </i>
    <i r="3">
      <x v="3"/>
    </i>
    <i r="1">
      <x v="82"/>
    </i>
    <i r="2">
      <x/>
    </i>
    <i r="3">
      <x v="1"/>
    </i>
    <i r="2">
      <x v="1"/>
    </i>
    <i r="3">
      <x v="2"/>
    </i>
    <i r="1">
      <x v="83"/>
    </i>
    <i r="2">
      <x/>
    </i>
    <i r="3">
      <x/>
    </i>
    <i r="3">
      <x v="1"/>
    </i>
    <i r="3">
      <x v="3"/>
    </i>
    <i r="2">
      <x v="1"/>
    </i>
    <i r="3">
      <x/>
    </i>
    <i r="3">
      <x v="3"/>
    </i>
    <i r="1">
      <x v="95"/>
    </i>
    <i r="2">
      <x/>
    </i>
    <i r="3">
      <x/>
    </i>
    <i r="3">
      <x v="2"/>
    </i>
    <i r="2">
      <x v="1"/>
    </i>
    <i r="3">
      <x/>
    </i>
    <i r="3">
      <x v="2"/>
    </i>
    <i r="3">
      <x v="3"/>
    </i>
    <i r="1">
      <x v="96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105"/>
    </i>
    <i r="2">
      <x/>
    </i>
    <i r="3">
      <x v="3"/>
    </i>
    <i r="2">
      <x v="1"/>
    </i>
    <i r="3">
      <x v="1"/>
    </i>
    <i r="3">
      <x v="2"/>
    </i>
    <i r="3">
      <x v="3"/>
    </i>
    <i r="1">
      <x v="109"/>
    </i>
    <i r="2">
      <x/>
    </i>
    <i r="3">
      <x/>
    </i>
    <i r="3">
      <x v="2"/>
    </i>
    <i r="3">
      <x v="3"/>
    </i>
    <i r="2">
      <x v="1"/>
    </i>
    <i r="3">
      <x/>
    </i>
    <i r="3">
      <x v="1"/>
    </i>
    <i r="1">
      <x v="112"/>
    </i>
    <i r="2">
      <x/>
    </i>
    <i r="3">
      <x v="1"/>
    </i>
    <i r="3">
      <x v="3"/>
    </i>
    <i r="2">
      <x v="1"/>
    </i>
    <i r="3">
      <x v="2"/>
    </i>
    <i r="1">
      <x v="118"/>
    </i>
    <i r="2">
      <x/>
    </i>
    <i r="3">
      <x/>
    </i>
    <i r="3">
      <x v="1"/>
    </i>
    <i r="1">
      <x v="125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3"/>
    </i>
    <i r="1">
      <x v="144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1">
      <x v="150"/>
    </i>
    <i r="2">
      <x/>
    </i>
    <i r="3">
      <x/>
    </i>
    <i r="3">
      <x v="2"/>
    </i>
    <i r="2">
      <x v="1"/>
    </i>
    <i r="3">
      <x v="2"/>
    </i>
    <i r="3">
      <x v="3"/>
    </i>
    <i r="1">
      <x v="153"/>
    </i>
    <i r="2">
      <x/>
    </i>
    <i r="3">
      <x/>
    </i>
    <i r="3">
      <x v="2"/>
    </i>
    <i r="3">
      <x v="3"/>
    </i>
    <i r="1">
      <x v="159"/>
    </i>
    <i r="2">
      <x/>
    </i>
    <i r="3">
      <x/>
    </i>
    <i r="3">
      <x v="2"/>
    </i>
    <i r="2">
      <x v="1"/>
    </i>
    <i r="3">
      <x/>
    </i>
    <i r="3">
      <x v="3"/>
    </i>
    <i r="1">
      <x v="160"/>
    </i>
    <i r="2">
      <x/>
    </i>
    <i r="3">
      <x v="2"/>
    </i>
    <i r="3">
      <x v="3"/>
    </i>
    <i r="2">
      <x v="1"/>
    </i>
    <i r="3">
      <x/>
    </i>
    <i r="3">
      <x v="1"/>
    </i>
    <i r="3">
      <x v="3"/>
    </i>
    <i r="1">
      <x v="162"/>
    </i>
    <i r="2">
      <x/>
    </i>
    <i r="3">
      <x/>
    </i>
    <i r="3">
      <x v="2"/>
    </i>
    <i r="2">
      <x v="1"/>
    </i>
    <i r="3">
      <x/>
    </i>
    <i r="3">
      <x v="1"/>
    </i>
    <i r="3">
      <x v="3"/>
    </i>
    <i r="1">
      <x v="170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1">
      <x v="177"/>
    </i>
    <i r="2">
      <x/>
    </i>
    <i r="3">
      <x/>
    </i>
    <i r="3">
      <x v="2"/>
    </i>
    <i r="2">
      <x v="1"/>
    </i>
    <i r="3">
      <x v="1"/>
    </i>
    <i r="1">
      <x v="180"/>
    </i>
    <i r="2">
      <x/>
    </i>
    <i r="3">
      <x v="2"/>
    </i>
    <i r="2">
      <x v="1"/>
    </i>
    <i r="3">
      <x/>
    </i>
    <i r="3">
      <x v="1"/>
    </i>
    <i r="3">
      <x v="2"/>
    </i>
    <i r="3">
      <x v="3"/>
    </i>
    <i>
      <x v="2"/>
    </i>
    <i r="1">
      <x v="7"/>
    </i>
    <i r="2">
      <x/>
    </i>
    <i r="3">
      <x/>
    </i>
    <i r="3">
      <x v="2"/>
    </i>
    <i r="2">
      <x v="1"/>
    </i>
    <i r="3">
      <x/>
    </i>
    <i r="3">
      <x v="1"/>
    </i>
    <i r="3">
      <x v="3"/>
    </i>
    <i r="1">
      <x v="42"/>
    </i>
    <i r="2">
      <x/>
    </i>
    <i r="3">
      <x/>
    </i>
    <i r="3">
      <x v="1"/>
    </i>
    <i r="2">
      <x v="1"/>
    </i>
    <i r="3">
      <x v="1"/>
    </i>
    <i r="3">
      <x v="3"/>
    </i>
    <i r="1">
      <x v="49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50"/>
    </i>
    <i r="2">
      <x/>
    </i>
    <i r="3">
      <x v="1"/>
    </i>
    <i r="3">
      <x v="3"/>
    </i>
    <i r="2">
      <x v="1"/>
    </i>
    <i r="3">
      <x v="3"/>
    </i>
    <i r="1">
      <x v="79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99"/>
    </i>
    <i r="2">
      <x/>
    </i>
    <i r="3">
      <x/>
    </i>
    <i r="2">
      <x v="1"/>
    </i>
    <i r="3">
      <x v="1"/>
    </i>
    <i r="3">
      <x v="2"/>
    </i>
    <i r="1">
      <x v="111"/>
    </i>
    <i r="2">
      <x/>
    </i>
    <i r="3">
      <x/>
    </i>
    <i r="2">
      <x v="1"/>
    </i>
    <i r="3">
      <x v="2"/>
    </i>
    <i r="3">
      <x v="3"/>
    </i>
    <i r="1">
      <x v="114"/>
    </i>
    <i r="2">
      <x/>
    </i>
    <i r="3">
      <x v="1"/>
    </i>
    <i r="3">
      <x v="2"/>
    </i>
    <i r="2">
      <x v="1"/>
    </i>
    <i r="3">
      <x/>
    </i>
    <i r="3">
      <x v="1"/>
    </i>
    <i r="1">
      <x v="122"/>
    </i>
    <i r="2">
      <x/>
    </i>
    <i r="3">
      <x/>
    </i>
    <i r="3">
      <x v="1"/>
    </i>
    <i r="3">
      <x v="2"/>
    </i>
    <i r="2">
      <x v="1"/>
    </i>
    <i r="3">
      <x v="1"/>
    </i>
    <i r="3">
      <x v="2"/>
    </i>
    <i r="1">
      <x v="124"/>
    </i>
    <i r="2">
      <x/>
    </i>
    <i r="3">
      <x v="1"/>
    </i>
    <i r="2">
      <x v="1"/>
    </i>
    <i r="3">
      <x/>
    </i>
    <i r="1">
      <x v="136"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3">
      <x v="3"/>
    </i>
    <i r="1">
      <x v="147"/>
    </i>
    <i r="2">
      <x/>
    </i>
    <i r="3">
      <x/>
    </i>
    <i r="3">
      <x v="3"/>
    </i>
    <i r="2">
      <x v="1"/>
    </i>
    <i r="3">
      <x/>
    </i>
    <i r="3">
      <x v="1"/>
    </i>
    <i r="1">
      <x v="166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171"/>
    </i>
    <i r="2">
      <x/>
    </i>
    <i r="3">
      <x v="1"/>
    </i>
    <i r="3">
      <x v="2"/>
    </i>
    <i r="2">
      <x v="1"/>
    </i>
    <i r="3">
      <x/>
    </i>
    <i r="1">
      <x v="178"/>
    </i>
    <i r="2">
      <x/>
    </i>
    <i r="3">
      <x/>
    </i>
    <i r="3">
      <x v="1"/>
    </i>
    <i r="2">
      <x v="1"/>
    </i>
    <i r="3">
      <x v="1"/>
    </i>
    <i r="3">
      <x v="2"/>
    </i>
    <i>
      <x v="3"/>
    </i>
    <i r="1">
      <x v="5"/>
    </i>
    <i r="2">
      <x/>
    </i>
    <i r="3">
      <x/>
    </i>
    <i r="3">
      <x v="2"/>
    </i>
    <i r="2">
      <x v="1"/>
    </i>
    <i r="3">
      <x/>
    </i>
    <i r="1">
      <x v="12"/>
    </i>
    <i r="2">
      <x/>
    </i>
    <i r="3">
      <x v="1"/>
    </i>
    <i r="3">
      <x v="2"/>
    </i>
    <i r="3">
      <x v="3"/>
    </i>
    <i r="2">
      <x v="1"/>
    </i>
    <i r="3">
      <x v="1"/>
    </i>
    <i r="3">
      <x v="3"/>
    </i>
    <i r="1">
      <x v="15"/>
    </i>
    <i r="2">
      <x/>
    </i>
    <i r="3">
      <x/>
    </i>
    <i r="2">
      <x v="1"/>
    </i>
    <i r="3">
      <x/>
    </i>
    <i r="3">
      <x v="2"/>
    </i>
    <i r="3">
      <x v="3"/>
    </i>
    <i r="1">
      <x v="32"/>
    </i>
    <i r="2">
      <x/>
    </i>
    <i r="3">
      <x v="1"/>
    </i>
    <i r="3">
      <x v="3"/>
    </i>
    <i r="2">
      <x v="1"/>
    </i>
    <i r="3">
      <x/>
    </i>
    <i r="3">
      <x v="3"/>
    </i>
    <i r="1">
      <x v="35"/>
    </i>
    <i r="2">
      <x/>
    </i>
    <i r="3">
      <x/>
    </i>
    <i r="3">
      <x v="3"/>
    </i>
    <i r="2">
      <x v="1"/>
    </i>
    <i r="3">
      <x/>
    </i>
    <i r="3">
      <x v="1"/>
    </i>
    <i r="3">
      <x v="2"/>
    </i>
    <i r="1">
      <x v="40"/>
    </i>
    <i r="2">
      <x/>
    </i>
    <i r="3">
      <x v="1"/>
    </i>
    <i r="3">
      <x v="3"/>
    </i>
    <i r="2">
      <x v="1"/>
    </i>
    <i r="3">
      <x v="1"/>
    </i>
    <i r="3">
      <x v="2"/>
    </i>
    <i r="1">
      <x v="41"/>
    </i>
    <i r="2">
      <x/>
    </i>
    <i r="3">
      <x/>
    </i>
    <i r="3">
      <x v="1"/>
    </i>
    <i r="3">
      <x v="2"/>
    </i>
    <i r="2">
      <x v="1"/>
    </i>
    <i r="3">
      <x v="2"/>
    </i>
    <i r="1">
      <x v="44"/>
    </i>
    <i r="2">
      <x/>
    </i>
    <i r="3">
      <x/>
    </i>
    <i r="3">
      <x v="3"/>
    </i>
    <i r="2">
      <x v="1"/>
    </i>
    <i r="3">
      <x/>
    </i>
    <i r="3">
      <x v="1"/>
    </i>
    <i r="1">
      <x v="59"/>
    </i>
    <i r="2">
      <x/>
    </i>
    <i r="3">
      <x v="1"/>
    </i>
    <i r="3">
      <x v="2"/>
    </i>
    <i r="2">
      <x v="1"/>
    </i>
    <i r="3">
      <x/>
    </i>
    <i r="1">
      <x v="60"/>
    </i>
    <i r="2">
      <x/>
    </i>
    <i r="3">
      <x v="1"/>
    </i>
    <i r="3">
      <x v="2"/>
    </i>
    <i r="3">
      <x v="3"/>
    </i>
    <i r="2">
      <x v="1"/>
    </i>
    <i r="3">
      <x/>
    </i>
    <i r="3">
      <x v="2"/>
    </i>
    <i r="1">
      <x v="63"/>
    </i>
    <i r="2">
      <x/>
    </i>
    <i r="3">
      <x v="1"/>
    </i>
    <i r="2">
      <x v="1"/>
    </i>
    <i r="3">
      <x v="1"/>
    </i>
    <i r="3">
      <x v="2"/>
    </i>
    <i r="3">
      <x v="3"/>
    </i>
    <i r="1">
      <x v="64"/>
    </i>
    <i r="2">
      <x/>
    </i>
    <i r="3">
      <x v="1"/>
    </i>
    <i r="3">
      <x v="2"/>
    </i>
    <i r="2">
      <x v="1"/>
    </i>
    <i r="3">
      <x/>
    </i>
    <i r="3">
      <x v="2"/>
    </i>
    <i r="3">
      <x v="3"/>
    </i>
    <i r="1">
      <x v="74"/>
    </i>
    <i r="2">
      <x/>
    </i>
    <i r="3">
      <x/>
    </i>
    <i r="3">
      <x v="1"/>
    </i>
    <i r="3">
      <x v="3"/>
    </i>
    <i r="2">
      <x v="1"/>
    </i>
    <i r="3">
      <x/>
    </i>
    <i r="3">
      <x v="2"/>
    </i>
    <i r="1">
      <x v="115"/>
    </i>
    <i r="2">
      <x/>
    </i>
    <i r="3">
      <x v="2"/>
    </i>
    <i r="2">
      <x v="1"/>
    </i>
    <i r="3">
      <x/>
    </i>
    <i r="1">
      <x v="123"/>
    </i>
    <i r="2">
      <x/>
    </i>
    <i r="3">
      <x v="1"/>
    </i>
    <i r="2">
      <x v="1"/>
    </i>
    <i r="3">
      <x v="1"/>
    </i>
    <i r="3">
      <x v="2"/>
    </i>
    <i r="1">
      <x v="133"/>
    </i>
    <i r="2">
      <x v="1"/>
    </i>
    <i r="3">
      <x/>
    </i>
    <i r="3">
      <x v="2"/>
    </i>
    <i r="1">
      <x v="134"/>
    </i>
    <i r="2">
      <x/>
    </i>
    <i r="3">
      <x v="1"/>
    </i>
    <i r="2">
      <x v="1"/>
    </i>
    <i r="3">
      <x v="1"/>
    </i>
    <i r="1">
      <x v="135"/>
    </i>
    <i r="2">
      <x/>
    </i>
    <i r="3">
      <x/>
    </i>
    <i r="3">
      <x v="1"/>
    </i>
    <i r="2">
      <x v="1"/>
    </i>
    <i r="3">
      <x/>
    </i>
    <i r="3">
      <x v="2"/>
    </i>
    <i r="3">
      <x v="3"/>
    </i>
    <i r="1">
      <x v="163"/>
    </i>
    <i r="2">
      <x/>
    </i>
    <i r="3">
      <x/>
    </i>
    <i r="3">
      <x v="1"/>
    </i>
    <i r="2">
      <x v="1"/>
    </i>
    <i r="3">
      <x/>
    </i>
    <i r="1">
      <x v="167"/>
    </i>
    <i r="2">
      <x/>
    </i>
    <i r="3">
      <x v="1"/>
    </i>
    <i r="2">
      <x v="1"/>
    </i>
    <i r="3">
      <x/>
    </i>
    <i r="3">
      <x v="2"/>
    </i>
    <i r="3">
      <x v="3"/>
    </i>
    <i>
      <x v="4"/>
    </i>
    <i r="1">
      <x v="1"/>
    </i>
    <i r="2">
      <x/>
    </i>
    <i r="3">
      <x v="1"/>
    </i>
    <i r="3">
      <x v="2"/>
    </i>
    <i r="2">
      <x v="1"/>
    </i>
    <i r="3">
      <x/>
    </i>
    <i r="3">
      <x v="2"/>
    </i>
    <i r="3">
      <x v="3"/>
    </i>
    <i r="1">
      <x v="3"/>
    </i>
    <i r="2">
      <x/>
    </i>
    <i r="3">
      <x v="1"/>
    </i>
    <i r="3">
      <x v="3"/>
    </i>
    <i r="2">
      <x v="1"/>
    </i>
    <i r="3">
      <x v="1"/>
    </i>
    <i r="3">
      <x v="2"/>
    </i>
    <i r="3">
      <x v="3"/>
    </i>
    <i r="1">
      <x v="6"/>
    </i>
    <i r="2">
      <x v="1"/>
    </i>
    <i r="3">
      <x v="1"/>
    </i>
    <i r="3">
      <x v="3"/>
    </i>
    <i r="1">
      <x v="8"/>
    </i>
    <i r="2">
      <x/>
    </i>
    <i r="3">
      <x v="1"/>
    </i>
    <i r="3">
      <x v="3"/>
    </i>
    <i r="2">
      <x v="1"/>
    </i>
    <i r="3">
      <x v="2"/>
    </i>
    <i r="3">
      <x v="3"/>
    </i>
    <i r="1">
      <x v="13"/>
    </i>
    <i r="2">
      <x/>
    </i>
    <i r="3">
      <x/>
    </i>
    <i r="1">
      <x v="14"/>
    </i>
    <i r="2">
      <x/>
    </i>
    <i r="3">
      <x v="3"/>
    </i>
    <i r="1">
      <x v="18"/>
    </i>
    <i r="2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21"/>
    </i>
    <i r="2">
      <x/>
    </i>
    <i r="3">
      <x v="1"/>
    </i>
    <i r="2">
      <x v="1"/>
    </i>
    <i r="3">
      <x/>
    </i>
    <i r="3">
      <x v="1"/>
    </i>
    <i r="3">
      <x v="2"/>
    </i>
    <i r="1">
      <x v="34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1">
      <x v="36"/>
    </i>
    <i r="2">
      <x/>
    </i>
    <i r="3">
      <x v="2"/>
    </i>
    <i r="3">
      <x v="3"/>
    </i>
    <i r="2">
      <x v="1"/>
    </i>
    <i r="3">
      <x/>
    </i>
    <i r="3">
      <x v="2"/>
    </i>
    <i r="3">
      <x v="3"/>
    </i>
    <i r="1">
      <x v="37"/>
    </i>
    <i r="2">
      <x/>
    </i>
    <i r="3">
      <x/>
    </i>
    <i r="3">
      <x v="2"/>
    </i>
    <i r="2">
      <x v="1"/>
    </i>
    <i r="3">
      <x/>
    </i>
    <i r="3">
      <x v="1"/>
    </i>
    <i r="1">
      <x v="47"/>
    </i>
    <i r="2">
      <x/>
    </i>
    <i r="3">
      <x/>
    </i>
    <i r="3">
      <x v="3"/>
    </i>
    <i r="2">
      <x v="1"/>
    </i>
    <i r="3">
      <x/>
    </i>
    <i r="3">
      <x v="1"/>
    </i>
    <i r="1">
      <x v="51"/>
    </i>
    <i r="2">
      <x/>
    </i>
    <i r="3">
      <x/>
    </i>
    <i r="2">
      <x v="1"/>
    </i>
    <i r="3">
      <x v="1"/>
    </i>
    <i r="3">
      <x v="2"/>
    </i>
    <i r="1">
      <x v="52"/>
    </i>
    <i r="2">
      <x/>
    </i>
    <i r="3">
      <x v="1"/>
    </i>
    <i r="3">
      <x v="2"/>
    </i>
    <i r="2">
      <x v="1"/>
    </i>
    <i r="3">
      <x v="1"/>
    </i>
    <i r="1">
      <x v="54"/>
    </i>
    <i r="2">
      <x/>
    </i>
    <i r="3">
      <x v="1"/>
    </i>
    <i r="3">
      <x v="2"/>
    </i>
    <i r="2">
      <x v="1"/>
    </i>
    <i r="3">
      <x/>
    </i>
    <i r="3">
      <x v="2"/>
    </i>
    <i r="1">
      <x v="55"/>
    </i>
    <i r="2">
      <x v="1"/>
    </i>
    <i r="3">
      <x/>
    </i>
    <i r="3">
      <x v="2"/>
    </i>
    <i r="3">
      <x v="3"/>
    </i>
    <i r="1">
      <x v="57"/>
    </i>
    <i r="2">
      <x/>
    </i>
    <i r="3">
      <x v="1"/>
    </i>
    <i r="3">
      <x v="2"/>
    </i>
    <i r="2">
      <x v="1"/>
    </i>
    <i r="3">
      <x v="1"/>
    </i>
    <i r="3">
      <x v="2"/>
    </i>
    <i r="3">
      <x v="3"/>
    </i>
    <i r="1">
      <x v="65"/>
    </i>
    <i r="2">
      <x/>
    </i>
    <i r="3">
      <x/>
    </i>
    <i r="3">
      <x v="1"/>
    </i>
    <i r="2">
      <x v="1"/>
    </i>
    <i r="3">
      <x v="3"/>
    </i>
    <i r="1">
      <x v="66"/>
    </i>
    <i r="2">
      <x/>
    </i>
    <i r="3">
      <x/>
    </i>
    <i r="2">
      <x v="1"/>
    </i>
    <i r="3">
      <x v="3"/>
    </i>
    <i r="1">
      <x v="71"/>
    </i>
    <i r="2">
      <x/>
    </i>
    <i r="3">
      <x/>
    </i>
    <i r="3">
      <x v="1"/>
    </i>
    <i r="3">
      <x v="2"/>
    </i>
    <i r="2">
      <x v="1"/>
    </i>
    <i r="3">
      <x v="1"/>
    </i>
    <i r="1">
      <x v="7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1">
      <x v="80"/>
    </i>
    <i r="2">
      <x/>
    </i>
    <i r="3">
      <x v="3"/>
    </i>
    <i r="2">
      <x v="1"/>
    </i>
    <i r="3">
      <x v="1"/>
    </i>
    <i r="3">
      <x v="2"/>
    </i>
    <i r="3">
      <x v="3"/>
    </i>
    <i r="1">
      <x v="84"/>
    </i>
    <i r="2">
      <x/>
    </i>
    <i r="3">
      <x v="2"/>
    </i>
    <i r="2">
      <x v="1"/>
    </i>
    <i r="3">
      <x v="1"/>
    </i>
    <i r="3">
      <x v="2"/>
    </i>
    <i r="3">
      <x v="3"/>
    </i>
    <i r="1">
      <x v="89"/>
    </i>
    <i r="2">
      <x/>
    </i>
    <i r="3">
      <x v="1"/>
    </i>
    <i r="3">
      <x v="3"/>
    </i>
    <i r="2">
      <x v="1"/>
    </i>
    <i r="3">
      <x/>
    </i>
    <i r="1">
      <x v="90"/>
    </i>
    <i r="2">
      <x/>
    </i>
    <i r="3">
      <x v="1"/>
    </i>
    <i r="2">
      <x v="1"/>
    </i>
    <i r="3">
      <x v="1"/>
    </i>
    <i r="1">
      <x v="91"/>
    </i>
    <i r="2">
      <x/>
    </i>
    <i r="3">
      <x/>
    </i>
    <i r="2">
      <x v="1"/>
    </i>
    <i r="3">
      <x v="1"/>
    </i>
    <i r="3">
      <x v="2"/>
    </i>
    <i r="3">
      <x v="3"/>
    </i>
    <i r="1">
      <x v="92"/>
    </i>
    <i r="2">
      <x/>
    </i>
    <i r="3">
      <x v="1"/>
    </i>
    <i r="2">
      <x v="1"/>
    </i>
    <i r="3">
      <x v="1"/>
    </i>
    <i r="1">
      <x v="98"/>
    </i>
    <i r="2">
      <x/>
    </i>
    <i r="3">
      <x v="1"/>
    </i>
    <i r="2">
      <x v="1"/>
    </i>
    <i r="3">
      <x/>
    </i>
    <i r="3">
      <x v="1"/>
    </i>
    <i r="3">
      <x v="2"/>
    </i>
    <i r="3">
      <x v="3"/>
    </i>
    <i r="1">
      <x v="103"/>
    </i>
    <i r="2">
      <x/>
    </i>
    <i r="3">
      <x v="1"/>
    </i>
    <i r="3">
      <x v="2"/>
    </i>
    <i r="2">
      <x v="1"/>
    </i>
    <i r="3">
      <x/>
    </i>
    <i r="1">
      <x v="104"/>
    </i>
    <i r="2">
      <x/>
    </i>
    <i r="3">
      <x v="3"/>
    </i>
    <i r="2">
      <x v="1"/>
    </i>
    <i r="3">
      <x/>
    </i>
    <i r="3">
      <x v="1"/>
    </i>
    <i r="3">
      <x v="3"/>
    </i>
    <i r="1">
      <x v="106"/>
    </i>
    <i r="2">
      <x/>
    </i>
    <i r="3">
      <x/>
    </i>
    <i r="3">
      <x v="3"/>
    </i>
    <i r="2">
      <x v="1"/>
    </i>
    <i r="3">
      <x/>
    </i>
    <i r="3">
      <x v="1"/>
    </i>
    <i r="3">
      <x v="3"/>
    </i>
    <i r="1">
      <x v="113"/>
    </i>
    <i r="2">
      <x/>
    </i>
    <i r="3">
      <x/>
    </i>
    <i r="3">
      <x v="2"/>
    </i>
    <i r="3">
      <x v="3"/>
    </i>
    <i r="2">
      <x v="1"/>
    </i>
    <i r="3">
      <x v="2"/>
    </i>
    <i r="1">
      <x v="119"/>
    </i>
    <i r="2">
      <x/>
    </i>
    <i r="3">
      <x/>
    </i>
    <i r="2">
      <x v="1"/>
    </i>
    <i r="3">
      <x v="1"/>
    </i>
    <i r="3">
      <x v="2"/>
    </i>
    <i r="3">
      <x v="3"/>
    </i>
    <i r="1">
      <x v="126"/>
    </i>
    <i r="2">
      <x/>
    </i>
    <i r="3">
      <x v="2"/>
    </i>
    <i r="2">
      <x v="1"/>
    </i>
    <i r="3">
      <x/>
    </i>
    <i r="3">
      <x v="2"/>
    </i>
    <i r="3">
      <x v="3"/>
    </i>
    <i r="1">
      <x v="127"/>
    </i>
    <i r="2">
      <x/>
    </i>
    <i r="3">
      <x v="1"/>
    </i>
    <i r="3">
      <x v="2"/>
    </i>
    <i r="3">
      <x v="3"/>
    </i>
    <i r="2">
      <x v="1"/>
    </i>
    <i r="3">
      <x/>
    </i>
    <i r="3">
      <x v="3"/>
    </i>
    <i r="1">
      <x v="130"/>
    </i>
    <i r="2">
      <x/>
    </i>
    <i r="3">
      <x/>
    </i>
    <i r="3">
      <x v="1"/>
    </i>
    <i r="3">
      <x v="3"/>
    </i>
    <i r="2">
      <x v="1"/>
    </i>
    <i r="3">
      <x/>
    </i>
    <i r="3">
      <x v="2"/>
    </i>
    <i r="3">
      <x v="3"/>
    </i>
    <i r="1">
      <x v="131"/>
    </i>
    <i r="2">
      <x/>
    </i>
    <i r="3">
      <x/>
    </i>
    <i r="3">
      <x v="1"/>
    </i>
    <i r="3">
      <x v="3"/>
    </i>
    <i r="2">
      <x v="1"/>
    </i>
    <i r="3">
      <x v="1"/>
    </i>
    <i r="3">
      <x v="2"/>
    </i>
    <i r="1">
      <x v="137"/>
    </i>
    <i r="2">
      <x/>
    </i>
    <i r="3">
      <x/>
    </i>
    <i r="2">
      <x v="1"/>
    </i>
    <i r="3">
      <x v="1"/>
    </i>
    <i r="3">
      <x v="3"/>
    </i>
    <i r="1">
      <x v="141"/>
    </i>
    <i r="2">
      <x/>
    </i>
    <i r="3">
      <x/>
    </i>
    <i r="3">
      <x v="2"/>
    </i>
    <i r="3">
      <x v="3"/>
    </i>
    <i r="2">
      <x v="1"/>
    </i>
    <i r="3">
      <x/>
    </i>
    <i r="1">
      <x v="145"/>
    </i>
    <i r="2">
      <x/>
    </i>
    <i r="3">
      <x/>
    </i>
    <i r="2">
      <x v="1"/>
    </i>
    <i r="3">
      <x v="3"/>
    </i>
    <i r="1">
      <x v="146"/>
    </i>
    <i r="2">
      <x/>
    </i>
    <i r="3">
      <x v="3"/>
    </i>
    <i r="2">
      <x v="1"/>
    </i>
    <i r="3">
      <x v="1"/>
    </i>
    <i r="3">
      <x v="3"/>
    </i>
    <i r="1">
      <x v="152"/>
    </i>
    <i r="2">
      <x/>
    </i>
    <i r="3">
      <x/>
    </i>
    <i r="3">
      <x v="1"/>
    </i>
    <i r="3">
      <x v="2"/>
    </i>
    <i r="2">
      <x v="1"/>
    </i>
    <i r="3">
      <x v="1"/>
    </i>
    <i r="1">
      <x v="156"/>
    </i>
    <i r="2">
      <x/>
    </i>
    <i r="3">
      <x v="1"/>
    </i>
    <i r="3">
      <x v="3"/>
    </i>
    <i r="2">
      <x v="1"/>
    </i>
    <i r="3">
      <x/>
    </i>
    <i r="3">
      <x v="2"/>
    </i>
    <i r="3">
      <x v="3"/>
    </i>
    <i r="1">
      <x v="157"/>
    </i>
    <i r="2">
      <x/>
    </i>
    <i r="3">
      <x/>
    </i>
    <i r="3">
      <x v="1"/>
    </i>
    <i r="3">
      <x v="3"/>
    </i>
    <i r="2">
      <x v="1"/>
    </i>
    <i r="3">
      <x v="3"/>
    </i>
    <i r="1">
      <x v="173"/>
    </i>
    <i r="2">
      <x/>
    </i>
    <i r="3">
      <x/>
    </i>
    <i r="3">
      <x v="2"/>
    </i>
    <i r="3">
      <x v="3"/>
    </i>
    <i r="2">
      <x v="1"/>
    </i>
    <i r="3">
      <x/>
    </i>
    <i r="1">
      <x v="175"/>
    </i>
    <i r="2">
      <x/>
    </i>
    <i r="3">
      <x v="2"/>
    </i>
    <i r="3">
      <x v="3"/>
    </i>
    <i r="2">
      <x v="1"/>
    </i>
    <i r="3">
      <x v="1"/>
    </i>
    <i r="1">
      <x v="179"/>
    </i>
    <i r="2">
      <x/>
    </i>
    <i r="3">
      <x/>
    </i>
    <i r="3">
      <x v="1"/>
    </i>
    <i r="2">
      <x v="1"/>
    </i>
    <i r="3">
      <x/>
    </i>
    <i>
      <x v="5"/>
    </i>
    <i r="1">
      <x v="26"/>
    </i>
    <i r="2">
      <x/>
    </i>
    <i r="3">
      <x v="1"/>
    </i>
    <i r="2">
      <x v="1"/>
    </i>
    <i r="3">
      <x v="1"/>
    </i>
    <i r="3">
      <x v="3"/>
    </i>
    <i r="1">
      <x v="58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3">
      <x v="3"/>
    </i>
    <i r="1">
      <x v="102"/>
    </i>
    <i r="2">
      <x/>
    </i>
    <i r="3">
      <x v="3"/>
    </i>
    <i r="2">
      <x v="1"/>
    </i>
    <i r="3">
      <x/>
    </i>
    <i r="3">
      <x v="3"/>
    </i>
    <i r="1">
      <x v="176"/>
    </i>
    <i r="2">
      <x/>
    </i>
    <i r="3">
      <x/>
    </i>
    <i r="3">
      <x v="2"/>
    </i>
    <i r="3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Importe venta total" fld="12" baseField="0" baseItem="0"/>
    <dataField name="Suma de Importe Coste total" fld="13" baseField="0" baseItem="0"/>
    <dataField name="Suma de Coste unitario" fld="11" baseField="0" baseItem="0"/>
    <dataField name="Suma de Precio Unitari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A68FB-46A0-4328-9723-EBCC3ED32CEF}" name="Tabla1" displayName="Tabla1" ref="A1:N1001" totalsRowShown="0" headerRowDxfId="2">
  <autoFilter ref="A1:N1001" xr:uid="{B79A68FB-46A0-4328-9723-EBCC3ED32CEF}"/>
  <tableColumns count="14">
    <tableColumn id="1" xr3:uid="{84A70322-1AC4-4B46-A3D9-19DB8B29ADAF}" name="ID Cliente"/>
    <tableColumn id="2" xr3:uid="{AECEE8F0-BDB4-41BA-9E7D-A22D3C21F8E4}" name="Zona"/>
    <tableColumn id="3" xr3:uid="{8DDA6349-C9D8-4D73-B2B5-1D345361CA0A}" name="País"/>
    <tableColumn id="4" xr3:uid="{6C7A8263-818C-45C0-B8FC-0499DD6BBE94}" name="Tipo de producto"/>
    <tableColumn id="5" xr3:uid="{65114F49-9699-4D19-B5D2-DEA39C891821}" name="Canal de venta"/>
    <tableColumn id="6" xr3:uid="{AD2B6656-E180-4906-A775-46DD15BC2DA1}" name="Prioridad ( FUNCION SÍ)" dataDxfId="1">
      <calculatedColumnFormula>IF(Tabla1[[#This Row],[Importe Coste total]]&gt;500000," Alto","Bajo")</calculatedColumnFormula>
    </tableColumn>
    <tableColumn id="7" xr3:uid="{D1425E45-260A-44A3-9430-99397921206C}" name="Fecha pedido" dataDxfId="7"/>
    <tableColumn id="8" xr3:uid="{ED5F4781-7402-4016-ABE9-B24344655191}" name="ID Pedido"/>
    <tableColumn id="9" xr3:uid="{0EAB4B48-BB88-4DCA-9043-8644B8A3A335}" name="Fecha envío" dataDxfId="6"/>
    <tableColumn id="10" xr3:uid="{B9CE1F4E-2985-4CAA-955B-85B45604A3E7}" name="Unidades"/>
    <tableColumn id="11" xr3:uid="{3B704FE7-F34F-4D42-AEE5-7D191E4E65E1}" name="Precio Unitario" dataDxfId="0">
      <calculatedColumnFormula>IFERROR(Tabla1[[#This Row],[Importe venta total]]/Tabla1[[#This Row],[Unidades]]," EJEMPLO SI .Error en el cálculo")</calculatedColumnFormula>
    </tableColumn>
    <tableColumn id="12" xr3:uid="{C299D43D-5B9A-41CF-90DB-663000C5BE8F}" name="Coste unitario Calculado" dataDxfId="5">
      <calculatedColumnFormula>Tabla1[[#This Row],[Importe Coste total]]/Tabla1[[#This Row],[Unidades]]</calculatedColumnFormula>
    </tableColumn>
    <tableColumn id="13" xr3:uid="{719CB006-BE8F-4E6A-A630-E47009E9EA87}" name="Importe venta total" dataDxfId="4"/>
    <tableColumn id="14" xr3:uid="{32F69098-1542-4278-A66E-5969FB284E6F}" name="Importe Coste total" dataDxfId="3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A6ED-F4C7-4FBD-96C3-774ACD83A9A3}">
  <dimension ref="A1"/>
  <sheetViews>
    <sheetView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DA76-9216-4862-BC87-7DF86532FB79}">
  <dimension ref="A1:B14"/>
  <sheetViews>
    <sheetView workbookViewId="0">
      <selection activeCell="K18" sqref="K18"/>
    </sheetView>
  </sheetViews>
  <sheetFormatPr baseColWidth="10" defaultRowHeight="15" x14ac:dyDescent="0.25"/>
  <cols>
    <col min="1" max="1" width="17.7109375" bestFit="1" customWidth="1"/>
    <col min="2" max="3" width="26.5703125" bestFit="1" customWidth="1"/>
  </cols>
  <sheetData>
    <row r="1" spans="1:2" x14ac:dyDescent="0.25">
      <c r="A1" s="9" t="s">
        <v>1179</v>
      </c>
      <c r="B1" t="s">
        <v>1178</v>
      </c>
    </row>
    <row r="2" spans="1:2" x14ac:dyDescent="0.25">
      <c r="A2" s="10" t="s">
        <v>30</v>
      </c>
      <c r="B2" s="8">
        <v>68827831.38000001</v>
      </c>
    </row>
    <row r="3" spans="1:2" x14ac:dyDescent="0.25">
      <c r="A3" s="10" t="s">
        <v>33</v>
      </c>
      <c r="B3" s="8">
        <v>14516839.919999998</v>
      </c>
    </row>
    <row r="4" spans="1:2" x14ac:dyDescent="0.25">
      <c r="A4" s="10" t="s">
        <v>17</v>
      </c>
      <c r="B4" s="8">
        <v>154318573.49999994</v>
      </c>
    </row>
    <row r="5" spans="1:2" x14ac:dyDescent="0.25">
      <c r="A5" s="10" t="s">
        <v>22</v>
      </c>
      <c r="B5" s="8">
        <v>53175552.149999999</v>
      </c>
    </row>
    <row r="6" spans="1:2" x14ac:dyDescent="0.25">
      <c r="A6" s="10" t="s">
        <v>38</v>
      </c>
      <c r="B6" s="8">
        <v>97703856.560000002</v>
      </c>
    </row>
    <row r="7" spans="1:2" x14ac:dyDescent="0.25">
      <c r="A7" s="10" t="s">
        <v>40</v>
      </c>
      <c r="B7" s="8">
        <v>25795050.59999999</v>
      </c>
    </row>
    <row r="8" spans="1:2" x14ac:dyDescent="0.25">
      <c r="A8" s="10" t="s">
        <v>85</v>
      </c>
      <c r="B8" s="8">
        <v>202134654.03999987</v>
      </c>
    </row>
    <row r="9" spans="1:2" x14ac:dyDescent="0.25">
      <c r="A9" s="10" t="s">
        <v>26</v>
      </c>
      <c r="B9" s="8">
        <v>2833560.0799999996</v>
      </c>
    </row>
    <row r="10" spans="1:2" x14ac:dyDescent="0.25">
      <c r="A10" s="10" t="s">
        <v>43</v>
      </c>
      <c r="B10" s="8">
        <v>191256051.99999997</v>
      </c>
    </row>
    <row r="11" spans="1:2" x14ac:dyDescent="0.25">
      <c r="A11" s="10" t="s">
        <v>75</v>
      </c>
      <c r="B11" s="8">
        <v>13524008.959999999</v>
      </c>
    </row>
    <row r="12" spans="1:2" x14ac:dyDescent="0.25">
      <c r="A12" s="10" t="s">
        <v>13</v>
      </c>
      <c r="B12" s="8">
        <v>45441631.200000018</v>
      </c>
    </row>
    <row r="13" spans="1:2" x14ac:dyDescent="0.25">
      <c r="A13" s="10" t="s">
        <v>53</v>
      </c>
      <c r="B13" s="8">
        <v>37548906.989999995</v>
      </c>
    </row>
    <row r="14" spans="1:2" x14ac:dyDescent="0.25">
      <c r="A14" s="10" t="s">
        <v>1180</v>
      </c>
      <c r="B14" s="8">
        <v>907076517.37999988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abSelected="1" topLeftCell="A926" workbookViewId="0">
      <selection activeCell="F957" sqref="F957"/>
    </sheetView>
  </sheetViews>
  <sheetFormatPr baseColWidth="10" defaultRowHeight="15" x14ac:dyDescent="0.25"/>
  <cols>
    <col min="1" max="1" width="12" bestFit="1" customWidth="1"/>
    <col min="2" max="2" width="50.42578125" customWidth="1"/>
    <col min="3" max="3" width="31.28515625" bestFit="1" customWidth="1"/>
    <col min="4" max="4" width="18.42578125" bestFit="1" customWidth="1"/>
    <col min="5" max="5" width="16.28515625" bestFit="1" customWidth="1"/>
    <col min="6" max="6" width="25.42578125" customWidth="1"/>
    <col min="7" max="7" width="14.7109375" style="3" customWidth="1"/>
    <col min="8" max="8" width="19.85546875" customWidth="1"/>
    <col min="9" max="9" width="13.85546875" style="3" bestFit="1" customWidth="1"/>
    <col min="10" max="10" width="13.28515625" customWidth="1"/>
    <col min="11" max="11" width="27.42578125" style="5" customWidth="1"/>
    <col min="12" max="12" width="17.140625" style="5" bestFit="1" customWidth="1"/>
    <col min="13" max="13" width="22" style="5" bestFit="1" customWidth="1"/>
    <col min="14" max="14" width="29.85546875" style="5" customWidth="1"/>
    <col min="15" max="15" width="29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1169</v>
      </c>
      <c r="F1" s="14" t="s">
        <v>1185</v>
      </c>
      <c r="G1" s="2" t="s">
        <v>4</v>
      </c>
      <c r="H1" s="1" t="s">
        <v>5</v>
      </c>
      <c r="I1" s="2" t="s">
        <v>6</v>
      </c>
      <c r="J1" s="1" t="s">
        <v>7</v>
      </c>
      <c r="K1" s="4" t="s">
        <v>8</v>
      </c>
      <c r="L1" s="4" t="s">
        <v>1186</v>
      </c>
      <c r="M1" s="4" t="s">
        <v>1170</v>
      </c>
      <c r="N1" s="4" t="s">
        <v>1171</v>
      </c>
    </row>
    <row r="2" spans="1:1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tr">
        <f>IF(Tabla1[[#This Row],[Importe Coste total]]&gt;500000," Alto","Bajo")</f>
        <v xml:space="preserve"> Alto</v>
      </c>
      <c r="G2" s="3">
        <v>44116</v>
      </c>
      <c r="H2">
        <v>242113196</v>
      </c>
      <c r="I2" s="3">
        <v>44165</v>
      </c>
      <c r="J2">
        <v>5530</v>
      </c>
      <c r="K2" s="15" t="str">
        <f>IFERROR(Tabla1[[#This Row],[Importe venta total]]/Tabla1[[#This Row],[Unidades]]," EJEMPLO SI .Error en el cálculo")</f>
        <v xml:space="preserve"> EJEMPLO SI .Error en el cálculo</v>
      </c>
      <c r="L2" s="5">
        <f>Tabla1[[#This Row],[Importe Coste total]]/Tabla1[[#This Row],[Unidades]]</f>
        <v>97.44</v>
      </c>
      <c r="M2" s="5" t="s">
        <v>1187</v>
      </c>
      <c r="N2" s="5">
        <v>538843.19999999995</v>
      </c>
    </row>
    <row r="3" spans="1:14" x14ac:dyDescent="0.25">
      <c r="A3" t="s">
        <v>15</v>
      </c>
      <c r="B3" t="s">
        <v>11</v>
      </c>
      <c r="C3" t="s">
        <v>16</v>
      </c>
      <c r="D3" t="s">
        <v>17</v>
      </c>
      <c r="E3" t="s">
        <v>18</v>
      </c>
      <c r="F3" t="str">
        <f>IF(Tabla1[[#This Row],[Importe Coste total]]&gt;500000," Alto","Bajo")</f>
        <v>Bajo</v>
      </c>
      <c r="G3" s="3">
        <v>43856</v>
      </c>
      <c r="H3">
        <v>190800607</v>
      </c>
      <c r="I3" s="3">
        <v>43858</v>
      </c>
      <c r="J3">
        <v>994</v>
      </c>
      <c r="K3" s="15">
        <f>IFERROR(Tabla1[[#This Row],[Importe venta total]]/Tabla1[[#This Row],[Unidades]]," EJEMPLO SI .Error en el cálculo")</f>
        <v>421.89</v>
      </c>
      <c r="L3" s="5">
        <f>Tabla1[[#This Row],[Importe Coste total]]/Tabla1[[#This Row],[Unidades]]</f>
        <v>364.69</v>
      </c>
      <c r="M3" s="5">
        <v>419358.66</v>
      </c>
      <c r="N3" s="5">
        <v>362501.86</v>
      </c>
    </row>
    <row r="4" spans="1:14" x14ac:dyDescent="0.25">
      <c r="A4" t="s">
        <v>19</v>
      </c>
      <c r="B4" t="s">
        <v>20</v>
      </c>
      <c r="C4" t="s">
        <v>21</v>
      </c>
      <c r="D4" t="s">
        <v>22</v>
      </c>
      <c r="E4" t="s">
        <v>18</v>
      </c>
      <c r="F4" t="str">
        <f>IF(Tabla1[[#This Row],[Importe Coste total]]&gt;500000," Alto","Bajo")</f>
        <v xml:space="preserve"> Alto</v>
      </c>
      <c r="G4" s="3">
        <v>44144</v>
      </c>
      <c r="H4">
        <v>765228068</v>
      </c>
      <c r="I4" s="3">
        <v>44156</v>
      </c>
      <c r="J4">
        <v>6845</v>
      </c>
      <c r="K4" s="15">
        <f>IFERROR(Tabla1[[#This Row],[Importe venta total]]/Tabla1[[#This Row],[Unidades]]," EJEMPLO SI .Error en el cálculo")</f>
        <v>205.7</v>
      </c>
      <c r="L4" s="5">
        <f>Tabla1[[#This Row],[Importe Coste total]]/Tabla1[[#This Row],[Unidades]]</f>
        <v>117.11</v>
      </c>
      <c r="M4" s="5">
        <v>1408016.5</v>
      </c>
      <c r="N4" s="5">
        <v>801617.95</v>
      </c>
    </row>
    <row r="5" spans="1:14" x14ac:dyDescent="0.25">
      <c r="A5" t="s">
        <v>23</v>
      </c>
      <c r="B5" t="s">
        <v>24</v>
      </c>
      <c r="C5" t="s">
        <v>25</v>
      </c>
      <c r="D5" t="s">
        <v>26</v>
      </c>
      <c r="E5" t="s">
        <v>14</v>
      </c>
      <c r="F5" t="str">
        <f>IF(Tabla1[[#This Row],[Importe Coste total]]&gt;500000," Alto","Bajo")</f>
        <v>Bajo</v>
      </c>
      <c r="G5" s="3">
        <v>44429</v>
      </c>
      <c r="H5">
        <v>232631909</v>
      </c>
      <c r="I5" s="3">
        <v>44471</v>
      </c>
      <c r="J5">
        <v>9806</v>
      </c>
      <c r="K5" s="15">
        <f>IFERROR(Tabla1[[#This Row],[Importe venta total]]/Tabla1[[#This Row],[Unidades]]," EJEMPLO SI .Error en el cálculo")</f>
        <v>9.33</v>
      </c>
      <c r="L5" s="5">
        <f>Tabla1[[#This Row],[Importe Coste total]]/Tabla1[[#This Row],[Unidades]]</f>
        <v>6.9200000000000008</v>
      </c>
      <c r="M5" s="5">
        <v>91489.98</v>
      </c>
      <c r="N5" s="5">
        <v>67857.52</v>
      </c>
    </row>
    <row r="6" spans="1:14" x14ac:dyDescent="0.25">
      <c r="A6" t="s">
        <v>27</v>
      </c>
      <c r="B6" t="s">
        <v>28</v>
      </c>
      <c r="C6" t="s">
        <v>29</v>
      </c>
      <c r="D6" t="s">
        <v>30</v>
      </c>
      <c r="E6" t="s">
        <v>14</v>
      </c>
      <c r="F6" t="str">
        <f>IF(Tabla1[[#This Row],[Importe Coste total]]&gt;500000," Alto","Bajo")</f>
        <v xml:space="preserve"> Alto</v>
      </c>
      <c r="G6" s="3">
        <v>44834</v>
      </c>
      <c r="H6">
        <v>530560958</v>
      </c>
      <c r="I6" s="3">
        <v>44877</v>
      </c>
      <c r="J6">
        <v>3633</v>
      </c>
      <c r="K6" s="15">
        <f>IFERROR(Tabla1[[#This Row],[Importe venta total]]/Tabla1[[#This Row],[Unidades]]," EJEMPLO SI .Error en el cálculo")</f>
        <v>255.28</v>
      </c>
      <c r="L6" s="5">
        <f>Tabla1[[#This Row],[Importe Coste total]]/Tabla1[[#This Row],[Unidades]]</f>
        <v>159.41999999999999</v>
      </c>
      <c r="M6" s="5">
        <v>927432.24</v>
      </c>
      <c r="N6" s="5">
        <v>579172.86</v>
      </c>
    </row>
    <row r="7" spans="1:14" x14ac:dyDescent="0.25">
      <c r="A7" t="s">
        <v>31</v>
      </c>
      <c r="B7" t="s">
        <v>28</v>
      </c>
      <c r="C7" t="s">
        <v>32</v>
      </c>
      <c r="D7" t="s">
        <v>33</v>
      </c>
      <c r="E7" t="s">
        <v>14</v>
      </c>
      <c r="F7" t="str">
        <f>IF(Tabla1[[#This Row],[Importe Coste total]]&gt;500000," Alto","Bajo")</f>
        <v>Bajo</v>
      </c>
      <c r="G7" s="3">
        <v>44582</v>
      </c>
      <c r="H7">
        <v>516876542</v>
      </c>
      <c r="I7" s="3">
        <v>44613</v>
      </c>
      <c r="J7">
        <v>4110</v>
      </c>
      <c r="K7" s="15">
        <f>IFERROR(Tabla1[[#This Row],[Importe venta total]]/Tabla1[[#This Row],[Unidades]]," EJEMPLO SI .Error en el cálculo")</f>
        <v>47.45</v>
      </c>
      <c r="L7" s="5">
        <f>Tabla1[[#This Row],[Importe Coste total]]/Tabla1[[#This Row],[Unidades]]</f>
        <v>31.79</v>
      </c>
      <c r="M7" s="5">
        <v>195019.5</v>
      </c>
      <c r="N7" s="5">
        <v>130656.9</v>
      </c>
    </row>
    <row r="8" spans="1:14" x14ac:dyDescent="0.25">
      <c r="A8" t="s">
        <v>34</v>
      </c>
      <c r="B8" t="s">
        <v>20</v>
      </c>
      <c r="C8" t="s">
        <v>35</v>
      </c>
      <c r="D8" t="s">
        <v>13</v>
      </c>
      <c r="E8" t="s">
        <v>14</v>
      </c>
      <c r="F8" t="str">
        <f>IF(Tabla1[[#This Row],[Importe Coste total]]&gt;500000," Alto","Bajo")</f>
        <v>Bajo</v>
      </c>
      <c r="G8" s="3">
        <v>44609</v>
      </c>
      <c r="H8">
        <v>919752490</v>
      </c>
      <c r="I8" s="3">
        <v>44619</v>
      </c>
      <c r="J8">
        <v>4056</v>
      </c>
      <c r="K8" s="15">
        <f>IFERROR(Tabla1[[#This Row],[Importe venta total]]/Tabla1[[#This Row],[Unidades]]," EJEMPLO SI .Error en el cálculo")</f>
        <v>152.58000000000001</v>
      </c>
      <c r="L8" s="5">
        <f>Tabla1[[#This Row],[Importe Coste total]]/Tabla1[[#This Row],[Unidades]]</f>
        <v>97.44</v>
      </c>
      <c r="M8" s="5">
        <v>618864.4800000001</v>
      </c>
      <c r="N8" s="5">
        <v>395216.64000000001</v>
      </c>
    </row>
    <row r="9" spans="1:14" x14ac:dyDescent="0.25">
      <c r="A9" t="s">
        <v>36</v>
      </c>
      <c r="B9" t="s">
        <v>24</v>
      </c>
      <c r="C9" t="s">
        <v>37</v>
      </c>
      <c r="D9" t="s">
        <v>38</v>
      </c>
      <c r="E9" t="s">
        <v>14</v>
      </c>
      <c r="F9" t="str">
        <f>IF(Tabla1[[#This Row],[Importe Coste total]]&gt;500000," Alto","Bajo")</f>
        <v xml:space="preserve"> Alto</v>
      </c>
      <c r="G9" s="3">
        <v>43911</v>
      </c>
      <c r="H9">
        <v>287675130</v>
      </c>
      <c r="I9" s="3">
        <v>43958</v>
      </c>
      <c r="J9">
        <v>8319</v>
      </c>
      <c r="K9" s="15">
        <f>IFERROR(Tabla1[[#This Row],[Importe venta total]]/Tabla1[[#This Row],[Unidades]]," EJEMPLO SI .Error en el cálculo")</f>
        <v>437.2</v>
      </c>
      <c r="L9" s="5">
        <f>Tabla1[[#This Row],[Importe Coste total]]/Tabla1[[#This Row],[Unidades]]</f>
        <v>263.33</v>
      </c>
      <c r="M9" s="5">
        <v>3637066.8</v>
      </c>
      <c r="N9" s="5">
        <v>2190642.27</v>
      </c>
    </row>
    <row r="10" spans="1:14" x14ac:dyDescent="0.25">
      <c r="A10" t="s">
        <v>39</v>
      </c>
      <c r="B10" t="s">
        <v>28</v>
      </c>
      <c r="C10" t="s">
        <v>32</v>
      </c>
      <c r="D10" t="s">
        <v>40</v>
      </c>
      <c r="E10" t="s">
        <v>14</v>
      </c>
      <c r="F10" t="str">
        <f>IF(Tabla1[[#This Row],[Importe Coste total]]&gt;500000," Alto","Bajo")</f>
        <v>Bajo</v>
      </c>
      <c r="G10" s="3">
        <v>44240</v>
      </c>
      <c r="H10">
        <v>839443290</v>
      </c>
      <c r="I10" s="3">
        <v>44287</v>
      </c>
      <c r="J10">
        <v>8779</v>
      </c>
      <c r="K10" s="15">
        <f>IFERROR(Tabla1[[#This Row],[Importe venta total]]/Tabla1[[#This Row],[Unidades]]," EJEMPLO SI .Error en el cálculo")</f>
        <v>81.73</v>
      </c>
      <c r="L10" s="5">
        <f>Tabla1[[#This Row],[Importe Coste total]]/Tabla1[[#This Row],[Unidades]]</f>
        <v>56.67</v>
      </c>
      <c r="M10" s="5">
        <v>717507.67</v>
      </c>
      <c r="N10" s="5">
        <v>497505.93</v>
      </c>
    </row>
    <row r="11" spans="1:14" x14ac:dyDescent="0.25">
      <c r="A11" t="s">
        <v>41</v>
      </c>
      <c r="B11" t="s">
        <v>20</v>
      </c>
      <c r="C11" t="s">
        <v>42</v>
      </c>
      <c r="D11" t="s">
        <v>43</v>
      </c>
      <c r="E11" t="s">
        <v>18</v>
      </c>
      <c r="F11" t="str">
        <f>IF(Tabla1[[#This Row],[Importe Coste total]]&gt;500000," Alto","Bajo")</f>
        <v xml:space="preserve"> Alto</v>
      </c>
      <c r="G11" s="3">
        <v>44362</v>
      </c>
      <c r="H11">
        <v>814168298</v>
      </c>
      <c r="I11" s="3">
        <v>44389</v>
      </c>
      <c r="J11">
        <v>9347</v>
      </c>
      <c r="K11" s="15">
        <f>IFERROR(Tabla1[[#This Row],[Importe venta total]]/Tabla1[[#This Row],[Unidades]]," EJEMPLO SI .Error en el cálculo")</f>
        <v>651.21</v>
      </c>
      <c r="L11" s="5">
        <f>Tabla1[[#This Row],[Importe Coste total]]/Tabla1[[#This Row],[Unidades]]</f>
        <v>524.96</v>
      </c>
      <c r="M11" s="5">
        <v>6086859.8700000001</v>
      </c>
      <c r="N11" s="5">
        <v>4906801.12</v>
      </c>
    </row>
    <row r="12" spans="1:14" x14ac:dyDescent="0.25">
      <c r="A12" t="s">
        <v>44</v>
      </c>
      <c r="B12" t="s">
        <v>45</v>
      </c>
      <c r="C12" t="s">
        <v>46</v>
      </c>
      <c r="D12" t="s">
        <v>38</v>
      </c>
      <c r="E12" t="s">
        <v>18</v>
      </c>
      <c r="F12" t="str">
        <f>IF(Tabla1[[#This Row],[Importe Coste total]]&gt;500000," Alto","Bajo")</f>
        <v>Bajo</v>
      </c>
      <c r="G12" s="3">
        <v>44757</v>
      </c>
      <c r="H12">
        <v>321273982</v>
      </c>
      <c r="I12" s="3">
        <v>44803</v>
      </c>
      <c r="J12">
        <v>966</v>
      </c>
      <c r="K12" s="15">
        <f>IFERROR(Tabla1[[#This Row],[Importe venta total]]/Tabla1[[#This Row],[Unidades]]," EJEMPLO SI .Error en el cálculo")</f>
        <v>437.2</v>
      </c>
      <c r="L12" s="5">
        <f>Tabla1[[#This Row],[Importe Coste total]]/Tabla1[[#This Row],[Unidades]]</f>
        <v>263.33</v>
      </c>
      <c r="M12" s="5">
        <v>422335.2</v>
      </c>
      <c r="N12" s="5">
        <v>254376.78</v>
      </c>
    </row>
    <row r="13" spans="1:14" x14ac:dyDescent="0.25">
      <c r="A13" t="s">
        <v>47</v>
      </c>
      <c r="B13" t="s">
        <v>24</v>
      </c>
      <c r="C13" t="s">
        <v>48</v>
      </c>
      <c r="D13" t="s">
        <v>13</v>
      </c>
      <c r="E13" t="s">
        <v>18</v>
      </c>
      <c r="F13" t="str">
        <f>IF(Tabla1[[#This Row],[Importe Coste total]]&gt;500000," Alto","Bajo")</f>
        <v xml:space="preserve"> Alto</v>
      </c>
      <c r="G13" s="3">
        <v>43964</v>
      </c>
      <c r="H13">
        <v>890496671</v>
      </c>
      <c r="I13" s="3">
        <v>43987</v>
      </c>
      <c r="J13">
        <v>6609</v>
      </c>
      <c r="K13" s="15">
        <f>IFERROR(Tabla1[[#This Row],[Importe venta total]]/Tabla1[[#This Row],[Unidades]]," EJEMPLO SI .Error en el cálculo")</f>
        <v>152.58000000000001</v>
      </c>
      <c r="L13" s="5">
        <f>Tabla1[[#This Row],[Importe Coste total]]/Tabla1[[#This Row],[Unidades]]</f>
        <v>97.44</v>
      </c>
      <c r="M13" s="5">
        <v>1008401.2200000001</v>
      </c>
      <c r="N13" s="5">
        <v>643980.96</v>
      </c>
    </row>
    <row r="14" spans="1:14" x14ac:dyDescent="0.25">
      <c r="A14" t="s">
        <v>49</v>
      </c>
      <c r="B14" t="s">
        <v>24</v>
      </c>
      <c r="C14" t="s">
        <v>50</v>
      </c>
      <c r="D14" t="s">
        <v>33</v>
      </c>
      <c r="E14" t="s">
        <v>14</v>
      </c>
      <c r="F14" t="str">
        <f>IF(Tabla1[[#This Row],[Importe Coste total]]&gt;500000," Alto","Bajo")</f>
        <v>Bajo</v>
      </c>
      <c r="G14" s="3">
        <v>44322</v>
      </c>
      <c r="H14">
        <v>521885192</v>
      </c>
      <c r="I14" s="3">
        <v>44338</v>
      </c>
      <c r="J14">
        <v>6281</v>
      </c>
      <c r="K14" s="15">
        <f>IFERROR(Tabla1[[#This Row],[Importe venta total]]/Tabla1[[#This Row],[Unidades]]," EJEMPLO SI .Error en el cálculo")</f>
        <v>47.45</v>
      </c>
      <c r="L14" s="5">
        <f>Tabla1[[#This Row],[Importe Coste total]]/Tabla1[[#This Row],[Unidades]]</f>
        <v>31.79</v>
      </c>
      <c r="M14" s="5">
        <v>298033.45</v>
      </c>
      <c r="N14" s="5">
        <v>199672.99</v>
      </c>
    </row>
    <row r="15" spans="1:14" x14ac:dyDescent="0.25">
      <c r="A15" t="s">
        <v>51</v>
      </c>
      <c r="B15" t="s">
        <v>24</v>
      </c>
      <c r="C15" t="s">
        <v>52</v>
      </c>
      <c r="D15" t="s">
        <v>53</v>
      </c>
      <c r="E15" t="s">
        <v>14</v>
      </c>
      <c r="F15" t="str">
        <f>IF(Tabla1[[#This Row],[Importe Coste total]]&gt;500000," Alto","Bajo")</f>
        <v>Bajo</v>
      </c>
      <c r="G15" s="3">
        <v>44142</v>
      </c>
      <c r="H15">
        <v>435800874</v>
      </c>
      <c r="I15" s="3">
        <v>44190</v>
      </c>
      <c r="J15">
        <v>2018</v>
      </c>
      <c r="K15" s="15">
        <f>IFERROR(Tabla1[[#This Row],[Importe venta total]]/Tabla1[[#This Row],[Unidades]]," EJEMPLO SI .Error en el cálculo")</f>
        <v>154.06</v>
      </c>
      <c r="L15" s="5">
        <f>Tabla1[[#This Row],[Importe Coste total]]/Tabla1[[#This Row],[Unidades]]</f>
        <v>90.93</v>
      </c>
      <c r="M15" s="5">
        <v>310893.08</v>
      </c>
      <c r="N15" s="5">
        <v>183496.74000000002</v>
      </c>
    </row>
    <row r="16" spans="1:14" x14ac:dyDescent="0.25">
      <c r="A16" t="s">
        <v>54</v>
      </c>
      <c r="B16" t="s">
        <v>24</v>
      </c>
      <c r="C16" t="s">
        <v>55</v>
      </c>
      <c r="D16" t="s">
        <v>26</v>
      </c>
      <c r="E16" t="s">
        <v>14</v>
      </c>
      <c r="F16" t="str">
        <f>IF(Tabla1[[#This Row],[Importe Coste total]]&gt;500000," Alto","Bajo")</f>
        <v>Bajo</v>
      </c>
      <c r="G16" s="3">
        <v>44489</v>
      </c>
      <c r="H16">
        <v>122917544</v>
      </c>
      <c r="I16" s="3">
        <v>44517</v>
      </c>
      <c r="J16">
        <v>2888</v>
      </c>
      <c r="K16" s="15">
        <f>IFERROR(Tabla1[[#This Row],[Importe venta total]]/Tabla1[[#This Row],[Unidades]]," EJEMPLO SI .Error en el cálculo")</f>
        <v>9.33</v>
      </c>
      <c r="L16" s="5">
        <f>Tabla1[[#This Row],[Importe Coste total]]/Tabla1[[#This Row],[Unidades]]</f>
        <v>6.92</v>
      </c>
      <c r="M16" s="5">
        <v>26945.040000000001</v>
      </c>
      <c r="N16" s="5">
        <v>19984.96</v>
      </c>
    </row>
    <row r="17" spans="1:14" x14ac:dyDescent="0.25">
      <c r="A17" t="s">
        <v>56</v>
      </c>
      <c r="B17" t="s">
        <v>24</v>
      </c>
      <c r="C17" t="s">
        <v>57</v>
      </c>
      <c r="D17" t="s">
        <v>40</v>
      </c>
      <c r="E17" t="s">
        <v>14</v>
      </c>
      <c r="F17" t="str">
        <f>IF(Tabla1[[#This Row],[Importe Coste total]]&gt;500000," Alto","Bajo")</f>
        <v xml:space="preserve"> Alto</v>
      </c>
      <c r="G17" s="3">
        <v>44490</v>
      </c>
      <c r="H17">
        <v>494221532</v>
      </c>
      <c r="I17" s="3">
        <v>44518</v>
      </c>
      <c r="J17">
        <v>9989</v>
      </c>
      <c r="K17" s="15">
        <f>IFERROR(Tabla1[[#This Row],[Importe venta total]]/Tabla1[[#This Row],[Unidades]]," EJEMPLO SI .Error en el cálculo")</f>
        <v>81.73</v>
      </c>
      <c r="L17" s="5">
        <f>Tabla1[[#This Row],[Importe Coste total]]/Tabla1[[#This Row],[Unidades]]</f>
        <v>56.67</v>
      </c>
      <c r="M17" s="5">
        <v>816400.97000000009</v>
      </c>
      <c r="N17" s="5">
        <v>566076.63</v>
      </c>
    </row>
    <row r="18" spans="1:14" x14ac:dyDescent="0.25">
      <c r="A18" t="s">
        <v>58</v>
      </c>
      <c r="B18" t="s">
        <v>20</v>
      </c>
      <c r="C18" t="s">
        <v>59</v>
      </c>
      <c r="D18" t="s">
        <v>38</v>
      </c>
      <c r="E18" t="s">
        <v>14</v>
      </c>
      <c r="F18" t="str">
        <f>IF(Tabla1[[#This Row],[Importe Coste total]]&gt;500000," Alto","Bajo")</f>
        <v>Bajo</v>
      </c>
      <c r="G18" s="3">
        <v>43940</v>
      </c>
      <c r="H18">
        <v>731011664</v>
      </c>
      <c r="I18" s="3">
        <v>43951</v>
      </c>
      <c r="J18">
        <v>1451</v>
      </c>
      <c r="K18" s="15">
        <f>IFERROR(Tabla1[[#This Row],[Importe venta total]]/Tabla1[[#This Row],[Unidades]]," EJEMPLO SI .Error en el cálculo")</f>
        <v>437.2</v>
      </c>
      <c r="L18" s="5">
        <f>Tabla1[[#This Row],[Importe Coste total]]/Tabla1[[#This Row],[Unidades]]</f>
        <v>263.33</v>
      </c>
      <c r="M18" s="5">
        <v>634377.19999999995</v>
      </c>
      <c r="N18" s="5">
        <v>382091.82999999996</v>
      </c>
    </row>
    <row r="19" spans="1:14" x14ac:dyDescent="0.25">
      <c r="A19" t="s">
        <v>60</v>
      </c>
      <c r="B19" t="s">
        <v>28</v>
      </c>
      <c r="C19" t="s">
        <v>61</v>
      </c>
      <c r="D19" t="s">
        <v>13</v>
      </c>
      <c r="E19" t="s">
        <v>14</v>
      </c>
      <c r="F19" t="str">
        <f>IF(Tabla1[[#This Row],[Importe Coste total]]&gt;500000," Alto","Bajo")</f>
        <v xml:space="preserve"> Alto</v>
      </c>
      <c r="G19" s="3">
        <v>44868</v>
      </c>
      <c r="H19">
        <v>534899270</v>
      </c>
      <c r="I19" s="3">
        <v>44869</v>
      </c>
      <c r="J19">
        <v>7436</v>
      </c>
      <c r="K19" s="15">
        <f>IFERROR(Tabla1[[#This Row],[Importe venta total]]/Tabla1[[#This Row],[Unidades]]," EJEMPLO SI .Error en el cálculo")</f>
        <v>152.58000000000001</v>
      </c>
      <c r="L19" s="5">
        <f>Tabla1[[#This Row],[Importe Coste total]]/Tabla1[[#This Row],[Unidades]]</f>
        <v>97.44</v>
      </c>
      <c r="M19" s="5">
        <v>1134584.8800000001</v>
      </c>
      <c r="N19" s="5">
        <v>724563.84</v>
      </c>
    </row>
    <row r="20" spans="1:14" x14ac:dyDescent="0.25">
      <c r="A20" t="s">
        <v>62</v>
      </c>
      <c r="B20" t="s">
        <v>24</v>
      </c>
      <c r="C20" t="s">
        <v>63</v>
      </c>
      <c r="D20" t="s">
        <v>43</v>
      </c>
      <c r="E20" t="s">
        <v>18</v>
      </c>
      <c r="F20" t="str">
        <f>IF(Tabla1[[#This Row],[Importe Coste total]]&gt;500000," Alto","Bajo")</f>
        <v xml:space="preserve"> Alto</v>
      </c>
      <c r="G20" s="3">
        <v>44752</v>
      </c>
      <c r="H20">
        <v>577808177</v>
      </c>
      <c r="I20" s="3">
        <v>44764</v>
      </c>
      <c r="J20">
        <v>5135</v>
      </c>
      <c r="K20" s="15">
        <f>IFERROR(Tabla1[[#This Row],[Importe venta total]]/Tabla1[[#This Row],[Unidades]]," EJEMPLO SI .Error en el cálculo")</f>
        <v>651.21</v>
      </c>
      <c r="L20" s="5">
        <f>Tabla1[[#This Row],[Importe Coste total]]/Tabla1[[#This Row],[Unidades]]</f>
        <v>524.96</v>
      </c>
      <c r="M20" s="5">
        <v>3343963.35</v>
      </c>
      <c r="N20" s="5">
        <v>2695669.6</v>
      </c>
    </row>
    <row r="21" spans="1:14" x14ac:dyDescent="0.25">
      <c r="A21" t="s">
        <v>64</v>
      </c>
      <c r="B21" t="s">
        <v>65</v>
      </c>
      <c r="C21" t="s">
        <v>66</v>
      </c>
      <c r="D21" t="s">
        <v>43</v>
      </c>
      <c r="E21" t="s">
        <v>18</v>
      </c>
      <c r="F21" t="str">
        <f>IF(Tabla1[[#This Row],[Importe Coste total]]&gt;500000," Alto","Bajo")</f>
        <v xml:space="preserve"> Alto</v>
      </c>
      <c r="G21" s="3">
        <v>44348</v>
      </c>
      <c r="H21">
        <v>251974713</v>
      </c>
      <c r="I21" s="3">
        <v>44368</v>
      </c>
      <c r="J21">
        <v>3772</v>
      </c>
      <c r="K21" s="15">
        <f>IFERROR(Tabla1[[#This Row],[Importe venta total]]/Tabla1[[#This Row],[Unidades]]," EJEMPLO SI .Error en el cálculo")</f>
        <v>651.21</v>
      </c>
      <c r="L21" s="5">
        <f>Tabla1[[#This Row],[Importe Coste total]]/Tabla1[[#This Row],[Unidades]]</f>
        <v>524.96</v>
      </c>
      <c r="M21" s="5">
        <v>2456364.12</v>
      </c>
      <c r="N21" s="5">
        <v>1980149.12</v>
      </c>
    </row>
    <row r="22" spans="1:14" x14ac:dyDescent="0.25">
      <c r="A22" t="s">
        <v>67</v>
      </c>
      <c r="B22" t="s">
        <v>65</v>
      </c>
      <c r="C22" t="s">
        <v>68</v>
      </c>
      <c r="D22" t="s">
        <v>40</v>
      </c>
      <c r="E22" t="s">
        <v>14</v>
      </c>
      <c r="F22" t="str">
        <f>IF(Tabla1[[#This Row],[Importe Coste total]]&gt;500000," Alto","Bajo")</f>
        <v xml:space="preserve"> Alto</v>
      </c>
      <c r="G22" s="3">
        <v>44040</v>
      </c>
      <c r="H22">
        <v>819947707</v>
      </c>
      <c r="I22" s="3">
        <v>44079</v>
      </c>
      <c r="J22">
        <v>9602</v>
      </c>
      <c r="K22" s="15">
        <f>IFERROR(Tabla1[[#This Row],[Importe venta total]]/Tabla1[[#This Row],[Unidades]]," EJEMPLO SI .Error en el cálculo")</f>
        <v>81.73</v>
      </c>
      <c r="L22" s="5">
        <f>Tabla1[[#This Row],[Importe Coste total]]/Tabla1[[#This Row],[Unidades]]</f>
        <v>56.669999999999995</v>
      </c>
      <c r="M22" s="5">
        <v>784771.46000000008</v>
      </c>
      <c r="N22" s="5">
        <v>544145.34</v>
      </c>
    </row>
    <row r="23" spans="1:14" x14ac:dyDescent="0.25">
      <c r="A23" t="s">
        <v>69</v>
      </c>
      <c r="B23" t="s">
        <v>24</v>
      </c>
      <c r="C23" t="s">
        <v>70</v>
      </c>
      <c r="D23" t="s">
        <v>38</v>
      </c>
      <c r="E23" t="s">
        <v>18</v>
      </c>
      <c r="F23" t="str">
        <f>IF(Tabla1[[#This Row],[Importe Coste total]]&gt;500000," Alto","Bajo")</f>
        <v>Bajo</v>
      </c>
      <c r="G23" s="3">
        <v>44355</v>
      </c>
      <c r="H23">
        <v>464588487</v>
      </c>
      <c r="I23" s="3">
        <v>44402</v>
      </c>
      <c r="J23">
        <v>912</v>
      </c>
      <c r="K23" s="15">
        <f>IFERROR(Tabla1[[#This Row],[Importe venta total]]/Tabla1[[#This Row],[Unidades]]," EJEMPLO SI .Error en el cálculo")</f>
        <v>437.2</v>
      </c>
      <c r="L23" s="5">
        <f>Tabla1[[#This Row],[Importe Coste total]]/Tabla1[[#This Row],[Unidades]]</f>
        <v>263.33</v>
      </c>
      <c r="M23" s="5">
        <v>398726.39999999997</v>
      </c>
      <c r="N23" s="5">
        <v>240156.96</v>
      </c>
    </row>
    <row r="24" spans="1:14" x14ac:dyDescent="0.25">
      <c r="A24" t="s">
        <v>71</v>
      </c>
      <c r="B24" t="s">
        <v>65</v>
      </c>
      <c r="C24" t="s">
        <v>72</v>
      </c>
      <c r="D24" t="s">
        <v>13</v>
      </c>
      <c r="E24" t="s">
        <v>14</v>
      </c>
      <c r="F24" t="str">
        <f>IF(Tabla1[[#This Row],[Importe Coste total]]&gt;500000," Alto","Bajo")</f>
        <v>Bajo</v>
      </c>
      <c r="G24" s="3">
        <v>44403</v>
      </c>
      <c r="H24">
        <v>139070880</v>
      </c>
      <c r="I24" s="3">
        <v>44412</v>
      </c>
      <c r="J24">
        <v>3019</v>
      </c>
      <c r="K24" s="15">
        <f>IFERROR(Tabla1[[#This Row],[Importe venta total]]/Tabla1[[#This Row],[Unidades]]," EJEMPLO SI .Error en el cálculo")</f>
        <v>152.58000000000001</v>
      </c>
      <c r="L24" s="5">
        <f>Tabla1[[#This Row],[Importe Coste total]]/Tabla1[[#This Row],[Unidades]]</f>
        <v>97.44</v>
      </c>
      <c r="M24" s="5">
        <v>460639.02</v>
      </c>
      <c r="N24" s="5">
        <v>294171.36</v>
      </c>
    </row>
    <row r="25" spans="1:14" x14ac:dyDescent="0.25">
      <c r="A25" t="s">
        <v>73</v>
      </c>
      <c r="B25" t="s">
        <v>65</v>
      </c>
      <c r="C25" t="s">
        <v>74</v>
      </c>
      <c r="D25" t="s">
        <v>75</v>
      </c>
      <c r="E25" t="s">
        <v>18</v>
      </c>
      <c r="F25" t="str">
        <f>IF(Tabla1[[#This Row],[Importe Coste total]]&gt;500000," Alto","Bajo")</f>
        <v>Bajo</v>
      </c>
      <c r="G25" s="3">
        <v>44484</v>
      </c>
      <c r="H25">
        <v>416881215</v>
      </c>
      <c r="I25" s="3">
        <v>44490</v>
      </c>
      <c r="J25">
        <v>3270</v>
      </c>
      <c r="K25" s="15">
        <f>IFERROR(Tabla1[[#This Row],[Importe venta total]]/Tabla1[[#This Row],[Unidades]]," EJEMPLO SI .Error en el cálculo")</f>
        <v>109.27999999999999</v>
      </c>
      <c r="L25" s="5">
        <f>Tabla1[[#This Row],[Importe Coste total]]/Tabla1[[#This Row],[Unidades]]</f>
        <v>35.840000000000003</v>
      </c>
      <c r="M25" s="5">
        <v>357345.6</v>
      </c>
      <c r="N25" s="5">
        <v>117196.80000000002</v>
      </c>
    </row>
    <row r="26" spans="1:14" x14ac:dyDescent="0.25">
      <c r="A26" t="s">
        <v>76</v>
      </c>
      <c r="B26" t="s">
        <v>24</v>
      </c>
      <c r="C26" t="s">
        <v>77</v>
      </c>
      <c r="D26" t="s">
        <v>53</v>
      </c>
      <c r="E26" t="s">
        <v>18</v>
      </c>
      <c r="F26" t="str">
        <f>IF(Tabla1[[#This Row],[Importe Coste total]]&gt;500000," Alto","Bajo")</f>
        <v xml:space="preserve"> Alto</v>
      </c>
      <c r="G26" s="3">
        <v>44523</v>
      </c>
      <c r="H26">
        <v>141818320</v>
      </c>
      <c r="I26" s="3">
        <v>44529</v>
      </c>
      <c r="J26">
        <v>6047</v>
      </c>
      <c r="K26" s="15">
        <f>IFERROR(Tabla1[[#This Row],[Importe venta total]]/Tabla1[[#This Row],[Unidades]]," EJEMPLO SI .Error en el cálculo")</f>
        <v>154.06</v>
      </c>
      <c r="L26" s="5">
        <f>Tabla1[[#This Row],[Importe Coste total]]/Tabla1[[#This Row],[Unidades]]</f>
        <v>90.93</v>
      </c>
      <c r="M26" s="5">
        <v>931600.82000000007</v>
      </c>
      <c r="N26" s="5">
        <v>549853.71000000008</v>
      </c>
    </row>
    <row r="27" spans="1:14" x14ac:dyDescent="0.25">
      <c r="A27" t="s">
        <v>78</v>
      </c>
      <c r="B27" t="s">
        <v>24</v>
      </c>
      <c r="C27" t="s">
        <v>79</v>
      </c>
      <c r="D27" t="s">
        <v>40</v>
      </c>
      <c r="E27" t="s">
        <v>18</v>
      </c>
      <c r="F27" t="str">
        <f>IF(Tabla1[[#This Row],[Importe Coste total]]&gt;500000," Alto","Bajo")</f>
        <v>Bajo</v>
      </c>
      <c r="G27" s="3">
        <v>44592</v>
      </c>
      <c r="H27">
        <v>477993524</v>
      </c>
      <c r="I27" s="3">
        <v>44632</v>
      </c>
      <c r="J27">
        <v>7761</v>
      </c>
      <c r="K27" s="15">
        <f>IFERROR(Tabla1[[#This Row],[Importe venta total]]/Tabla1[[#This Row],[Unidades]]," EJEMPLO SI .Error en el cálculo")</f>
        <v>81.73</v>
      </c>
      <c r="L27" s="5">
        <f>Tabla1[[#This Row],[Importe Coste total]]/Tabla1[[#This Row],[Unidades]]</f>
        <v>56.67</v>
      </c>
      <c r="M27" s="5">
        <v>634306.53</v>
      </c>
      <c r="N27" s="5">
        <v>439815.87</v>
      </c>
    </row>
    <row r="28" spans="1:14" x14ac:dyDescent="0.25">
      <c r="A28" t="s">
        <v>80</v>
      </c>
      <c r="B28" t="s">
        <v>24</v>
      </c>
      <c r="C28" t="s">
        <v>63</v>
      </c>
      <c r="D28" t="s">
        <v>75</v>
      </c>
      <c r="E28" t="s">
        <v>14</v>
      </c>
      <c r="F28" t="str">
        <f>IF(Tabla1[[#This Row],[Importe Coste total]]&gt;500000," Alto","Bajo")</f>
        <v>Bajo</v>
      </c>
      <c r="G28" s="3">
        <v>44388</v>
      </c>
      <c r="H28">
        <v>859830653</v>
      </c>
      <c r="I28" s="3">
        <v>44413</v>
      </c>
      <c r="J28">
        <v>1852</v>
      </c>
      <c r="K28" s="15">
        <f>IFERROR(Tabla1[[#This Row],[Importe venta total]]/Tabla1[[#This Row],[Unidades]]," EJEMPLO SI .Error en el cálculo")</f>
        <v>109.28</v>
      </c>
      <c r="L28" s="5">
        <f>Tabla1[[#This Row],[Importe Coste total]]/Tabla1[[#This Row],[Unidades]]</f>
        <v>35.840000000000003</v>
      </c>
      <c r="M28" s="5">
        <v>202386.56</v>
      </c>
      <c r="N28" s="5">
        <v>66375.680000000008</v>
      </c>
    </row>
    <row r="29" spans="1:14" x14ac:dyDescent="0.25">
      <c r="A29" t="s">
        <v>81</v>
      </c>
      <c r="B29" t="s">
        <v>24</v>
      </c>
      <c r="C29" t="s">
        <v>82</v>
      </c>
      <c r="D29" t="s">
        <v>75</v>
      </c>
      <c r="E29" t="s">
        <v>14</v>
      </c>
      <c r="F29" t="str">
        <f>IF(Tabla1[[#This Row],[Importe Coste total]]&gt;500000," Alto","Bajo")</f>
        <v>Bajo</v>
      </c>
      <c r="G29" s="3">
        <v>44799</v>
      </c>
      <c r="H29">
        <v>342066037</v>
      </c>
      <c r="I29" s="3">
        <v>44845</v>
      </c>
      <c r="J29">
        <v>3797</v>
      </c>
      <c r="K29" s="15">
        <f>IFERROR(Tabla1[[#This Row],[Importe venta total]]/Tabla1[[#This Row],[Unidades]]," EJEMPLO SI .Error en el cálculo")</f>
        <v>109.28000000000002</v>
      </c>
      <c r="L29" s="5">
        <f>Tabla1[[#This Row],[Importe Coste total]]/Tabla1[[#This Row],[Unidades]]</f>
        <v>35.840000000000003</v>
      </c>
      <c r="M29" s="5">
        <v>414936.16000000003</v>
      </c>
      <c r="N29" s="5">
        <v>136084.48000000001</v>
      </c>
    </row>
    <row r="30" spans="1:14" x14ac:dyDescent="0.25">
      <c r="A30" t="s">
        <v>83</v>
      </c>
      <c r="B30" t="s">
        <v>11</v>
      </c>
      <c r="C30" t="s">
        <v>84</v>
      </c>
      <c r="D30" t="s">
        <v>85</v>
      </c>
      <c r="E30" t="s">
        <v>18</v>
      </c>
      <c r="F30" t="str">
        <f>IF(Tabla1[[#This Row],[Importe Coste total]]&gt;500000," Alto","Bajo")</f>
        <v xml:space="preserve"> Alto</v>
      </c>
      <c r="G30" s="3">
        <v>44248</v>
      </c>
      <c r="H30">
        <v>749748504</v>
      </c>
      <c r="I30" s="3">
        <v>44271</v>
      </c>
      <c r="J30">
        <v>6098</v>
      </c>
      <c r="K30" s="15">
        <f>IFERROR(Tabla1[[#This Row],[Importe venta total]]/Tabla1[[#This Row],[Unidades]]," EJEMPLO SI .Error en el cálculo")</f>
        <v>668.27</v>
      </c>
      <c r="L30" s="5">
        <f>Tabla1[[#This Row],[Importe Coste total]]/Tabla1[[#This Row],[Unidades]]</f>
        <v>502.53999999999996</v>
      </c>
      <c r="M30" s="5">
        <v>4075110.46</v>
      </c>
      <c r="N30" s="5">
        <v>3064488.92</v>
      </c>
    </row>
    <row r="31" spans="1:14" x14ac:dyDescent="0.25">
      <c r="A31" t="s">
        <v>86</v>
      </c>
      <c r="B31" t="s">
        <v>24</v>
      </c>
      <c r="C31" t="s">
        <v>52</v>
      </c>
      <c r="D31" t="s">
        <v>38</v>
      </c>
      <c r="E31" t="s">
        <v>14</v>
      </c>
      <c r="F31" t="str">
        <f>IF(Tabla1[[#This Row],[Importe Coste total]]&gt;500000," Alto","Bajo")</f>
        <v xml:space="preserve"> Alto</v>
      </c>
      <c r="G31" s="3">
        <v>44438</v>
      </c>
      <c r="H31">
        <v>828239381</v>
      </c>
      <c r="I31" s="3">
        <v>44477</v>
      </c>
      <c r="J31">
        <v>3293</v>
      </c>
      <c r="K31" s="15">
        <f>IFERROR(Tabla1[[#This Row],[Importe venta total]]/Tabla1[[#This Row],[Unidades]]," EJEMPLO SI .Error en el cálculo")</f>
        <v>437.19999999999993</v>
      </c>
      <c r="L31" s="5">
        <f>Tabla1[[#This Row],[Importe Coste total]]/Tabla1[[#This Row],[Unidades]]</f>
        <v>263.33</v>
      </c>
      <c r="M31" s="5">
        <v>1439699.5999999999</v>
      </c>
      <c r="N31" s="5">
        <v>867145.69</v>
      </c>
    </row>
    <row r="32" spans="1:14" x14ac:dyDescent="0.25">
      <c r="A32" t="s">
        <v>87</v>
      </c>
      <c r="B32" t="s">
        <v>20</v>
      </c>
      <c r="C32" t="s">
        <v>88</v>
      </c>
      <c r="D32" t="s">
        <v>53</v>
      </c>
      <c r="E32" t="s">
        <v>18</v>
      </c>
      <c r="F32" t="str">
        <f>IF(Tabla1[[#This Row],[Importe Coste total]]&gt;500000," Alto","Bajo")</f>
        <v xml:space="preserve"> Alto</v>
      </c>
      <c r="G32" s="3">
        <v>44611</v>
      </c>
      <c r="H32">
        <v>293212497</v>
      </c>
      <c r="I32" s="3">
        <v>44629</v>
      </c>
      <c r="J32">
        <v>6948</v>
      </c>
      <c r="K32" s="15">
        <f>IFERROR(Tabla1[[#This Row],[Importe venta total]]/Tabla1[[#This Row],[Unidades]]," EJEMPLO SI .Error en el cálculo")</f>
        <v>154.06000000000003</v>
      </c>
      <c r="L32" s="5">
        <f>Tabla1[[#This Row],[Importe Coste total]]/Tabla1[[#This Row],[Unidades]]</f>
        <v>90.93</v>
      </c>
      <c r="M32" s="5">
        <v>1070408.8800000001</v>
      </c>
      <c r="N32" s="5">
        <v>631781.64</v>
      </c>
    </row>
    <row r="33" spans="1:14" x14ac:dyDescent="0.25">
      <c r="A33" t="s">
        <v>89</v>
      </c>
      <c r="B33" t="s">
        <v>65</v>
      </c>
      <c r="C33" t="s">
        <v>90</v>
      </c>
      <c r="D33" t="s">
        <v>40</v>
      </c>
      <c r="E33" t="s">
        <v>14</v>
      </c>
      <c r="F33" t="str">
        <f>IF(Tabla1[[#This Row],[Importe Coste total]]&gt;500000," Alto","Bajo")</f>
        <v>Bajo</v>
      </c>
      <c r="G33" s="3">
        <v>44152</v>
      </c>
      <c r="H33">
        <v>280654180</v>
      </c>
      <c r="I33" s="3">
        <v>44198</v>
      </c>
      <c r="J33">
        <v>663</v>
      </c>
      <c r="K33" s="15">
        <f>IFERROR(Tabla1[[#This Row],[Importe venta total]]/Tabla1[[#This Row],[Unidades]]," EJEMPLO SI .Error en el cálculo")</f>
        <v>81.73</v>
      </c>
      <c r="L33" s="5">
        <f>Tabla1[[#This Row],[Importe Coste total]]/Tabla1[[#This Row],[Unidades]]</f>
        <v>56.67</v>
      </c>
      <c r="M33" s="5">
        <v>54186.990000000005</v>
      </c>
      <c r="N33" s="5">
        <v>37572.21</v>
      </c>
    </row>
    <row r="34" spans="1:14" x14ac:dyDescent="0.25">
      <c r="A34" t="s">
        <v>91</v>
      </c>
      <c r="B34" t="s">
        <v>11</v>
      </c>
      <c r="C34" t="s">
        <v>92</v>
      </c>
      <c r="D34" t="s">
        <v>75</v>
      </c>
      <c r="E34" t="s">
        <v>14</v>
      </c>
      <c r="F34" t="str">
        <f>IF(Tabla1[[#This Row],[Importe Coste total]]&gt;500000," Alto","Bajo")</f>
        <v>Bajo</v>
      </c>
      <c r="G34" s="3">
        <v>44160</v>
      </c>
      <c r="H34">
        <v>196863257</v>
      </c>
      <c r="I34" s="3">
        <v>44205</v>
      </c>
      <c r="J34">
        <v>5067</v>
      </c>
      <c r="K34" s="15">
        <f>IFERROR(Tabla1[[#This Row],[Importe venta total]]/Tabla1[[#This Row],[Unidades]]," EJEMPLO SI .Error en el cálculo")</f>
        <v>109.28</v>
      </c>
      <c r="L34" s="5">
        <f>Tabla1[[#This Row],[Importe Coste total]]/Tabla1[[#This Row],[Unidades]]</f>
        <v>35.840000000000003</v>
      </c>
      <c r="M34" s="5">
        <v>553721.76</v>
      </c>
      <c r="N34" s="5">
        <v>181601.28000000003</v>
      </c>
    </row>
    <row r="35" spans="1:14" x14ac:dyDescent="0.25">
      <c r="A35" t="s">
        <v>93</v>
      </c>
      <c r="B35" t="s">
        <v>11</v>
      </c>
      <c r="C35" t="s">
        <v>84</v>
      </c>
      <c r="D35" t="s">
        <v>26</v>
      </c>
      <c r="E35" t="s">
        <v>14</v>
      </c>
      <c r="F35" t="str">
        <f>IF(Tabla1[[#This Row],[Importe Coste total]]&gt;500000," Alto","Bajo")</f>
        <v>Bajo</v>
      </c>
      <c r="G35" s="3">
        <v>44840</v>
      </c>
      <c r="H35">
        <v>868451058</v>
      </c>
      <c r="I35" s="3">
        <v>44842</v>
      </c>
      <c r="J35">
        <v>2822</v>
      </c>
      <c r="K35" s="15">
        <f>IFERROR(Tabla1[[#This Row],[Importe venta total]]/Tabla1[[#This Row],[Unidades]]," EJEMPLO SI .Error en el cálculo")</f>
        <v>9.33</v>
      </c>
      <c r="L35" s="5">
        <f>Tabla1[[#This Row],[Importe Coste total]]/Tabla1[[#This Row],[Unidades]]</f>
        <v>6.9200000000000008</v>
      </c>
      <c r="M35" s="5">
        <v>26329.26</v>
      </c>
      <c r="N35" s="5">
        <v>19528.240000000002</v>
      </c>
    </row>
    <row r="36" spans="1:14" x14ac:dyDescent="0.25">
      <c r="A36" t="s">
        <v>94</v>
      </c>
      <c r="B36" t="s">
        <v>24</v>
      </c>
      <c r="C36" t="s">
        <v>95</v>
      </c>
      <c r="D36" t="s">
        <v>75</v>
      </c>
      <c r="E36" t="s">
        <v>14</v>
      </c>
      <c r="F36" t="str">
        <f>IF(Tabla1[[#This Row],[Importe Coste total]]&gt;500000," Alto","Bajo")</f>
        <v>Bajo</v>
      </c>
      <c r="G36" s="3">
        <v>43928</v>
      </c>
      <c r="H36">
        <v>492341411</v>
      </c>
      <c r="I36" s="3">
        <v>43975</v>
      </c>
      <c r="J36">
        <v>3619</v>
      </c>
      <c r="K36" s="15">
        <f>IFERROR(Tabla1[[#This Row],[Importe venta total]]/Tabla1[[#This Row],[Unidades]]," EJEMPLO SI .Error en el cálculo")</f>
        <v>109.28</v>
      </c>
      <c r="L36" s="5">
        <f>Tabla1[[#This Row],[Importe Coste total]]/Tabla1[[#This Row],[Unidades]]</f>
        <v>35.840000000000003</v>
      </c>
      <c r="M36" s="5">
        <v>395484.32</v>
      </c>
      <c r="N36" s="5">
        <v>129704.96000000001</v>
      </c>
    </row>
    <row r="37" spans="1:14" x14ac:dyDescent="0.25">
      <c r="A37" t="s">
        <v>96</v>
      </c>
      <c r="B37" t="s">
        <v>65</v>
      </c>
      <c r="C37" t="s">
        <v>97</v>
      </c>
      <c r="D37" t="s">
        <v>17</v>
      </c>
      <c r="E37" t="s">
        <v>18</v>
      </c>
      <c r="F37" t="str">
        <f>IF(Tabla1[[#This Row],[Importe Coste total]]&gt;500000," Alto","Bajo")</f>
        <v xml:space="preserve"> Alto</v>
      </c>
      <c r="G37" s="3">
        <v>44532</v>
      </c>
      <c r="H37">
        <v>485770642</v>
      </c>
      <c r="I37" s="3">
        <v>44545</v>
      </c>
      <c r="J37">
        <v>9183</v>
      </c>
      <c r="K37" s="15">
        <f>IFERROR(Tabla1[[#This Row],[Importe venta total]]/Tabla1[[#This Row],[Unidades]]," EJEMPLO SI .Error en el cálculo")</f>
        <v>421.89</v>
      </c>
      <c r="L37" s="5">
        <f>Tabla1[[#This Row],[Importe Coste total]]/Tabla1[[#This Row],[Unidades]]</f>
        <v>364.69</v>
      </c>
      <c r="M37" s="5">
        <v>3874215.8699999996</v>
      </c>
      <c r="N37" s="5">
        <v>3348948.27</v>
      </c>
    </row>
    <row r="38" spans="1:14" x14ac:dyDescent="0.25">
      <c r="A38" t="s">
        <v>98</v>
      </c>
      <c r="B38" t="s">
        <v>24</v>
      </c>
      <c r="C38" t="s">
        <v>99</v>
      </c>
      <c r="D38" t="s">
        <v>33</v>
      </c>
      <c r="E38" t="s">
        <v>18</v>
      </c>
      <c r="F38" t="str">
        <f>IF(Tabla1[[#This Row],[Importe Coste total]]&gt;500000," Alto","Bajo")</f>
        <v>Bajo</v>
      </c>
      <c r="G38" s="3">
        <v>44163</v>
      </c>
      <c r="H38">
        <v>536287581</v>
      </c>
      <c r="I38" s="3">
        <v>44193</v>
      </c>
      <c r="J38">
        <v>8268</v>
      </c>
      <c r="K38" s="15">
        <f>IFERROR(Tabla1[[#This Row],[Importe venta total]]/Tabla1[[#This Row],[Unidades]]," EJEMPLO SI .Error en el cálculo")</f>
        <v>47.45</v>
      </c>
      <c r="L38" s="5">
        <f>Tabla1[[#This Row],[Importe Coste total]]/Tabla1[[#This Row],[Unidades]]</f>
        <v>31.789999999999996</v>
      </c>
      <c r="M38" s="5">
        <v>392316.60000000003</v>
      </c>
      <c r="N38" s="5">
        <v>262839.71999999997</v>
      </c>
    </row>
    <row r="39" spans="1:14" x14ac:dyDescent="0.25">
      <c r="A39" t="s">
        <v>100</v>
      </c>
      <c r="B39" t="s">
        <v>65</v>
      </c>
      <c r="C39" t="s">
        <v>101</v>
      </c>
      <c r="D39" t="s">
        <v>22</v>
      </c>
      <c r="E39" t="s">
        <v>18</v>
      </c>
      <c r="F39" t="str">
        <f>IF(Tabla1[[#This Row],[Importe Coste total]]&gt;500000," Alto","Bajo")</f>
        <v>Bajo</v>
      </c>
      <c r="G39" s="3">
        <v>44654</v>
      </c>
      <c r="H39">
        <v>851753556</v>
      </c>
      <c r="I39" s="3">
        <v>44693</v>
      </c>
      <c r="J39">
        <v>1660</v>
      </c>
      <c r="K39" s="15">
        <f>IFERROR(Tabla1[[#This Row],[Importe venta total]]/Tabla1[[#This Row],[Unidades]]," EJEMPLO SI .Error en el cálculo")</f>
        <v>205.7</v>
      </c>
      <c r="L39" s="5">
        <f>Tabla1[[#This Row],[Importe Coste total]]/Tabla1[[#This Row],[Unidades]]</f>
        <v>117.11</v>
      </c>
      <c r="M39" s="5">
        <v>341462</v>
      </c>
      <c r="N39" s="5">
        <v>194402.6</v>
      </c>
    </row>
    <row r="40" spans="1:14" x14ac:dyDescent="0.25">
      <c r="A40" t="s">
        <v>102</v>
      </c>
      <c r="B40" t="s">
        <v>65</v>
      </c>
      <c r="C40" t="s">
        <v>103</v>
      </c>
      <c r="D40" t="s">
        <v>53</v>
      </c>
      <c r="E40" t="s">
        <v>18</v>
      </c>
      <c r="F40" t="str">
        <f>IF(Tabla1[[#This Row],[Importe Coste total]]&gt;500000," Alto","Bajo")</f>
        <v xml:space="preserve"> Alto</v>
      </c>
      <c r="G40" s="3">
        <v>44331</v>
      </c>
      <c r="H40">
        <v>810342395</v>
      </c>
      <c r="I40" s="3">
        <v>44347</v>
      </c>
      <c r="J40">
        <v>7177</v>
      </c>
      <c r="K40" s="15">
        <f>IFERROR(Tabla1[[#This Row],[Importe venta total]]/Tabla1[[#This Row],[Unidades]]," EJEMPLO SI .Error en el cálculo")</f>
        <v>154.06</v>
      </c>
      <c r="L40" s="5">
        <f>Tabla1[[#This Row],[Importe Coste total]]/Tabla1[[#This Row],[Unidades]]</f>
        <v>90.930000000000021</v>
      </c>
      <c r="M40" s="5">
        <v>1105688.6200000001</v>
      </c>
      <c r="N40" s="5">
        <v>652604.6100000001</v>
      </c>
    </row>
    <row r="41" spans="1:14" x14ac:dyDescent="0.25">
      <c r="A41" t="s">
        <v>104</v>
      </c>
      <c r="B41" t="s">
        <v>24</v>
      </c>
      <c r="C41" t="s">
        <v>105</v>
      </c>
      <c r="D41" t="s">
        <v>85</v>
      </c>
      <c r="E41" t="s">
        <v>18</v>
      </c>
      <c r="F41" t="str">
        <f>IF(Tabla1[[#This Row],[Importe Coste total]]&gt;500000," Alto","Bajo")</f>
        <v xml:space="preserve"> Alto</v>
      </c>
      <c r="G41" s="3">
        <v>44799</v>
      </c>
      <c r="H41">
        <v>310540425</v>
      </c>
      <c r="I41" s="3">
        <v>44805</v>
      </c>
      <c r="J41">
        <v>4668</v>
      </c>
      <c r="K41" s="15">
        <f>IFERROR(Tabla1[[#This Row],[Importe venta total]]/Tabla1[[#This Row],[Unidades]]," EJEMPLO SI .Error en el cálculo")</f>
        <v>668.27</v>
      </c>
      <c r="L41" s="5">
        <f>Tabla1[[#This Row],[Importe Coste total]]/Tabla1[[#This Row],[Unidades]]</f>
        <v>502.54</v>
      </c>
      <c r="M41" s="5">
        <v>3119484.36</v>
      </c>
      <c r="N41" s="5">
        <v>2345856.7200000002</v>
      </c>
    </row>
    <row r="42" spans="1:14" x14ac:dyDescent="0.25">
      <c r="A42" t="s">
        <v>106</v>
      </c>
      <c r="B42" t="s">
        <v>65</v>
      </c>
      <c r="C42" t="s">
        <v>72</v>
      </c>
      <c r="D42" t="s">
        <v>26</v>
      </c>
      <c r="E42" t="s">
        <v>18</v>
      </c>
      <c r="F42" t="str">
        <f>IF(Tabla1[[#This Row],[Importe Coste total]]&gt;500000," Alto","Bajo")</f>
        <v>Bajo</v>
      </c>
      <c r="G42" s="3">
        <v>44158</v>
      </c>
      <c r="H42">
        <v>221146476</v>
      </c>
      <c r="I42" s="3">
        <v>44196</v>
      </c>
      <c r="J42">
        <v>1011</v>
      </c>
      <c r="K42" s="15">
        <f>IFERROR(Tabla1[[#This Row],[Importe venta total]]/Tabla1[[#This Row],[Unidades]]," EJEMPLO SI .Error en el cálculo")</f>
        <v>9.33</v>
      </c>
      <c r="L42" s="5">
        <f>Tabla1[[#This Row],[Importe Coste total]]/Tabla1[[#This Row],[Unidades]]</f>
        <v>6.92</v>
      </c>
      <c r="M42" s="5">
        <v>9432.6299999999992</v>
      </c>
      <c r="N42" s="5">
        <v>6996.12</v>
      </c>
    </row>
    <row r="43" spans="1:14" x14ac:dyDescent="0.25">
      <c r="A43" t="s">
        <v>107</v>
      </c>
      <c r="B43" t="s">
        <v>65</v>
      </c>
      <c r="C43" t="s">
        <v>108</v>
      </c>
      <c r="D43" t="s">
        <v>75</v>
      </c>
      <c r="E43" t="s">
        <v>18</v>
      </c>
      <c r="F43" t="str">
        <f>IF(Tabla1[[#This Row],[Importe Coste total]]&gt;500000," Alto","Bajo")</f>
        <v>Bajo</v>
      </c>
      <c r="G43" s="3">
        <v>44827</v>
      </c>
      <c r="H43">
        <v>131271874</v>
      </c>
      <c r="I43" s="3">
        <v>44831</v>
      </c>
      <c r="J43">
        <v>5120</v>
      </c>
      <c r="K43" s="15">
        <f>IFERROR(Tabla1[[#This Row],[Importe venta total]]/Tabla1[[#This Row],[Unidades]]," EJEMPLO SI .Error en el cálculo")</f>
        <v>109.28</v>
      </c>
      <c r="L43" s="5">
        <f>Tabla1[[#This Row],[Importe Coste total]]/Tabla1[[#This Row],[Unidades]]</f>
        <v>35.840000000000003</v>
      </c>
      <c r="M43" s="5">
        <v>559513.59999999998</v>
      </c>
      <c r="N43" s="5">
        <v>183500.80000000002</v>
      </c>
    </row>
    <row r="44" spans="1:14" x14ac:dyDescent="0.25">
      <c r="A44" t="s">
        <v>109</v>
      </c>
      <c r="B44" t="s">
        <v>24</v>
      </c>
      <c r="C44" t="s">
        <v>110</v>
      </c>
      <c r="D44" t="s">
        <v>26</v>
      </c>
      <c r="E44" t="s">
        <v>18</v>
      </c>
      <c r="F44" t="str">
        <f>IF(Tabla1[[#This Row],[Importe Coste total]]&gt;500000," Alto","Bajo")</f>
        <v>Bajo</v>
      </c>
      <c r="G44" s="3">
        <v>44676</v>
      </c>
      <c r="H44">
        <v>600340449</v>
      </c>
      <c r="I44" s="3">
        <v>44714</v>
      </c>
      <c r="J44">
        <v>2935</v>
      </c>
      <c r="K44" s="15">
        <f>IFERROR(Tabla1[[#This Row],[Importe venta total]]/Tabla1[[#This Row],[Unidades]]," EJEMPLO SI .Error en el cálculo")</f>
        <v>9.33</v>
      </c>
      <c r="L44" s="5">
        <f>Tabla1[[#This Row],[Importe Coste total]]/Tabla1[[#This Row],[Unidades]]</f>
        <v>6.92</v>
      </c>
      <c r="M44" s="5">
        <v>27383.55</v>
      </c>
      <c r="N44" s="5">
        <v>20310.2</v>
      </c>
    </row>
    <row r="45" spans="1:14" x14ac:dyDescent="0.25">
      <c r="A45" t="s">
        <v>111</v>
      </c>
      <c r="B45" t="s">
        <v>20</v>
      </c>
      <c r="C45" t="s">
        <v>112</v>
      </c>
      <c r="D45" t="s">
        <v>43</v>
      </c>
      <c r="E45" t="s">
        <v>14</v>
      </c>
      <c r="F45" t="str">
        <f>IF(Tabla1[[#This Row],[Importe Coste total]]&gt;500000," Alto","Bajo")</f>
        <v xml:space="preserve"> Alto</v>
      </c>
      <c r="G45" s="3">
        <v>44854</v>
      </c>
      <c r="H45">
        <v>908088529</v>
      </c>
      <c r="I45" s="3">
        <v>44887</v>
      </c>
      <c r="J45">
        <v>2430</v>
      </c>
      <c r="K45" s="15">
        <f>IFERROR(Tabla1[[#This Row],[Importe venta total]]/Tabla1[[#This Row],[Unidades]]," EJEMPLO SI .Error en el cálculo")</f>
        <v>651.21</v>
      </c>
      <c r="L45" s="5">
        <f>Tabla1[[#This Row],[Importe Coste total]]/Tabla1[[#This Row],[Unidades]]</f>
        <v>524.96</v>
      </c>
      <c r="M45" s="5">
        <v>1582440.3</v>
      </c>
      <c r="N45" s="5">
        <v>1275652.8</v>
      </c>
    </row>
    <row r="46" spans="1:14" x14ac:dyDescent="0.25">
      <c r="A46" t="s">
        <v>113</v>
      </c>
      <c r="B46" t="s">
        <v>28</v>
      </c>
      <c r="C46" t="s">
        <v>114</v>
      </c>
      <c r="D46" t="s">
        <v>22</v>
      </c>
      <c r="E46" t="s">
        <v>14</v>
      </c>
      <c r="F46" t="str">
        <f>IF(Tabla1[[#This Row],[Importe Coste total]]&gt;500000," Alto","Bajo")</f>
        <v xml:space="preserve"> Alto</v>
      </c>
      <c r="G46" s="3">
        <v>44047</v>
      </c>
      <c r="H46">
        <v>404564940</v>
      </c>
      <c r="I46" s="3">
        <v>44071</v>
      </c>
      <c r="J46">
        <v>8611</v>
      </c>
      <c r="K46" s="15">
        <f>IFERROR(Tabla1[[#This Row],[Importe venta total]]/Tabla1[[#This Row],[Unidades]]," EJEMPLO SI .Error en el cálculo")</f>
        <v>205.7</v>
      </c>
      <c r="L46" s="5">
        <f>Tabla1[[#This Row],[Importe Coste total]]/Tabla1[[#This Row],[Unidades]]</f>
        <v>117.11</v>
      </c>
      <c r="M46" s="5">
        <v>1771282.7</v>
      </c>
      <c r="N46" s="5">
        <v>1008434.21</v>
      </c>
    </row>
    <row r="47" spans="1:14" x14ac:dyDescent="0.25">
      <c r="A47" t="s">
        <v>115</v>
      </c>
      <c r="B47" t="s">
        <v>20</v>
      </c>
      <c r="C47" t="s">
        <v>88</v>
      </c>
      <c r="D47" t="s">
        <v>40</v>
      </c>
      <c r="E47" t="s">
        <v>14</v>
      </c>
      <c r="F47" t="str">
        <f>IF(Tabla1[[#This Row],[Importe Coste total]]&gt;500000," Alto","Bajo")</f>
        <v>Bajo</v>
      </c>
      <c r="G47" s="3">
        <v>44217</v>
      </c>
      <c r="H47">
        <v>760131013</v>
      </c>
      <c r="I47" s="3">
        <v>44224</v>
      </c>
      <c r="J47">
        <v>8513</v>
      </c>
      <c r="K47" s="15">
        <f>IFERROR(Tabla1[[#This Row],[Importe venta total]]/Tabla1[[#This Row],[Unidades]]," EJEMPLO SI .Error en el cálculo")</f>
        <v>81.73</v>
      </c>
      <c r="L47" s="5">
        <f>Tabla1[[#This Row],[Importe Coste total]]/Tabla1[[#This Row],[Unidades]]</f>
        <v>56.67</v>
      </c>
      <c r="M47" s="5">
        <v>695767.49</v>
      </c>
      <c r="N47" s="5">
        <v>482431.71</v>
      </c>
    </row>
    <row r="48" spans="1:14" x14ac:dyDescent="0.25">
      <c r="A48" t="s">
        <v>116</v>
      </c>
      <c r="B48" t="s">
        <v>28</v>
      </c>
      <c r="C48" t="s">
        <v>117</v>
      </c>
      <c r="D48" t="s">
        <v>75</v>
      </c>
      <c r="E48" t="s">
        <v>14</v>
      </c>
      <c r="F48" t="str">
        <f>IF(Tabla1[[#This Row],[Importe Coste total]]&gt;500000," Alto","Bajo")</f>
        <v>Bajo</v>
      </c>
      <c r="G48" s="3">
        <v>44867</v>
      </c>
      <c r="H48">
        <v>115460574</v>
      </c>
      <c r="I48" s="3">
        <v>44884</v>
      </c>
      <c r="J48">
        <v>6205</v>
      </c>
      <c r="K48" s="15">
        <f>IFERROR(Tabla1[[#This Row],[Importe venta total]]/Tabla1[[#This Row],[Unidades]]," EJEMPLO SI .Error en el cálculo")</f>
        <v>109.28</v>
      </c>
      <c r="L48" s="5">
        <f>Tabla1[[#This Row],[Importe Coste total]]/Tabla1[[#This Row],[Unidades]]</f>
        <v>35.840000000000003</v>
      </c>
      <c r="M48" s="5">
        <v>678082.4</v>
      </c>
      <c r="N48" s="5">
        <v>222387.20000000001</v>
      </c>
    </row>
    <row r="49" spans="1:14" x14ac:dyDescent="0.25">
      <c r="A49" t="s">
        <v>118</v>
      </c>
      <c r="B49" t="s">
        <v>24</v>
      </c>
      <c r="C49" t="s">
        <v>119</v>
      </c>
      <c r="D49" t="s">
        <v>33</v>
      </c>
      <c r="E49" t="s">
        <v>14</v>
      </c>
      <c r="F49" t="str">
        <f>IF(Tabla1[[#This Row],[Importe Coste total]]&gt;500000," Alto","Bajo")</f>
        <v>Bajo</v>
      </c>
      <c r="G49" s="3">
        <v>44600</v>
      </c>
      <c r="H49">
        <v>731539952</v>
      </c>
      <c r="I49" s="3">
        <v>44601</v>
      </c>
      <c r="J49">
        <v>7783</v>
      </c>
      <c r="K49" s="15">
        <f>IFERROR(Tabla1[[#This Row],[Importe venta total]]/Tabla1[[#This Row],[Unidades]]," EJEMPLO SI .Error en el cálculo")</f>
        <v>47.45</v>
      </c>
      <c r="L49" s="5">
        <f>Tabla1[[#This Row],[Importe Coste total]]/Tabla1[[#This Row],[Unidades]]</f>
        <v>31.79</v>
      </c>
      <c r="M49" s="5">
        <v>369303.35000000003</v>
      </c>
      <c r="N49" s="5">
        <v>247421.57</v>
      </c>
    </row>
    <row r="50" spans="1:14" x14ac:dyDescent="0.25">
      <c r="A50" t="s">
        <v>120</v>
      </c>
      <c r="B50" t="s">
        <v>20</v>
      </c>
      <c r="C50" t="s">
        <v>121</v>
      </c>
      <c r="D50" t="s">
        <v>17</v>
      </c>
      <c r="E50" t="s">
        <v>18</v>
      </c>
      <c r="F50" t="str">
        <f>IF(Tabla1[[#This Row],[Importe Coste total]]&gt;500000," Alto","Bajo")</f>
        <v xml:space="preserve"> Alto</v>
      </c>
      <c r="G50" s="3">
        <v>44776</v>
      </c>
      <c r="H50">
        <v>439667975</v>
      </c>
      <c r="I50" s="3">
        <v>44825</v>
      </c>
      <c r="J50">
        <v>6379</v>
      </c>
      <c r="K50" s="15">
        <f>IFERROR(Tabla1[[#This Row],[Importe venta total]]/Tabla1[[#This Row],[Unidades]]," EJEMPLO SI .Error en el cálculo")</f>
        <v>421.89</v>
      </c>
      <c r="L50" s="5">
        <f>Tabla1[[#This Row],[Importe Coste total]]/Tabla1[[#This Row],[Unidades]]</f>
        <v>364.68999999999994</v>
      </c>
      <c r="M50" s="5">
        <v>2691236.31</v>
      </c>
      <c r="N50" s="5">
        <v>2326357.5099999998</v>
      </c>
    </row>
    <row r="51" spans="1:14" x14ac:dyDescent="0.25">
      <c r="A51" t="s">
        <v>122</v>
      </c>
      <c r="B51" t="s">
        <v>65</v>
      </c>
      <c r="C51" t="s">
        <v>123</v>
      </c>
      <c r="D51" t="s">
        <v>75</v>
      </c>
      <c r="E51" t="s">
        <v>14</v>
      </c>
      <c r="F51" t="str">
        <f>IF(Tabla1[[#This Row],[Importe Coste total]]&gt;500000," Alto","Bajo")</f>
        <v>Bajo</v>
      </c>
      <c r="G51" s="3">
        <v>44815</v>
      </c>
      <c r="H51">
        <v>291455972</v>
      </c>
      <c r="I51" s="3">
        <v>44820</v>
      </c>
      <c r="J51">
        <v>7154</v>
      </c>
      <c r="K51" s="15">
        <f>IFERROR(Tabla1[[#This Row],[Importe venta total]]/Tabla1[[#This Row],[Unidades]]," EJEMPLO SI .Error en el cálculo")</f>
        <v>109.28</v>
      </c>
      <c r="L51" s="5">
        <f>Tabla1[[#This Row],[Importe Coste total]]/Tabla1[[#This Row],[Unidades]]</f>
        <v>35.840000000000003</v>
      </c>
      <c r="M51" s="5">
        <v>781789.12</v>
      </c>
      <c r="N51" s="5">
        <v>256399.36000000002</v>
      </c>
    </row>
    <row r="52" spans="1:14" x14ac:dyDescent="0.25">
      <c r="A52" t="s">
        <v>124</v>
      </c>
      <c r="B52" t="s">
        <v>24</v>
      </c>
      <c r="C52" t="s">
        <v>79</v>
      </c>
      <c r="D52" t="s">
        <v>22</v>
      </c>
      <c r="E52" t="s">
        <v>14</v>
      </c>
      <c r="F52" t="str">
        <f>IF(Tabla1[[#This Row],[Importe Coste total]]&gt;500000," Alto","Bajo")</f>
        <v>Bajo</v>
      </c>
      <c r="G52" s="3">
        <v>44805</v>
      </c>
      <c r="H52">
        <v>508827769</v>
      </c>
      <c r="I52" s="3">
        <v>44817</v>
      </c>
      <c r="J52">
        <v>2299</v>
      </c>
      <c r="K52" s="15">
        <f>IFERROR(Tabla1[[#This Row],[Importe venta total]]/Tabla1[[#This Row],[Unidades]]," EJEMPLO SI .Error en el cálculo")</f>
        <v>205.7</v>
      </c>
      <c r="L52" s="5">
        <f>Tabla1[[#This Row],[Importe Coste total]]/Tabla1[[#This Row],[Unidades]]</f>
        <v>117.11</v>
      </c>
      <c r="M52" s="5">
        <v>472904.3</v>
      </c>
      <c r="N52" s="5">
        <v>269235.89</v>
      </c>
    </row>
    <row r="53" spans="1:14" x14ac:dyDescent="0.25">
      <c r="A53" t="s">
        <v>125</v>
      </c>
      <c r="B53" t="s">
        <v>24</v>
      </c>
      <c r="C53" t="s">
        <v>126</v>
      </c>
      <c r="D53" t="s">
        <v>53</v>
      </c>
      <c r="E53" t="s">
        <v>18</v>
      </c>
      <c r="F53" t="str">
        <f>IF(Tabla1[[#This Row],[Importe Coste total]]&gt;500000," Alto","Bajo")</f>
        <v xml:space="preserve"> Alto</v>
      </c>
      <c r="G53" s="3">
        <v>43938</v>
      </c>
      <c r="H53">
        <v>934019696</v>
      </c>
      <c r="I53" s="3">
        <v>43958</v>
      </c>
      <c r="J53">
        <v>6039</v>
      </c>
      <c r="K53" s="15">
        <f>IFERROR(Tabla1[[#This Row],[Importe venta total]]/Tabla1[[#This Row],[Unidades]]," EJEMPLO SI .Error en el cálculo")</f>
        <v>154.06</v>
      </c>
      <c r="L53" s="5">
        <f>Tabla1[[#This Row],[Importe Coste total]]/Tabla1[[#This Row],[Unidades]]</f>
        <v>90.93</v>
      </c>
      <c r="M53" s="5">
        <v>930368.34</v>
      </c>
      <c r="N53" s="5">
        <v>549126.27</v>
      </c>
    </row>
    <row r="54" spans="1:14" x14ac:dyDescent="0.25">
      <c r="A54" t="s">
        <v>127</v>
      </c>
      <c r="B54" t="s">
        <v>24</v>
      </c>
      <c r="C54" t="s">
        <v>57</v>
      </c>
      <c r="D54" t="s">
        <v>33</v>
      </c>
      <c r="E54" t="s">
        <v>18</v>
      </c>
      <c r="F54" t="str">
        <f>IF(Tabla1[[#This Row],[Importe Coste total]]&gt;500000," Alto","Bajo")</f>
        <v>Bajo</v>
      </c>
      <c r="G54" s="3">
        <v>44160</v>
      </c>
      <c r="H54">
        <v>579580581</v>
      </c>
      <c r="I54" s="3">
        <v>44177</v>
      </c>
      <c r="J54">
        <v>9628</v>
      </c>
      <c r="K54" s="15">
        <f>IFERROR(Tabla1[[#This Row],[Importe venta total]]/Tabla1[[#This Row],[Unidades]]," EJEMPLO SI .Error en el cálculo")</f>
        <v>47.45</v>
      </c>
      <c r="L54" s="5">
        <f>Tabla1[[#This Row],[Importe Coste total]]/Tabla1[[#This Row],[Unidades]]</f>
        <v>31.79</v>
      </c>
      <c r="M54" s="5">
        <v>456848.60000000003</v>
      </c>
      <c r="N54" s="5">
        <v>306074.12</v>
      </c>
    </row>
    <row r="55" spans="1:14" x14ac:dyDescent="0.25">
      <c r="A55" t="s">
        <v>128</v>
      </c>
      <c r="B55" t="s">
        <v>28</v>
      </c>
      <c r="C55" t="s">
        <v>129</v>
      </c>
      <c r="D55" t="s">
        <v>17</v>
      </c>
      <c r="E55" t="s">
        <v>18</v>
      </c>
      <c r="F55" t="str">
        <f>IF(Tabla1[[#This Row],[Importe Coste total]]&gt;500000," Alto","Bajo")</f>
        <v xml:space="preserve"> Alto</v>
      </c>
      <c r="G55" s="3">
        <v>44435</v>
      </c>
      <c r="H55">
        <v>778371751</v>
      </c>
      <c r="I55" s="3">
        <v>44442</v>
      </c>
      <c r="J55">
        <v>6353</v>
      </c>
      <c r="K55" s="15">
        <f>IFERROR(Tabla1[[#This Row],[Importe venta total]]/Tabla1[[#This Row],[Unidades]]," EJEMPLO SI .Error en el cálculo")</f>
        <v>421.89</v>
      </c>
      <c r="L55" s="5">
        <f>Tabla1[[#This Row],[Importe Coste total]]/Tabla1[[#This Row],[Unidades]]</f>
        <v>364.69</v>
      </c>
      <c r="M55" s="5">
        <v>2680267.17</v>
      </c>
      <c r="N55" s="5">
        <v>2316875.5699999998</v>
      </c>
    </row>
    <row r="56" spans="1:14" x14ac:dyDescent="0.25">
      <c r="A56" t="s">
        <v>130</v>
      </c>
      <c r="B56" t="s">
        <v>24</v>
      </c>
      <c r="C56" t="s">
        <v>131</v>
      </c>
      <c r="D56" t="s">
        <v>53</v>
      </c>
      <c r="E56" t="s">
        <v>14</v>
      </c>
      <c r="F56" t="str">
        <f>IF(Tabla1[[#This Row],[Importe Coste total]]&gt;500000," Alto","Bajo")</f>
        <v xml:space="preserve"> Alto</v>
      </c>
      <c r="G56" s="3">
        <v>44393</v>
      </c>
      <c r="H56">
        <v>233567035</v>
      </c>
      <c r="I56" s="3">
        <v>44425</v>
      </c>
      <c r="J56">
        <v>6531</v>
      </c>
      <c r="K56" s="15">
        <f>IFERROR(Tabla1[[#This Row],[Importe venta total]]/Tabla1[[#This Row],[Unidades]]," EJEMPLO SI .Error en el cálculo")</f>
        <v>154.06</v>
      </c>
      <c r="L56" s="5">
        <f>Tabla1[[#This Row],[Importe Coste total]]/Tabla1[[#This Row],[Unidades]]</f>
        <v>90.93</v>
      </c>
      <c r="M56" s="5">
        <v>1006165.86</v>
      </c>
      <c r="N56" s="5">
        <v>593863.83000000007</v>
      </c>
    </row>
    <row r="57" spans="1:14" x14ac:dyDescent="0.25">
      <c r="A57" t="s">
        <v>132</v>
      </c>
      <c r="B57" t="s">
        <v>24</v>
      </c>
      <c r="C57" t="s">
        <v>131</v>
      </c>
      <c r="D57" t="s">
        <v>33</v>
      </c>
      <c r="E57" t="s">
        <v>18</v>
      </c>
      <c r="F57" t="str">
        <f>IF(Tabla1[[#This Row],[Importe Coste total]]&gt;500000," Alto","Bajo")</f>
        <v>Bajo</v>
      </c>
      <c r="G57" s="3">
        <v>44858</v>
      </c>
      <c r="H57">
        <v>868652760</v>
      </c>
      <c r="I57" s="3">
        <v>44903</v>
      </c>
      <c r="J57">
        <v>2510</v>
      </c>
      <c r="K57" s="15">
        <f>IFERROR(Tabla1[[#This Row],[Importe venta total]]/Tabla1[[#This Row],[Unidades]]," EJEMPLO SI .Error en el cálculo")</f>
        <v>47.45</v>
      </c>
      <c r="L57" s="5">
        <f>Tabla1[[#This Row],[Importe Coste total]]/Tabla1[[#This Row],[Unidades]]</f>
        <v>31.79</v>
      </c>
      <c r="M57" s="5">
        <v>119099.5</v>
      </c>
      <c r="N57" s="5">
        <v>79792.899999999994</v>
      </c>
    </row>
    <row r="58" spans="1:14" x14ac:dyDescent="0.25">
      <c r="A58" t="s">
        <v>133</v>
      </c>
      <c r="B58" t="s">
        <v>11</v>
      </c>
      <c r="C58" t="s">
        <v>134</v>
      </c>
      <c r="D58" t="s">
        <v>53</v>
      </c>
      <c r="E58" t="s">
        <v>14</v>
      </c>
      <c r="F58" t="str">
        <f>IF(Tabla1[[#This Row],[Importe Coste total]]&gt;500000," Alto","Bajo")</f>
        <v>Bajo</v>
      </c>
      <c r="G58" s="3">
        <v>44188</v>
      </c>
      <c r="H58">
        <v>177427756</v>
      </c>
      <c r="I58" s="3">
        <v>44227</v>
      </c>
      <c r="J58">
        <v>3671</v>
      </c>
      <c r="K58" s="15">
        <f>IFERROR(Tabla1[[#This Row],[Importe venta total]]/Tabla1[[#This Row],[Unidades]]," EJEMPLO SI .Error en el cálculo")</f>
        <v>154.06</v>
      </c>
      <c r="L58" s="5">
        <f>Tabla1[[#This Row],[Importe Coste total]]/Tabla1[[#This Row],[Unidades]]</f>
        <v>90.93</v>
      </c>
      <c r="M58" s="5">
        <v>565554.26</v>
      </c>
      <c r="N58" s="5">
        <v>333804.03000000003</v>
      </c>
    </row>
    <row r="59" spans="1:14" x14ac:dyDescent="0.25">
      <c r="A59" t="s">
        <v>135</v>
      </c>
      <c r="B59" t="s">
        <v>11</v>
      </c>
      <c r="C59" t="s">
        <v>136</v>
      </c>
      <c r="D59" t="s">
        <v>22</v>
      </c>
      <c r="E59" t="s">
        <v>14</v>
      </c>
      <c r="F59" t="str">
        <f>IF(Tabla1[[#This Row],[Importe Coste total]]&gt;500000," Alto","Bajo")</f>
        <v>Bajo</v>
      </c>
      <c r="G59" s="3">
        <v>44022</v>
      </c>
      <c r="H59">
        <v>674003350</v>
      </c>
      <c r="I59" s="3">
        <v>44042</v>
      </c>
      <c r="J59">
        <v>1424</v>
      </c>
      <c r="K59" s="15">
        <f>IFERROR(Tabla1[[#This Row],[Importe venta total]]/Tabla1[[#This Row],[Unidades]]," EJEMPLO SI .Error en el cálculo")</f>
        <v>205.7</v>
      </c>
      <c r="L59" s="5">
        <f>Tabla1[[#This Row],[Importe Coste total]]/Tabla1[[#This Row],[Unidades]]</f>
        <v>117.10999999999999</v>
      </c>
      <c r="M59" s="5">
        <v>292916.8</v>
      </c>
      <c r="N59" s="5">
        <v>166764.63999999998</v>
      </c>
    </row>
    <row r="60" spans="1:14" x14ac:dyDescent="0.25">
      <c r="A60" t="s">
        <v>137</v>
      </c>
      <c r="B60" t="s">
        <v>11</v>
      </c>
      <c r="C60" t="s">
        <v>138</v>
      </c>
      <c r="D60" t="s">
        <v>75</v>
      </c>
      <c r="E60" t="s">
        <v>14</v>
      </c>
      <c r="F60" t="str">
        <f>IF(Tabla1[[#This Row],[Importe Coste total]]&gt;500000," Alto","Bajo")</f>
        <v>Bajo</v>
      </c>
      <c r="G60" s="3">
        <v>44577</v>
      </c>
      <c r="H60">
        <v>442803370</v>
      </c>
      <c r="I60" s="3">
        <v>44610</v>
      </c>
      <c r="J60">
        <v>4212</v>
      </c>
      <c r="K60" s="15">
        <f>IFERROR(Tabla1[[#This Row],[Importe venta total]]/Tabla1[[#This Row],[Unidades]]," EJEMPLO SI .Error en el cálculo")</f>
        <v>109.28</v>
      </c>
      <c r="L60" s="5">
        <f>Tabla1[[#This Row],[Importe Coste total]]/Tabla1[[#This Row],[Unidades]]</f>
        <v>35.840000000000003</v>
      </c>
      <c r="M60" s="5">
        <v>460287.36</v>
      </c>
      <c r="N60" s="5">
        <v>150958.08000000002</v>
      </c>
    </row>
    <row r="61" spans="1:14" x14ac:dyDescent="0.25">
      <c r="A61" t="s">
        <v>139</v>
      </c>
      <c r="B61" t="s">
        <v>65</v>
      </c>
      <c r="C61" t="s">
        <v>140</v>
      </c>
      <c r="D61" t="s">
        <v>30</v>
      </c>
      <c r="E61" t="s">
        <v>18</v>
      </c>
      <c r="F61" t="str">
        <f>IF(Tabla1[[#This Row],[Importe Coste total]]&gt;500000," Alto","Bajo")</f>
        <v>Bajo</v>
      </c>
      <c r="G61" s="3">
        <v>44131</v>
      </c>
      <c r="H61">
        <v>788564145</v>
      </c>
      <c r="I61" s="3">
        <v>44166</v>
      </c>
      <c r="J61">
        <v>2509</v>
      </c>
      <c r="K61" s="15">
        <f>IFERROR(Tabla1[[#This Row],[Importe venta total]]/Tabla1[[#This Row],[Unidades]]," EJEMPLO SI .Error en el cálculo")</f>
        <v>255.28</v>
      </c>
      <c r="L61" s="5">
        <f>Tabla1[[#This Row],[Importe Coste total]]/Tabla1[[#This Row],[Unidades]]</f>
        <v>159.41999999999999</v>
      </c>
      <c r="M61" s="5">
        <v>640497.52</v>
      </c>
      <c r="N61" s="5">
        <v>399984.77999999997</v>
      </c>
    </row>
    <row r="62" spans="1:14" x14ac:dyDescent="0.25">
      <c r="A62" t="s">
        <v>141</v>
      </c>
      <c r="B62" t="s">
        <v>24</v>
      </c>
      <c r="C62" t="s">
        <v>142</v>
      </c>
      <c r="D62" t="s">
        <v>38</v>
      </c>
      <c r="E62" t="s">
        <v>18</v>
      </c>
      <c r="F62" t="str">
        <f>IF(Tabla1[[#This Row],[Importe Coste total]]&gt;500000," Alto","Bajo")</f>
        <v xml:space="preserve"> Alto</v>
      </c>
      <c r="G62" s="3">
        <v>44763</v>
      </c>
      <c r="H62">
        <v>386334502</v>
      </c>
      <c r="I62" s="3">
        <v>44784</v>
      </c>
      <c r="J62">
        <v>3819</v>
      </c>
      <c r="K62" s="15">
        <f>IFERROR(Tabla1[[#This Row],[Importe venta total]]/Tabla1[[#This Row],[Unidades]]," EJEMPLO SI .Error en el cálculo")</f>
        <v>437.2</v>
      </c>
      <c r="L62" s="5">
        <f>Tabla1[[#This Row],[Importe Coste total]]/Tabla1[[#This Row],[Unidades]]</f>
        <v>263.33</v>
      </c>
      <c r="M62" s="5">
        <v>1669666.8</v>
      </c>
      <c r="N62" s="5">
        <v>1005657.2699999999</v>
      </c>
    </row>
    <row r="63" spans="1:14" x14ac:dyDescent="0.25">
      <c r="A63" t="s">
        <v>143</v>
      </c>
      <c r="B63" t="s">
        <v>11</v>
      </c>
      <c r="C63" t="s">
        <v>144</v>
      </c>
      <c r="D63" t="s">
        <v>40</v>
      </c>
      <c r="E63" t="s">
        <v>18</v>
      </c>
      <c r="F63" t="str">
        <f>IF(Tabla1[[#This Row],[Importe Coste total]]&gt;500000," Alto","Bajo")</f>
        <v>Bajo</v>
      </c>
      <c r="G63" s="3">
        <v>44522</v>
      </c>
      <c r="H63">
        <v>231475770</v>
      </c>
      <c r="I63" s="3">
        <v>44523</v>
      </c>
      <c r="J63">
        <v>7679</v>
      </c>
      <c r="K63" s="15">
        <f>IFERROR(Tabla1[[#This Row],[Importe venta total]]/Tabla1[[#This Row],[Unidades]]," EJEMPLO SI .Error en el cálculo")</f>
        <v>81.73</v>
      </c>
      <c r="L63" s="5">
        <f>Tabla1[[#This Row],[Importe Coste total]]/Tabla1[[#This Row],[Unidades]]</f>
        <v>56.67</v>
      </c>
      <c r="M63" s="5">
        <v>627604.67000000004</v>
      </c>
      <c r="N63" s="5">
        <v>435168.93</v>
      </c>
    </row>
    <row r="64" spans="1:14" x14ac:dyDescent="0.25">
      <c r="A64" t="s">
        <v>145</v>
      </c>
      <c r="B64" t="s">
        <v>65</v>
      </c>
      <c r="C64" t="s">
        <v>146</v>
      </c>
      <c r="D64" t="s">
        <v>85</v>
      </c>
      <c r="E64" t="s">
        <v>18</v>
      </c>
      <c r="F64" t="str">
        <f>IF(Tabla1[[#This Row],[Importe Coste total]]&gt;500000," Alto","Bajo")</f>
        <v>Bajo</v>
      </c>
      <c r="G64" s="3">
        <v>44214</v>
      </c>
      <c r="H64">
        <v>489661777</v>
      </c>
      <c r="I64" s="3">
        <v>44238</v>
      </c>
      <c r="J64">
        <v>656</v>
      </c>
      <c r="K64" s="15">
        <f>IFERROR(Tabla1[[#This Row],[Importe venta total]]/Tabla1[[#This Row],[Unidades]]," EJEMPLO SI .Error en el cálculo")</f>
        <v>668.27</v>
      </c>
      <c r="L64" s="5">
        <f>Tabla1[[#This Row],[Importe Coste total]]/Tabla1[[#This Row],[Unidades]]</f>
        <v>502.53999999999996</v>
      </c>
      <c r="M64" s="5">
        <v>438385.12</v>
      </c>
      <c r="N64" s="5">
        <v>329666.24</v>
      </c>
    </row>
    <row r="65" spans="1:14" x14ac:dyDescent="0.25">
      <c r="A65" t="s">
        <v>147</v>
      </c>
      <c r="B65" t="s">
        <v>24</v>
      </c>
      <c r="C65" t="s">
        <v>148</v>
      </c>
      <c r="D65" t="s">
        <v>40</v>
      </c>
      <c r="E65" t="s">
        <v>14</v>
      </c>
      <c r="F65" t="str">
        <f>IF(Tabla1[[#This Row],[Importe Coste total]]&gt;500000," Alto","Bajo")</f>
        <v>Bajo</v>
      </c>
      <c r="G65" s="3">
        <v>44791</v>
      </c>
      <c r="H65">
        <v>946878850</v>
      </c>
      <c r="I65" s="3">
        <v>44839</v>
      </c>
      <c r="J65">
        <v>1348</v>
      </c>
      <c r="K65" s="15">
        <f>IFERROR(Tabla1[[#This Row],[Importe venta total]]/Tabla1[[#This Row],[Unidades]]," EJEMPLO SI .Error en el cálculo")</f>
        <v>81.73</v>
      </c>
      <c r="L65" s="5">
        <f>Tabla1[[#This Row],[Importe Coste total]]/Tabla1[[#This Row],[Unidades]]</f>
        <v>56.67</v>
      </c>
      <c r="M65" s="5">
        <v>110172.04000000001</v>
      </c>
      <c r="N65" s="5">
        <v>76391.16</v>
      </c>
    </row>
    <row r="66" spans="1:14" x14ac:dyDescent="0.25">
      <c r="A66" t="s">
        <v>149</v>
      </c>
      <c r="B66" t="s">
        <v>28</v>
      </c>
      <c r="C66" t="s">
        <v>150</v>
      </c>
      <c r="D66" t="s">
        <v>17</v>
      </c>
      <c r="E66" t="s">
        <v>14</v>
      </c>
      <c r="F66" t="str">
        <f>IF(Tabla1[[#This Row],[Importe Coste total]]&gt;500000," Alto","Bajo")</f>
        <v xml:space="preserve"> Alto</v>
      </c>
      <c r="G66" s="3">
        <v>44743</v>
      </c>
      <c r="H66">
        <v>559425818</v>
      </c>
      <c r="I66" s="3">
        <v>44765</v>
      </c>
      <c r="J66">
        <v>5386</v>
      </c>
      <c r="K66" s="15">
        <f>IFERROR(Tabla1[[#This Row],[Importe venta total]]/Tabla1[[#This Row],[Unidades]]," EJEMPLO SI .Error en el cálculo")</f>
        <v>421.89</v>
      </c>
      <c r="L66" s="5">
        <f>Tabla1[[#This Row],[Importe Coste total]]/Tabla1[[#This Row],[Unidades]]</f>
        <v>364.69</v>
      </c>
      <c r="M66" s="5">
        <v>2272299.54</v>
      </c>
      <c r="N66" s="5">
        <v>1964220.34</v>
      </c>
    </row>
    <row r="67" spans="1:14" x14ac:dyDescent="0.25">
      <c r="A67" t="s">
        <v>151</v>
      </c>
      <c r="B67" t="s">
        <v>24</v>
      </c>
      <c r="C67" t="s">
        <v>152</v>
      </c>
      <c r="D67" t="s">
        <v>53</v>
      </c>
      <c r="E67" t="s">
        <v>14</v>
      </c>
      <c r="F67" t="str">
        <f>IF(Tabla1[[#This Row],[Importe Coste total]]&gt;500000," Alto","Bajo")</f>
        <v>Bajo</v>
      </c>
      <c r="G67" s="3">
        <v>44795</v>
      </c>
      <c r="H67">
        <v>603914010</v>
      </c>
      <c r="I67" s="3">
        <v>44805</v>
      </c>
      <c r="J67">
        <v>431</v>
      </c>
      <c r="K67" s="15">
        <f>IFERROR(Tabla1[[#This Row],[Importe venta total]]/Tabla1[[#This Row],[Unidades]]," EJEMPLO SI .Error en el cálculo")</f>
        <v>154.06</v>
      </c>
      <c r="L67" s="5">
        <f>Tabla1[[#This Row],[Importe Coste total]]/Tabla1[[#This Row],[Unidades]]</f>
        <v>90.93</v>
      </c>
      <c r="M67" s="5">
        <v>66399.86</v>
      </c>
      <c r="N67" s="5">
        <v>39190.83</v>
      </c>
    </row>
    <row r="68" spans="1:14" x14ac:dyDescent="0.25">
      <c r="A68" t="s">
        <v>153</v>
      </c>
      <c r="B68" t="s">
        <v>24</v>
      </c>
      <c r="C68" t="s">
        <v>154</v>
      </c>
      <c r="D68" t="s">
        <v>26</v>
      </c>
      <c r="E68" t="s">
        <v>14</v>
      </c>
      <c r="F68" t="str">
        <f>IF(Tabla1[[#This Row],[Importe Coste total]]&gt;500000," Alto","Bajo")</f>
        <v>Bajo</v>
      </c>
      <c r="G68" s="3">
        <v>44251</v>
      </c>
      <c r="H68">
        <v>627267253</v>
      </c>
      <c r="I68" s="3">
        <v>44263</v>
      </c>
      <c r="J68">
        <v>1174</v>
      </c>
      <c r="K68" s="15">
        <f>IFERROR(Tabla1[[#This Row],[Importe venta total]]/Tabla1[[#This Row],[Unidades]]," EJEMPLO SI .Error en el cálculo")</f>
        <v>9.33</v>
      </c>
      <c r="L68" s="5">
        <f>Tabla1[[#This Row],[Importe Coste total]]/Tabla1[[#This Row],[Unidades]]</f>
        <v>6.92</v>
      </c>
      <c r="M68" s="5">
        <v>10953.42</v>
      </c>
      <c r="N68" s="5">
        <v>8124.08</v>
      </c>
    </row>
    <row r="69" spans="1:14" x14ac:dyDescent="0.25">
      <c r="A69" t="s">
        <v>155</v>
      </c>
      <c r="B69" t="s">
        <v>24</v>
      </c>
      <c r="C69" t="s">
        <v>48</v>
      </c>
      <c r="D69" t="s">
        <v>30</v>
      </c>
      <c r="E69" t="s">
        <v>18</v>
      </c>
      <c r="F69" t="str">
        <f>IF(Tabla1[[#This Row],[Importe Coste total]]&gt;500000," Alto","Bajo")</f>
        <v xml:space="preserve"> Alto</v>
      </c>
      <c r="G69" s="3">
        <v>44652</v>
      </c>
      <c r="H69">
        <v>696721875</v>
      </c>
      <c r="I69" s="3">
        <v>44693</v>
      </c>
      <c r="J69">
        <v>4340</v>
      </c>
      <c r="K69" s="15">
        <f>IFERROR(Tabla1[[#This Row],[Importe venta total]]/Tabla1[[#This Row],[Unidades]]," EJEMPLO SI .Error en el cálculo")</f>
        <v>255.28</v>
      </c>
      <c r="L69" s="5">
        <f>Tabla1[[#This Row],[Importe Coste total]]/Tabla1[[#This Row],[Unidades]]</f>
        <v>159.41999999999999</v>
      </c>
      <c r="M69" s="5">
        <v>1107915.2</v>
      </c>
      <c r="N69" s="5">
        <v>691882.79999999993</v>
      </c>
    </row>
    <row r="70" spans="1:14" x14ac:dyDescent="0.25">
      <c r="A70" t="s">
        <v>156</v>
      </c>
      <c r="B70" t="s">
        <v>65</v>
      </c>
      <c r="C70" t="s">
        <v>140</v>
      </c>
      <c r="D70" t="s">
        <v>40</v>
      </c>
      <c r="E70" t="s">
        <v>14</v>
      </c>
      <c r="F70" t="str">
        <f>IF(Tabla1[[#This Row],[Importe Coste total]]&gt;500000," Alto","Bajo")</f>
        <v>Bajo</v>
      </c>
      <c r="G70" s="3">
        <v>44030</v>
      </c>
      <c r="H70">
        <v>949826705</v>
      </c>
      <c r="I70" s="3">
        <v>44080</v>
      </c>
      <c r="J70">
        <v>3684</v>
      </c>
      <c r="K70" s="15">
        <f>IFERROR(Tabla1[[#This Row],[Importe venta total]]/Tabla1[[#This Row],[Unidades]]," EJEMPLO SI .Error en el cálculo")</f>
        <v>81.73</v>
      </c>
      <c r="L70" s="5">
        <f>Tabla1[[#This Row],[Importe Coste total]]/Tabla1[[#This Row],[Unidades]]</f>
        <v>56.67</v>
      </c>
      <c r="M70" s="5">
        <v>301093.32</v>
      </c>
      <c r="N70" s="5">
        <v>208772.28</v>
      </c>
    </row>
    <row r="71" spans="1:14" x14ac:dyDescent="0.25">
      <c r="A71" t="s">
        <v>157</v>
      </c>
      <c r="B71" t="s">
        <v>11</v>
      </c>
      <c r="C71" t="s">
        <v>158</v>
      </c>
      <c r="D71" t="s">
        <v>40</v>
      </c>
      <c r="E71" t="s">
        <v>14</v>
      </c>
      <c r="F71" t="str">
        <f>IF(Tabla1[[#This Row],[Importe Coste total]]&gt;500000," Alto","Bajo")</f>
        <v>Bajo</v>
      </c>
      <c r="G71" s="3">
        <v>44742</v>
      </c>
      <c r="H71">
        <v>244443070</v>
      </c>
      <c r="I71" s="3">
        <v>44745</v>
      </c>
      <c r="J71">
        <v>4991</v>
      </c>
      <c r="K71" s="15">
        <f>IFERROR(Tabla1[[#This Row],[Importe venta total]]/Tabla1[[#This Row],[Unidades]]," EJEMPLO SI .Error en el cálculo")</f>
        <v>81.73</v>
      </c>
      <c r="L71" s="5">
        <f>Tabla1[[#This Row],[Importe Coste total]]/Tabla1[[#This Row],[Unidades]]</f>
        <v>56.670000000000009</v>
      </c>
      <c r="M71" s="5">
        <v>407914.43</v>
      </c>
      <c r="N71" s="5">
        <v>282839.97000000003</v>
      </c>
    </row>
    <row r="72" spans="1:14" x14ac:dyDescent="0.25">
      <c r="A72" t="s">
        <v>159</v>
      </c>
      <c r="B72" t="s">
        <v>11</v>
      </c>
      <c r="C72" t="s">
        <v>84</v>
      </c>
      <c r="D72" t="s">
        <v>85</v>
      </c>
      <c r="E72" t="s">
        <v>14</v>
      </c>
      <c r="F72" t="str">
        <f>IF(Tabla1[[#This Row],[Importe Coste total]]&gt;500000," Alto","Bajo")</f>
        <v xml:space="preserve"> Alto</v>
      </c>
      <c r="G72" s="3">
        <v>44590</v>
      </c>
      <c r="H72">
        <v>208744800</v>
      </c>
      <c r="I72" s="3">
        <v>44595</v>
      </c>
      <c r="J72">
        <v>1080</v>
      </c>
      <c r="K72" s="15">
        <f>IFERROR(Tabla1[[#This Row],[Importe venta total]]/Tabla1[[#This Row],[Unidades]]," EJEMPLO SI .Error en el cálculo")</f>
        <v>668.27</v>
      </c>
      <c r="L72" s="5">
        <f>Tabla1[[#This Row],[Importe Coste total]]/Tabla1[[#This Row],[Unidades]]</f>
        <v>502.54000000000008</v>
      </c>
      <c r="M72" s="5">
        <v>721731.6</v>
      </c>
      <c r="N72" s="5">
        <v>542743.20000000007</v>
      </c>
    </row>
    <row r="73" spans="1:14" x14ac:dyDescent="0.25">
      <c r="A73" t="s">
        <v>160</v>
      </c>
      <c r="B73" t="s">
        <v>20</v>
      </c>
      <c r="C73" t="s">
        <v>42</v>
      </c>
      <c r="D73" t="s">
        <v>17</v>
      </c>
      <c r="E73" t="s">
        <v>14</v>
      </c>
      <c r="F73" t="str">
        <f>IF(Tabla1[[#This Row],[Importe Coste total]]&gt;500000," Alto","Bajo")</f>
        <v xml:space="preserve"> Alto</v>
      </c>
      <c r="G73" s="3">
        <v>44660</v>
      </c>
      <c r="H73">
        <v>291218221</v>
      </c>
      <c r="I73" s="3">
        <v>44683</v>
      </c>
      <c r="J73">
        <v>6798</v>
      </c>
      <c r="K73" s="15">
        <f>IFERROR(Tabla1[[#This Row],[Importe venta total]]/Tabla1[[#This Row],[Unidades]]," EJEMPLO SI .Error en el cálculo")</f>
        <v>421.89</v>
      </c>
      <c r="L73" s="5">
        <f>Tabla1[[#This Row],[Importe Coste total]]/Tabla1[[#This Row],[Unidades]]</f>
        <v>364.69</v>
      </c>
      <c r="M73" s="5">
        <v>2868008.2199999997</v>
      </c>
      <c r="N73" s="5">
        <v>2479162.62</v>
      </c>
    </row>
    <row r="74" spans="1:14" x14ac:dyDescent="0.25">
      <c r="A74" t="s">
        <v>161</v>
      </c>
      <c r="B74" t="s">
        <v>24</v>
      </c>
      <c r="C74" t="s">
        <v>82</v>
      </c>
      <c r="D74" t="s">
        <v>85</v>
      </c>
      <c r="E74" t="s">
        <v>14</v>
      </c>
      <c r="F74" t="str">
        <f>IF(Tabla1[[#This Row],[Importe Coste total]]&gt;500000," Alto","Bajo")</f>
        <v xml:space="preserve"> Alto</v>
      </c>
      <c r="G74" s="3">
        <v>44614</v>
      </c>
      <c r="H74">
        <v>910662162</v>
      </c>
      <c r="I74" s="3">
        <v>44625</v>
      </c>
      <c r="J74">
        <v>4025</v>
      </c>
      <c r="K74" s="15">
        <f>IFERROR(Tabla1[[#This Row],[Importe venta total]]/Tabla1[[#This Row],[Unidades]]," EJEMPLO SI .Error en el cálculo")</f>
        <v>668.27</v>
      </c>
      <c r="L74" s="5">
        <f>Tabla1[[#This Row],[Importe Coste total]]/Tabla1[[#This Row],[Unidades]]</f>
        <v>502.54</v>
      </c>
      <c r="M74" s="5">
        <v>2689786.75</v>
      </c>
      <c r="N74" s="5">
        <v>2022723.5</v>
      </c>
    </row>
    <row r="75" spans="1:14" x14ac:dyDescent="0.25">
      <c r="A75" t="s">
        <v>162</v>
      </c>
      <c r="B75" t="s">
        <v>65</v>
      </c>
      <c r="C75" t="s">
        <v>163</v>
      </c>
      <c r="D75" t="s">
        <v>43</v>
      </c>
      <c r="E75" t="s">
        <v>18</v>
      </c>
      <c r="F75" t="str">
        <f>IF(Tabla1[[#This Row],[Importe Coste total]]&gt;500000," Alto","Bajo")</f>
        <v xml:space="preserve"> Alto</v>
      </c>
      <c r="G75" s="3">
        <v>44264</v>
      </c>
      <c r="H75">
        <v>306187951</v>
      </c>
      <c r="I75" s="3">
        <v>44303</v>
      </c>
      <c r="J75">
        <v>6674</v>
      </c>
      <c r="K75" s="15">
        <f>IFERROR(Tabla1[[#This Row],[Importe venta total]]/Tabla1[[#This Row],[Unidades]]," EJEMPLO SI .Error en el cálculo")</f>
        <v>651.21</v>
      </c>
      <c r="L75" s="5">
        <f>Tabla1[[#This Row],[Importe Coste total]]/Tabla1[[#This Row],[Unidades]]</f>
        <v>524.96</v>
      </c>
      <c r="M75" s="5">
        <v>4346175.54</v>
      </c>
      <c r="N75" s="5">
        <v>3503583.04</v>
      </c>
    </row>
    <row r="76" spans="1:14" x14ac:dyDescent="0.25">
      <c r="A76" t="s">
        <v>164</v>
      </c>
      <c r="B76" t="s">
        <v>65</v>
      </c>
      <c r="C76" t="s">
        <v>165</v>
      </c>
      <c r="D76" t="s">
        <v>26</v>
      </c>
      <c r="E76" t="s">
        <v>14</v>
      </c>
      <c r="F76" t="str">
        <f>IF(Tabla1[[#This Row],[Importe Coste total]]&gt;500000," Alto","Bajo")</f>
        <v>Bajo</v>
      </c>
      <c r="G76" s="3">
        <v>44090</v>
      </c>
      <c r="H76">
        <v>387219417</v>
      </c>
      <c r="I76" s="3">
        <v>44101</v>
      </c>
      <c r="J76">
        <v>5685</v>
      </c>
      <c r="K76" s="15">
        <f>IFERROR(Tabla1[[#This Row],[Importe venta total]]/Tabla1[[#This Row],[Unidades]]," EJEMPLO SI .Error en el cálculo")</f>
        <v>9.33</v>
      </c>
      <c r="L76" s="5">
        <f>Tabla1[[#This Row],[Importe Coste total]]/Tabla1[[#This Row],[Unidades]]</f>
        <v>6.92</v>
      </c>
      <c r="M76" s="5">
        <v>53041.05</v>
      </c>
      <c r="N76" s="5">
        <v>39340.199999999997</v>
      </c>
    </row>
    <row r="77" spans="1:14" x14ac:dyDescent="0.25">
      <c r="A77" t="s">
        <v>166</v>
      </c>
      <c r="B77" t="s">
        <v>65</v>
      </c>
      <c r="C77" t="s">
        <v>167</v>
      </c>
      <c r="D77" t="s">
        <v>53</v>
      </c>
      <c r="E77" t="s">
        <v>18</v>
      </c>
      <c r="F77" t="str">
        <f>IF(Tabla1[[#This Row],[Importe Coste total]]&gt;500000," Alto","Bajo")</f>
        <v>Bajo</v>
      </c>
      <c r="G77" s="3">
        <v>44717</v>
      </c>
      <c r="H77">
        <v>883492887</v>
      </c>
      <c r="I77" s="3">
        <v>44717</v>
      </c>
      <c r="J77">
        <v>4033</v>
      </c>
      <c r="K77" s="15">
        <f>IFERROR(Tabla1[[#This Row],[Importe venta total]]/Tabla1[[#This Row],[Unidades]]," EJEMPLO SI .Error en el cálculo")</f>
        <v>154.06</v>
      </c>
      <c r="L77" s="5">
        <f>Tabla1[[#This Row],[Importe Coste total]]/Tabla1[[#This Row],[Unidades]]</f>
        <v>90.93</v>
      </c>
      <c r="M77" s="5">
        <v>621323.98</v>
      </c>
      <c r="N77" s="5">
        <v>366720.69</v>
      </c>
    </row>
    <row r="78" spans="1:14" x14ac:dyDescent="0.25">
      <c r="A78" t="s">
        <v>168</v>
      </c>
      <c r="B78" t="s">
        <v>11</v>
      </c>
      <c r="C78" t="s">
        <v>169</v>
      </c>
      <c r="D78" t="s">
        <v>33</v>
      </c>
      <c r="E78" t="s">
        <v>14</v>
      </c>
      <c r="F78" t="str">
        <f>IF(Tabla1[[#This Row],[Importe Coste total]]&gt;500000," Alto","Bajo")</f>
        <v>Bajo</v>
      </c>
      <c r="G78" s="3">
        <v>44310</v>
      </c>
      <c r="H78">
        <v>695057189</v>
      </c>
      <c r="I78" s="3">
        <v>44324</v>
      </c>
      <c r="J78">
        <v>1723</v>
      </c>
      <c r="K78" s="15">
        <f>IFERROR(Tabla1[[#This Row],[Importe venta total]]/Tabla1[[#This Row],[Unidades]]," EJEMPLO SI .Error en el cálculo")</f>
        <v>47.45</v>
      </c>
      <c r="L78" s="5">
        <f>Tabla1[[#This Row],[Importe Coste total]]/Tabla1[[#This Row],[Unidades]]</f>
        <v>31.79</v>
      </c>
      <c r="M78" s="5">
        <v>81756.350000000006</v>
      </c>
      <c r="N78" s="5">
        <v>54774.17</v>
      </c>
    </row>
    <row r="79" spans="1:14" x14ac:dyDescent="0.25">
      <c r="A79" t="s">
        <v>170</v>
      </c>
      <c r="B79" t="s">
        <v>20</v>
      </c>
      <c r="C79" t="s">
        <v>171</v>
      </c>
      <c r="D79" t="s">
        <v>38</v>
      </c>
      <c r="E79" t="s">
        <v>18</v>
      </c>
      <c r="F79" t="str">
        <f>IF(Tabla1[[#This Row],[Importe Coste total]]&gt;500000," Alto","Bajo")</f>
        <v>Bajo</v>
      </c>
      <c r="G79" s="3">
        <v>44309</v>
      </c>
      <c r="H79">
        <v>142273652</v>
      </c>
      <c r="I79" s="3">
        <v>44332</v>
      </c>
      <c r="J79">
        <v>790</v>
      </c>
      <c r="K79" s="15">
        <f>IFERROR(Tabla1[[#This Row],[Importe venta total]]/Tabla1[[#This Row],[Unidades]]," EJEMPLO SI .Error en el cálculo")</f>
        <v>437.2</v>
      </c>
      <c r="L79" s="5">
        <f>Tabla1[[#This Row],[Importe Coste total]]/Tabla1[[#This Row],[Unidades]]</f>
        <v>263.33</v>
      </c>
      <c r="M79" s="5">
        <v>345388</v>
      </c>
      <c r="N79" s="5">
        <v>208030.69999999998</v>
      </c>
    </row>
    <row r="80" spans="1:14" x14ac:dyDescent="0.25">
      <c r="A80" t="s">
        <v>172</v>
      </c>
      <c r="B80" t="s">
        <v>11</v>
      </c>
      <c r="C80" t="s">
        <v>173</v>
      </c>
      <c r="D80" t="s">
        <v>22</v>
      </c>
      <c r="E80" t="s">
        <v>18</v>
      </c>
      <c r="F80" t="str">
        <f>IF(Tabla1[[#This Row],[Importe Coste total]]&gt;500000," Alto","Bajo")</f>
        <v>Bajo</v>
      </c>
      <c r="G80" s="3">
        <v>44740</v>
      </c>
      <c r="H80">
        <v>515816104</v>
      </c>
      <c r="I80" s="3">
        <v>44779</v>
      </c>
      <c r="J80">
        <v>303</v>
      </c>
      <c r="K80" s="15">
        <f>IFERROR(Tabla1[[#This Row],[Importe venta total]]/Tabla1[[#This Row],[Unidades]]," EJEMPLO SI .Error en el cálculo")</f>
        <v>205.7</v>
      </c>
      <c r="L80" s="5">
        <f>Tabla1[[#This Row],[Importe Coste total]]/Tabla1[[#This Row],[Unidades]]</f>
        <v>117.11</v>
      </c>
      <c r="M80" s="5">
        <v>62327.1</v>
      </c>
      <c r="N80" s="5">
        <v>35484.33</v>
      </c>
    </row>
    <row r="81" spans="1:14" x14ac:dyDescent="0.25">
      <c r="A81" t="s">
        <v>174</v>
      </c>
      <c r="B81" t="s">
        <v>11</v>
      </c>
      <c r="C81" t="s">
        <v>175</v>
      </c>
      <c r="D81" t="s">
        <v>40</v>
      </c>
      <c r="E81" t="s">
        <v>14</v>
      </c>
      <c r="F81" t="str">
        <f>IF(Tabla1[[#This Row],[Importe Coste total]]&gt;500000," Alto","Bajo")</f>
        <v>Bajo</v>
      </c>
      <c r="G81" s="3">
        <v>44726</v>
      </c>
      <c r="H81">
        <v>926670873</v>
      </c>
      <c r="I81" s="3">
        <v>44759</v>
      </c>
      <c r="J81">
        <v>1359</v>
      </c>
      <c r="K81" s="15">
        <f>IFERROR(Tabla1[[#This Row],[Importe venta total]]/Tabla1[[#This Row],[Unidades]]," EJEMPLO SI .Error en el cálculo")</f>
        <v>81.73</v>
      </c>
      <c r="L81" s="5">
        <f>Tabla1[[#This Row],[Importe Coste total]]/Tabla1[[#This Row],[Unidades]]</f>
        <v>56.67</v>
      </c>
      <c r="M81" s="5">
        <v>111071.07</v>
      </c>
      <c r="N81" s="5">
        <v>77014.53</v>
      </c>
    </row>
    <row r="82" spans="1:14" x14ac:dyDescent="0.25">
      <c r="A82" t="s">
        <v>176</v>
      </c>
      <c r="B82" t="s">
        <v>11</v>
      </c>
      <c r="C82" t="s">
        <v>177</v>
      </c>
      <c r="D82" t="s">
        <v>85</v>
      </c>
      <c r="E82" t="s">
        <v>18</v>
      </c>
      <c r="F82" t="str">
        <f>IF(Tabla1[[#This Row],[Importe Coste total]]&gt;500000," Alto","Bajo")</f>
        <v xml:space="preserve"> Alto</v>
      </c>
      <c r="G82" s="3">
        <v>44062</v>
      </c>
      <c r="H82">
        <v>556136786</v>
      </c>
      <c r="I82" s="3">
        <v>44079</v>
      </c>
      <c r="J82">
        <v>2089</v>
      </c>
      <c r="K82" s="15">
        <f>IFERROR(Tabla1[[#This Row],[Importe venta total]]/Tabla1[[#This Row],[Unidades]]," EJEMPLO SI .Error en el cálculo")</f>
        <v>668.27</v>
      </c>
      <c r="L82" s="5">
        <f>Tabla1[[#This Row],[Importe Coste total]]/Tabla1[[#This Row],[Unidades]]</f>
        <v>502.54</v>
      </c>
      <c r="M82" s="5">
        <v>1396016.03</v>
      </c>
      <c r="N82" s="5">
        <v>1049806.06</v>
      </c>
    </row>
    <row r="83" spans="1:14" x14ac:dyDescent="0.25">
      <c r="A83" t="s">
        <v>178</v>
      </c>
      <c r="B83" t="s">
        <v>24</v>
      </c>
      <c r="C83" t="s">
        <v>99</v>
      </c>
      <c r="D83" t="s">
        <v>30</v>
      </c>
      <c r="E83" t="s">
        <v>18</v>
      </c>
      <c r="F83" t="str">
        <f>IF(Tabla1[[#This Row],[Importe Coste total]]&gt;500000," Alto","Bajo")</f>
        <v>Bajo</v>
      </c>
      <c r="G83" s="3">
        <v>44779</v>
      </c>
      <c r="H83">
        <v>905825173</v>
      </c>
      <c r="I83" s="3">
        <v>44795</v>
      </c>
      <c r="J83">
        <v>2653</v>
      </c>
      <c r="K83" s="15">
        <f>IFERROR(Tabla1[[#This Row],[Importe venta total]]/Tabla1[[#This Row],[Unidades]]," EJEMPLO SI .Error en el cálculo")</f>
        <v>255.28</v>
      </c>
      <c r="L83" s="5">
        <f>Tabla1[[#This Row],[Importe Coste total]]/Tabla1[[#This Row],[Unidades]]</f>
        <v>159.41999999999999</v>
      </c>
      <c r="M83" s="5">
        <v>677257.84</v>
      </c>
      <c r="N83" s="5">
        <v>422941.25999999995</v>
      </c>
    </row>
    <row r="84" spans="1:14" x14ac:dyDescent="0.25">
      <c r="A84" t="s">
        <v>179</v>
      </c>
      <c r="B84" t="s">
        <v>11</v>
      </c>
      <c r="C84" t="s">
        <v>16</v>
      </c>
      <c r="D84" t="s">
        <v>43</v>
      </c>
      <c r="E84" t="s">
        <v>18</v>
      </c>
      <c r="F84" t="str">
        <f>IF(Tabla1[[#This Row],[Importe Coste total]]&gt;500000," Alto","Bajo")</f>
        <v>Bajo</v>
      </c>
      <c r="G84" s="3">
        <v>44354</v>
      </c>
      <c r="H84">
        <v>847659862</v>
      </c>
      <c r="I84" s="3">
        <v>44399</v>
      </c>
      <c r="J84">
        <v>245</v>
      </c>
      <c r="K84" s="15">
        <f>IFERROR(Tabla1[[#This Row],[Importe venta total]]/Tabla1[[#This Row],[Unidades]]," EJEMPLO SI .Error en el cálculo")</f>
        <v>651.21</v>
      </c>
      <c r="L84" s="5">
        <f>Tabla1[[#This Row],[Importe Coste total]]/Tabla1[[#This Row],[Unidades]]</f>
        <v>524.96</v>
      </c>
      <c r="M84" s="5">
        <v>159546.45000000001</v>
      </c>
      <c r="N84" s="5">
        <v>128615.20000000001</v>
      </c>
    </row>
    <row r="85" spans="1:14" x14ac:dyDescent="0.25">
      <c r="A85" t="s">
        <v>180</v>
      </c>
      <c r="B85" t="s">
        <v>11</v>
      </c>
      <c r="C85" t="s">
        <v>175</v>
      </c>
      <c r="D85" t="s">
        <v>17</v>
      </c>
      <c r="E85" t="s">
        <v>14</v>
      </c>
      <c r="F85" t="str">
        <f>IF(Tabla1[[#This Row],[Importe Coste total]]&gt;500000," Alto","Bajo")</f>
        <v xml:space="preserve"> Alto</v>
      </c>
      <c r="G85" s="3">
        <v>44587</v>
      </c>
      <c r="H85">
        <v>673877179</v>
      </c>
      <c r="I85" s="3">
        <v>44613</v>
      </c>
      <c r="J85">
        <v>4087</v>
      </c>
      <c r="K85" s="15">
        <f>IFERROR(Tabla1[[#This Row],[Importe venta total]]/Tabla1[[#This Row],[Unidades]]," EJEMPLO SI .Error en el cálculo")</f>
        <v>421.89</v>
      </c>
      <c r="L85" s="5">
        <f>Tabla1[[#This Row],[Importe Coste total]]/Tabla1[[#This Row],[Unidades]]</f>
        <v>364.69</v>
      </c>
      <c r="M85" s="5">
        <v>1724264.43</v>
      </c>
      <c r="N85" s="5">
        <v>1490488.03</v>
      </c>
    </row>
    <row r="86" spans="1:14" x14ac:dyDescent="0.25">
      <c r="A86" t="s">
        <v>181</v>
      </c>
      <c r="B86" t="s">
        <v>24</v>
      </c>
      <c r="C86" t="s">
        <v>182</v>
      </c>
      <c r="D86" t="s">
        <v>30</v>
      </c>
      <c r="E86" t="s">
        <v>18</v>
      </c>
      <c r="F86" t="str">
        <f>IF(Tabla1[[#This Row],[Importe Coste total]]&gt;500000," Alto","Bajo")</f>
        <v>Bajo</v>
      </c>
      <c r="G86" s="3">
        <v>44818</v>
      </c>
      <c r="H86">
        <v>747025954</v>
      </c>
      <c r="I86" s="3">
        <v>44846</v>
      </c>
      <c r="J86">
        <v>435</v>
      </c>
      <c r="K86" s="15">
        <f>IFERROR(Tabla1[[#This Row],[Importe venta total]]/Tabla1[[#This Row],[Unidades]]," EJEMPLO SI .Error en el cálculo")</f>
        <v>255.28</v>
      </c>
      <c r="L86" s="5">
        <f>Tabla1[[#This Row],[Importe Coste total]]/Tabla1[[#This Row],[Unidades]]</f>
        <v>159.41999999999999</v>
      </c>
      <c r="M86" s="5">
        <v>111046.8</v>
      </c>
      <c r="N86" s="5">
        <v>69347.7</v>
      </c>
    </row>
    <row r="87" spans="1:14" x14ac:dyDescent="0.25">
      <c r="A87" t="s">
        <v>183</v>
      </c>
      <c r="B87" t="s">
        <v>11</v>
      </c>
      <c r="C87" t="s">
        <v>136</v>
      </c>
      <c r="D87" t="s">
        <v>38</v>
      </c>
      <c r="E87" t="s">
        <v>18</v>
      </c>
      <c r="F87" t="str">
        <f>IF(Tabla1[[#This Row],[Importe Coste total]]&gt;500000," Alto","Bajo")</f>
        <v xml:space="preserve"> Alto</v>
      </c>
      <c r="G87" s="3">
        <v>44531</v>
      </c>
      <c r="H87">
        <v>149967515</v>
      </c>
      <c r="I87" s="3">
        <v>44557</v>
      </c>
      <c r="J87">
        <v>7575</v>
      </c>
      <c r="K87" s="15">
        <f>IFERROR(Tabla1[[#This Row],[Importe venta total]]/Tabla1[[#This Row],[Unidades]]," EJEMPLO SI .Error en el cálculo")</f>
        <v>437.2</v>
      </c>
      <c r="L87" s="5">
        <f>Tabla1[[#This Row],[Importe Coste total]]/Tabla1[[#This Row],[Unidades]]</f>
        <v>263.33</v>
      </c>
      <c r="M87" s="5">
        <v>3311790</v>
      </c>
      <c r="N87" s="5">
        <v>1994724.7499999998</v>
      </c>
    </row>
    <row r="88" spans="1:14" x14ac:dyDescent="0.25">
      <c r="A88" t="s">
        <v>184</v>
      </c>
      <c r="B88" t="s">
        <v>24</v>
      </c>
      <c r="C88" t="s">
        <v>185</v>
      </c>
      <c r="D88" t="s">
        <v>40</v>
      </c>
      <c r="E88" t="s">
        <v>14</v>
      </c>
      <c r="F88" t="str">
        <f>IF(Tabla1[[#This Row],[Importe Coste total]]&gt;500000," Alto","Bajo")</f>
        <v>Bajo</v>
      </c>
      <c r="G88" s="3">
        <v>43878</v>
      </c>
      <c r="H88">
        <v>735875689</v>
      </c>
      <c r="I88" s="3">
        <v>43915</v>
      </c>
      <c r="J88">
        <v>824</v>
      </c>
      <c r="K88" s="15">
        <f>IFERROR(Tabla1[[#This Row],[Importe venta total]]/Tabla1[[#This Row],[Unidades]]," EJEMPLO SI .Error en el cálculo")</f>
        <v>81.73</v>
      </c>
      <c r="L88" s="5">
        <f>Tabla1[[#This Row],[Importe Coste total]]/Tabla1[[#This Row],[Unidades]]</f>
        <v>56.67</v>
      </c>
      <c r="M88" s="5">
        <v>67345.52</v>
      </c>
      <c r="N88" s="5">
        <v>46696.08</v>
      </c>
    </row>
    <row r="89" spans="1:14" x14ac:dyDescent="0.25">
      <c r="A89" t="s">
        <v>186</v>
      </c>
      <c r="B89" t="s">
        <v>11</v>
      </c>
      <c r="C89" t="s">
        <v>187</v>
      </c>
      <c r="D89" t="s">
        <v>43</v>
      </c>
      <c r="E89" t="s">
        <v>18</v>
      </c>
      <c r="F89" t="str">
        <f>IF(Tabla1[[#This Row],[Importe Coste total]]&gt;500000," Alto","Bajo")</f>
        <v xml:space="preserve"> Alto</v>
      </c>
      <c r="G89" s="3">
        <v>44205</v>
      </c>
      <c r="H89">
        <v>378236806</v>
      </c>
      <c r="I89" s="3">
        <v>44245</v>
      </c>
      <c r="J89">
        <v>7531</v>
      </c>
      <c r="K89" s="15">
        <f>IFERROR(Tabla1[[#This Row],[Importe venta total]]/Tabla1[[#This Row],[Unidades]]," EJEMPLO SI .Error en el cálculo")</f>
        <v>651.21000000000015</v>
      </c>
      <c r="L89" s="5">
        <f>Tabla1[[#This Row],[Importe Coste total]]/Tabla1[[#This Row],[Unidades]]</f>
        <v>524.96</v>
      </c>
      <c r="M89" s="5">
        <v>4904262.5100000007</v>
      </c>
      <c r="N89" s="5">
        <v>3953473.7600000002</v>
      </c>
    </row>
    <row r="90" spans="1:14" x14ac:dyDescent="0.25">
      <c r="A90" t="s">
        <v>188</v>
      </c>
      <c r="B90" t="s">
        <v>11</v>
      </c>
      <c r="C90" t="s">
        <v>177</v>
      </c>
      <c r="D90" t="s">
        <v>38</v>
      </c>
      <c r="E90" t="s">
        <v>14</v>
      </c>
      <c r="F90" t="str">
        <f>IF(Tabla1[[#This Row],[Importe Coste total]]&gt;500000," Alto","Bajo")</f>
        <v xml:space="preserve"> Alto</v>
      </c>
      <c r="G90" s="3">
        <v>44392</v>
      </c>
      <c r="H90">
        <v>620849692</v>
      </c>
      <c r="I90" s="3">
        <v>44395</v>
      </c>
      <c r="J90">
        <v>2075</v>
      </c>
      <c r="K90" s="15">
        <f>IFERROR(Tabla1[[#This Row],[Importe venta total]]/Tabla1[[#This Row],[Unidades]]," EJEMPLO SI .Error en el cálculo")</f>
        <v>437.2</v>
      </c>
      <c r="L90" s="5">
        <f>Tabla1[[#This Row],[Importe Coste total]]/Tabla1[[#This Row],[Unidades]]</f>
        <v>263.33</v>
      </c>
      <c r="M90" s="5">
        <v>907190</v>
      </c>
      <c r="N90" s="5">
        <v>546409.75</v>
      </c>
    </row>
    <row r="91" spans="1:14" x14ac:dyDescent="0.25">
      <c r="A91" t="s">
        <v>189</v>
      </c>
      <c r="B91" t="s">
        <v>28</v>
      </c>
      <c r="C91" t="s">
        <v>190</v>
      </c>
      <c r="D91" t="s">
        <v>13</v>
      </c>
      <c r="E91" t="s">
        <v>14</v>
      </c>
      <c r="F91" t="str">
        <f>IF(Tabla1[[#This Row],[Importe Coste total]]&gt;500000," Alto","Bajo")</f>
        <v>Bajo</v>
      </c>
      <c r="G91" s="3">
        <v>44511</v>
      </c>
      <c r="H91">
        <v>827825677</v>
      </c>
      <c r="I91" s="3">
        <v>44519</v>
      </c>
      <c r="J91">
        <v>869</v>
      </c>
      <c r="K91" s="15">
        <f>IFERROR(Tabla1[[#This Row],[Importe venta total]]/Tabla1[[#This Row],[Unidades]]," EJEMPLO SI .Error en el cálculo")</f>
        <v>152.58000000000001</v>
      </c>
      <c r="L91" s="5">
        <f>Tabla1[[#This Row],[Importe Coste total]]/Tabla1[[#This Row],[Unidades]]</f>
        <v>97.44</v>
      </c>
      <c r="M91" s="5">
        <v>132592.02000000002</v>
      </c>
      <c r="N91" s="5">
        <v>84675.36</v>
      </c>
    </row>
    <row r="92" spans="1:14" x14ac:dyDescent="0.25">
      <c r="A92" t="s">
        <v>191</v>
      </c>
      <c r="B92" t="s">
        <v>65</v>
      </c>
      <c r="C92" t="s">
        <v>103</v>
      </c>
      <c r="D92" t="s">
        <v>85</v>
      </c>
      <c r="E92" t="s">
        <v>14</v>
      </c>
      <c r="F92" t="str">
        <f>IF(Tabla1[[#This Row],[Importe Coste total]]&gt;500000," Alto","Bajo")</f>
        <v xml:space="preserve"> Alto</v>
      </c>
      <c r="G92" s="3">
        <v>44260</v>
      </c>
      <c r="H92">
        <v>433588588</v>
      </c>
      <c r="I92" s="3">
        <v>44283</v>
      </c>
      <c r="J92">
        <v>7353</v>
      </c>
      <c r="K92" s="15">
        <f>IFERROR(Tabla1[[#This Row],[Importe venta total]]/Tabla1[[#This Row],[Unidades]]," EJEMPLO SI .Error en el cálculo")</f>
        <v>668.27</v>
      </c>
      <c r="L92" s="5">
        <f>Tabla1[[#This Row],[Importe Coste total]]/Tabla1[[#This Row],[Unidades]]</f>
        <v>502.54</v>
      </c>
      <c r="M92" s="5">
        <v>4913789.3099999996</v>
      </c>
      <c r="N92" s="5">
        <v>3695176.62</v>
      </c>
    </row>
    <row r="93" spans="1:14" x14ac:dyDescent="0.25">
      <c r="A93" t="s">
        <v>192</v>
      </c>
      <c r="B93" t="s">
        <v>20</v>
      </c>
      <c r="C93" t="s">
        <v>193</v>
      </c>
      <c r="D93" t="s">
        <v>17</v>
      </c>
      <c r="E93" t="s">
        <v>14</v>
      </c>
      <c r="F93" t="str">
        <f>IF(Tabla1[[#This Row],[Importe Coste total]]&gt;500000," Alto","Bajo")</f>
        <v xml:space="preserve"> Alto</v>
      </c>
      <c r="G93" s="3">
        <v>44524</v>
      </c>
      <c r="H93">
        <v>292874753</v>
      </c>
      <c r="I93" s="3">
        <v>44555</v>
      </c>
      <c r="J93">
        <v>7003</v>
      </c>
      <c r="K93" s="15">
        <f>IFERROR(Tabla1[[#This Row],[Importe venta total]]/Tabla1[[#This Row],[Unidades]]," EJEMPLO SI .Error en el cálculo")</f>
        <v>421.89</v>
      </c>
      <c r="L93" s="5">
        <f>Tabla1[[#This Row],[Importe Coste total]]/Tabla1[[#This Row],[Unidades]]</f>
        <v>364.69</v>
      </c>
      <c r="M93" s="5">
        <v>2954495.67</v>
      </c>
      <c r="N93" s="5">
        <v>2553924.0699999998</v>
      </c>
    </row>
    <row r="94" spans="1:14" x14ac:dyDescent="0.25">
      <c r="A94" t="s">
        <v>194</v>
      </c>
      <c r="B94" t="s">
        <v>11</v>
      </c>
      <c r="C94" t="s">
        <v>195</v>
      </c>
      <c r="D94" t="s">
        <v>43</v>
      </c>
      <c r="E94" t="s">
        <v>14</v>
      </c>
      <c r="F94" t="str">
        <f>IF(Tabla1[[#This Row],[Importe Coste total]]&gt;500000," Alto","Bajo")</f>
        <v xml:space="preserve"> Alto</v>
      </c>
      <c r="G94" s="3">
        <v>44773</v>
      </c>
      <c r="H94">
        <v>430733001</v>
      </c>
      <c r="I94" s="3">
        <v>44775</v>
      </c>
      <c r="J94">
        <v>2322</v>
      </c>
      <c r="K94" s="15">
        <f>IFERROR(Tabla1[[#This Row],[Importe venta total]]/Tabla1[[#This Row],[Unidades]]," EJEMPLO SI .Error en el cálculo")</f>
        <v>651.21</v>
      </c>
      <c r="L94" s="5">
        <f>Tabla1[[#This Row],[Importe Coste total]]/Tabla1[[#This Row],[Unidades]]</f>
        <v>524.96</v>
      </c>
      <c r="M94" s="5">
        <v>1512109.62</v>
      </c>
      <c r="N94" s="5">
        <v>1218957.1200000001</v>
      </c>
    </row>
    <row r="95" spans="1:14" x14ac:dyDescent="0.25">
      <c r="A95" t="s">
        <v>196</v>
      </c>
      <c r="B95" t="s">
        <v>24</v>
      </c>
      <c r="C95" t="s">
        <v>197</v>
      </c>
      <c r="D95" t="s">
        <v>26</v>
      </c>
      <c r="E95" t="s">
        <v>18</v>
      </c>
      <c r="F95" t="str">
        <f>IF(Tabla1[[#This Row],[Importe Coste total]]&gt;500000," Alto","Bajo")</f>
        <v>Bajo</v>
      </c>
      <c r="G95" s="3">
        <v>44623</v>
      </c>
      <c r="H95">
        <v>492524659</v>
      </c>
      <c r="I95" s="3">
        <v>44645</v>
      </c>
      <c r="J95">
        <v>7846</v>
      </c>
      <c r="K95" s="15">
        <f>IFERROR(Tabla1[[#This Row],[Importe venta total]]/Tabla1[[#This Row],[Unidades]]," EJEMPLO SI .Error en el cálculo")</f>
        <v>9.3300000000000018</v>
      </c>
      <c r="L95" s="5">
        <f>Tabla1[[#This Row],[Importe Coste total]]/Tabla1[[#This Row],[Unidades]]</f>
        <v>6.92</v>
      </c>
      <c r="M95" s="5">
        <v>73203.180000000008</v>
      </c>
      <c r="N95" s="5">
        <v>54294.32</v>
      </c>
    </row>
    <row r="96" spans="1:14" x14ac:dyDescent="0.25">
      <c r="A96" t="s">
        <v>198</v>
      </c>
      <c r="B96" t="s">
        <v>11</v>
      </c>
      <c r="C96" t="s">
        <v>199</v>
      </c>
      <c r="D96" t="s">
        <v>33</v>
      </c>
      <c r="E96" t="s">
        <v>18</v>
      </c>
      <c r="F96" t="str">
        <f>IF(Tabla1[[#This Row],[Importe Coste total]]&gt;500000," Alto","Bajo")</f>
        <v>Bajo</v>
      </c>
      <c r="G96" s="3">
        <v>44356</v>
      </c>
      <c r="H96">
        <v>193923556</v>
      </c>
      <c r="I96" s="3">
        <v>44367</v>
      </c>
      <c r="J96">
        <v>5145</v>
      </c>
      <c r="K96" s="15">
        <f>IFERROR(Tabla1[[#This Row],[Importe venta total]]/Tabla1[[#This Row],[Unidades]]," EJEMPLO SI .Error en el cálculo")</f>
        <v>47.45</v>
      </c>
      <c r="L96" s="5">
        <f>Tabla1[[#This Row],[Importe Coste total]]/Tabla1[[#This Row],[Unidades]]</f>
        <v>31.79</v>
      </c>
      <c r="M96" s="5">
        <v>244130.25000000003</v>
      </c>
      <c r="N96" s="5">
        <v>163559.54999999999</v>
      </c>
    </row>
    <row r="97" spans="1:14" x14ac:dyDescent="0.25">
      <c r="A97" t="s">
        <v>200</v>
      </c>
      <c r="B97" t="s">
        <v>11</v>
      </c>
      <c r="C97" t="s">
        <v>158</v>
      </c>
      <c r="D97" t="s">
        <v>33</v>
      </c>
      <c r="E97" t="s">
        <v>14</v>
      </c>
      <c r="F97" t="str">
        <f>IF(Tabla1[[#This Row],[Importe Coste total]]&gt;500000," Alto","Bajo")</f>
        <v>Bajo</v>
      </c>
      <c r="G97" s="3">
        <v>44403</v>
      </c>
      <c r="H97">
        <v>670916020</v>
      </c>
      <c r="I97" s="3">
        <v>44410</v>
      </c>
      <c r="J97">
        <v>7815</v>
      </c>
      <c r="K97" s="15">
        <f>IFERROR(Tabla1[[#This Row],[Importe venta total]]/Tabla1[[#This Row],[Unidades]]," EJEMPLO SI .Error en el cálculo")</f>
        <v>47.45</v>
      </c>
      <c r="L97" s="5">
        <f>Tabla1[[#This Row],[Importe Coste total]]/Tabla1[[#This Row],[Unidades]]</f>
        <v>31.79</v>
      </c>
      <c r="M97" s="5">
        <v>370821.75</v>
      </c>
      <c r="N97" s="5">
        <v>248438.85</v>
      </c>
    </row>
    <row r="98" spans="1:14" x14ac:dyDescent="0.25">
      <c r="A98" t="s">
        <v>201</v>
      </c>
      <c r="B98" t="s">
        <v>65</v>
      </c>
      <c r="C98" t="s">
        <v>202</v>
      </c>
      <c r="D98" t="s">
        <v>30</v>
      </c>
      <c r="E98" t="s">
        <v>14</v>
      </c>
      <c r="F98" t="str">
        <f>IF(Tabla1[[#This Row],[Importe Coste total]]&gt;500000," Alto","Bajo")</f>
        <v xml:space="preserve"> Alto</v>
      </c>
      <c r="G98" s="3">
        <v>44821</v>
      </c>
      <c r="H98">
        <v>429800879</v>
      </c>
      <c r="I98" s="3">
        <v>44853</v>
      </c>
      <c r="J98">
        <v>6486</v>
      </c>
      <c r="K98" s="15">
        <f>IFERROR(Tabla1[[#This Row],[Importe venta total]]/Tabla1[[#This Row],[Unidades]]," EJEMPLO SI .Error en el cálculo")</f>
        <v>255.28</v>
      </c>
      <c r="L98" s="5">
        <f>Tabla1[[#This Row],[Importe Coste total]]/Tabla1[[#This Row],[Unidades]]</f>
        <v>159.41999999999999</v>
      </c>
      <c r="M98" s="5">
        <v>1655746.08</v>
      </c>
      <c r="N98" s="5">
        <v>1033998.1199999999</v>
      </c>
    </row>
    <row r="99" spans="1:14" x14ac:dyDescent="0.25">
      <c r="A99" t="s">
        <v>203</v>
      </c>
      <c r="B99" t="s">
        <v>24</v>
      </c>
      <c r="C99" t="s">
        <v>77</v>
      </c>
      <c r="D99" t="s">
        <v>85</v>
      </c>
      <c r="E99" t="s">
        <v>14</v>
      </c>
      <c r="F99" t="str">
        <f>IF(Tabla1[[#This Row],[Importe Coste total]]&gt;500000," Alto","Bajo")</f>
        <v xml:space="preserve"> Alto</v>
      </c>
      <c r="G99" s="3">
        <v>44767</v>
      </c>
      <c r="H99">
        <v>297189462</v>
      </c>
      <c r="I99" s="3">
        <v>44792</v>
      </c>
      <c r="J99">
        <v>3821</v>
      </c>
      <c r="K99" s="15">
        <f>IFERROR(Tabla1[[#This Row],[Importe venta total]]/Tabla1[[#This Row],[Unidades]]," EJEMPLO SI .Error en el cálculo")</f>
        <v>668.27</v>
      </c>
      <c r="L99" s="5">
        <f>Tabla1[[#This Row],[Importe Coste total]]/Tabla1[[#This Row],[Unidades]]</f>
        <v>502.54</v>
      </c>
      <c r="M99" s="5">
        <v>2553459.67</v>
      </c>
      <c r="N99" s="5">
        <v>1920205.34</v>
      </c>
    </row>
    <row r="100" spans="1:14" x14ac:dyDescent="0.25">
      <c r="A100" t="s">
        <v>204</v>
      </c>
      <c r="B100" t="s">
        <v>24</v>
      </c>
      <c r="C100" t="s">
        <v>205</v>
      </c>
      <c r="D100" t="s">
        <v>40</v>
      </c>
      <c r="E100" t="s">
        <v>18</v>
      </c>
      <c r="F100" t="str">
        <f>IF(Tabla1[[#This Row],[Importe Coste total]]&gt;500000," Alto","Bajo")</f>
        <v xml:space="preserve"> Alto</v>
      </c>
      <c r="G100" s="3">
        <v>44069</v>
      </c>
      <c r="H100">
        <v>270005595</v>
      </c>
      <c r="I100" s="3">
        <v>44078</v>
      </c>
      <c r="J100">
        <v>9511</v>
      </c>
      <c r="K100" s="15">
        <f>IFERROR(Tabla1[[#This Row],[Importe venta total]]/Tabla1[[#This Row],[Unidades]]," EJEMPLO SI .Error en el cálculo")</f>
        <v>81.73</v>
      </c>
      <c r="L100" s="5">
        <f>Tabla1[[#This Row],[Importe Coste total]]/Tabla1[[#This Row],[Unidades]]</f>
        <v>56.67</v>
      </c>
      <c r="M100" s="5">
        <v>777334.03</v>
      </c>
      <c r="N100" s="5">
        <v>538988.37</v>
      </c>
    </row>
    <row r="101" spans="1:14" x14ac:dyDescent="0.25">
      <c r="A101" t="s">
        <v>206</v>
      </c>
      <c r="B101" t="s">
        <v>65</v>
      </c>
      <c r="C101" t="s">
        <v>90</v>
      </c>
      <c r="D101" t="s">
        <v>13</v>
      </c>
      <c r="E101" t="s">
        <v>14</v>
      </c>
      <c r="F101" t="str">
        <f>IF(Tabla1[[#This Row],[Importe Coste total]]&gt;500000," Alto","Bajo")</f>
        <v xml:space="preserve"> Alto</v>
      </c>
      <c r="G101" s="3">
        <v>44788</v>
      </c>
      <c r="H101">
        <v>865485608</v>
      </c>
      <c r="I101" s="3">
        <v>44814</v>
      </c>
      <c r="J101">
        <v>5279</v>
      </c>
      <c r="K101" s="15">
        <f>IFERROR(Tabla1[[#This Row],[Importe venta total]]/Tabla1[[#This Row],[Unidades]]," EJEMPLO SI .Error en el cálculo")</f>
        <v>152.58000000000001</v>
      </c>
      <c r="L101" s="5">
        <f>Tabla1[[#This Row],[Importe Coste total]]/Tabla1[[#This Row],[Unidades]]</f>
        <v>97.44</v>
      </c>
      <c r="M101" s="5">
        <v>805469.82000000007</v>
      </c>
      <c r="N101" s="5">
        <v>514385.76</v>
      </c>
    </row>
    <row r="102" spans="1:14" x14ac:dyDescent="0.25">
      <c r="A102" t="s">
        <v>207</v>
      </c>
      <c r="B102" t="s">
        <v>65</v>
      </c>
      <c r="C102" t="s">
        <v>66</v>
      </c>
      <c r="D102" t="s">
        <v>22</v>
      </c>
      <c r="E102" t="s">
        <v>14</v>
      </c>
      <c r="F102" t="str">
        <f>IF(Tabla1[[#This Row],[Importe Coste total]]&gt;500000," Alto","Bajo")</f>
        <v xml:space="preserve"> Alto</v>
      </c>
      <c r="G102" s="3">
        <v>44436</v>
      </c>
      <c r="H102">
        <v>871178328</v>
      </c>
      <c r="I102" s="3">
        <v>44436</v>
      </c>
      <c r="J102">
        <v>9882</v>
      </c>
      <c r="K102" s="15">
        <f>IFERROR(Tabla1[[#This Row],[Importe venta total]]/Tabla1[[#This Row],[Unidades]]," EJEMPLO SI .Error en el cálculo")</f>
        <v>205.7</v>
      </c>
      <c r="L102" s="5">
        <f>Tabla1[[#This Row],[Importe Coste total]]/Tabla1[[#This Row],[Unidades]]</f>
        <v>117.11</v>
      </c>
      <c r="M102" s="5">
        <v>2032727.4</v>
      </c>
      <c r="N102" s="5">
        <v>1157281.02</v>
      </c>
    </row>
    <row r="103" spans="1:14" x14ac:dyDescent="0.25">
      <c r="A103" t="s">
        <v>208</v>
      </c>
      <c r="B103" t="s">
        <v>11</v>
      </c>
      <c r="C103" t="s">
        <v>209</v>
      </c>
      <c r="D103" t="s">
        <v>53</v>
      </c>
      <c r="E103" t="s">
        <v>18</v>
      </c>
      <c r="F103" t="str">
        <f>IF(Tabla1[[#This Row],[Importe Coste total]]&gt;500000," Alto","Bajo")</f>
        <v>Bajo</v>
      </c>
      <c r="G103" s="3">
        <v>44846</v>
      </c>
      <c r="H103">
        <v>494945085</v>
      </c>
      <c r="I103" s="3">
        <v>44871</v>
      </c>
      <c r="J103">
        <v>4104</v>
      </c>
      <c r="K103" s="15">
        <f>IFERROR(Tabla1[[#This Row],[Importe venta total]]/Tabla1[[#This Row],[Unidades]]," EJEMPLO SI .Error en el cálculo")</f>
        <v>154.06</v>
      </c>
      <c r="L103" s="5">
        <f>Tabla1[[#This Row],[Importe Coste total]]/Tabla1[[#This Row],[Unidades]]</f>
        <v>90.93</v>
      </c>
      <c r="M103" s="5">
        <v>632262.24</v>
      </c>
      <c r="N103" s="5">
        <v>373176.72000000003</v>
      </c>
    </row>
    <row r="104" spans="1:14" x14ac:dyDescent="0.25">
      <c r="A104" t="s">
        <v>210</v>
      </c>
      <c r="B104" t="s">
        <v>65</v>
      </c>
      <c r="C104" t="s">
        <v>101</v>
      </c>
      <c r="D104" t="s">
        <v>13</v>
      </c>
      <c r="E104" t="s">
        <v>14</v>
      </c>
      <c r="F104" t="str">
        <f>IF(Tabla1[[#This Row],[Importe Coste total]]&gt;500000," Alto","Bajo")</f>
        <v xml:space="preserve"> Alto</v>
      </c>
      <c r="G104" s="3">
        <v>44345</v>
      </c>
      <c r="H104">
        <v>914959704</v>
      </c>
      <c r="I104" s="3">
        <v>44371</v>
      </c>
      <c r="J104">
        <v>5764</v>
      </c>
      <c r="K104" s="15">
        <f>IFERROR(Tabla1[[#This Row],[Importe venta total]]/Tabla1[[#This Row],[Unidades]]," EJEMPLO SI .Error en el cálculo")</f>
        <v>152.58000000000001</v>
      </c>
      <c r="L104" s="5">
        <f>Tabla1[[#This Row],[Importe Coste total]]/Tabla1[[#This Row],[Unidades]]</f>
        <v>97.440000000000012</v>
      </c>
      <c r="M104" s="5">
        <v>879471.12000000011</v>
      </c>
      <c r="N104" s="5">
        <v>561644.16</v>
      </c>
    </row>
    <row r="105" spans="1:14" x14ac:dyDescent="0.25">
      <c r="A105" t="s">
        <v>211</v>
      </c>
      <c r="B105" t="s">
        <v>11</v>
      </c>
      <c r="C105" t="s">
        <v>212</v>
      </c>
      <c r="D105" t="s">
        <v>85</v>
      </c>
      <c r="E105" t="s">
        <v>18</v>
      </c>
      <c r="F105" t="str">
        <f>IF(Tabla1[[#This Row],[Importe Coste total]]&gt;500000," Alto","Bajo")</f>
        <v xml:space="preserve"> Alto</v>
      </c>
      <c r="G105" s="3">
        <v>44537</v>
      </c>
      <c r="H105">
        <v>229708516</v>
      </c>
      <c r="I105" s="3">
        <v>44584</v>
      </c>
      <c r="J105">
        <v>4709</v>
      </c>
      <c r="K105" s="15">
        <f>IFERROR(Tabla1[[#This Row],[Importe venta total]]/Tabla1[[#This Row],[Unidades]]," EJEMPLO SI .Error en el cálculo")</f>
        <v>668.27</v>
      </c>
      <c r="L105" s="5">
        <f>Tabla1[[#This Row],[Importe Coste total]]/Tabla1[[#This Row],[Unidades]]</f>
        <v>502.53999999999996</v>
      </c>
      <c r="M105" s="5">
        <v>3146883.4299999997</v>
      </c>
      <c r="N105" s="5">
        <v>2366460.86</v>
      </c>
    </row>
    <row r="106" spans="1:14" x14ac:dyDescent="0.25">
      <c r="A106" t="s">
        <v>213</v>
      </c>
      <c r="B106" t="s">
        <v>24</v>
      </c>
      <c r="C106" t="s">
        <v>214</v>
      </c>
      <c r="D106" t="s">
        <v>33</v>
      </c>
      <c r="E106" t="s">
        <v>14</v>
      </c>
      <c r="F106" t="str">
        <f>IF(Tabla1[[#This Row],[Importe Coste total]]&gt;500000," Alto","Bajo")</f>
        <v>Bajo</v>
      </c>
      <c r="G106" s="3">
        <v>44565</v>
      </c>
      <c r="H106">
        <v>207990348</v>
      </c>
      <c r="I106" s="3">
        <v>44581</v>
      </c>
      <c r="J106">
        <v>7821</v>
      </c>
      <c r="K106" s="15">
        <f>IFERROR(Tabla1[[#This Row],[Importe venta total]]/Tabla1[[#This Row],[Unidades]]," EJEMPLO SI .Error en el cálculo")</f>
        <v>47.45</v>
      </c>
      <c r="L106" s="5">
        <f>Tabla1[[#This Row],[Importe Coste total]]/Tabla1[[#This Row],[Unidades]]</f>
        <v>31.79</v>
      </c>
      <c r="M106" s="5">
        <v>371106.45</v>
      </c>
      <c r="N106" s="5">
        <v>248629.59</v>
      </c>
    </row>
    <row r="107" spans="1:14" x14ac:dyDescent="0.25">
      <c r="A107" t="s">
        <v>215</v>
      </c>
      <c r="B107" t="s">
        <v>24</v>
      </c>
      <c r="C107" t="s">
        <v>126</v>
      </c>
      <c r="D107" t="s">
        <v>53</v>
      </c>
      <c r="E107" t="s">
        <v>14</v>
      </c>
      <c r="F107" t="str">
        <f>IF(Tabla1[[#This Row],[Importe Coste total]]&gt;500000," Alto","Bajo")</f>
        <v>Bajo</v>
      </c>
      <c r="G107" s="3">
        <v>44762</v>
      </c>
      <c r="H107">
        <v>438916528</v>
      </c>
      <c r="I107" s="3">
        <v>44791</v>
      </c>
      <c r="J107">
        <v>4009</v>
      </c>
      <c r="K107" s="15">
        <f>IFERROR(Tabla1[[#This Row],[Importe venta total]]/Tabla1[[#This Row],[Unidades]]," EJEMPLO SI .Error en el cálculo")</f>
        <v>154.06</v>
      </c>
      <c r="L107" s="5">
        <f>Tabla1[[#This Row],[Importe Coste total]]/Tabla1[[#This Row],[Unidades]]</f>
        <v>90.93</v>
      </c>
      <c r="M107" s="5">
        <v>617626.54</v>
      </c>
      <c r="N107" s="5">
        <v>364538.37000000005</v>
      </c>
    </row>
    <row r="108" spans="1:14" x14ac:dyDescent="0.25">
      <c r="A108" t="s">
        <v>216</v>
      </c>
      <c r="B108" t="s">
        <v>11</v>
      </c>
      <c r="C108" t="s">
        <v>217</v>
      </c>
      <c r="D108" t="s">
        <v>30</v>
      </c>
      <c r="E108" t="s">
        <v>18</v>
      </c>
      <c r="F108" t="str">
        <f>IF(Tabla1[[#This Row],[Importe Coste total]]&gt;500000," Alto","Bajo")</f>
        <v xml:space="preserve"> Alto</v>
      </c>
      <c r="G108" s="3">
        <v>44042</v>
      </c>
      <c r="H108">
        <v>581910884</v>
      </c>
      <c r="I108" s="3">
        <v>44059</v>
      </c>
      <c r="J108">
        <v>9217</v>
      </c>
      <c r="K108" s="15">
        <f>IFERROR(Tabla1[[#This Row],[Importe venta total]]/Tabla1[[#This Row],[Unidades]]," EJEMPLO SI .Error en el cálculo")</f>
        <v>255.28000000000003</v>
      </c>
      <c r="L108" s="5">
        <f>Tabla1[[#This Row],[Importe Coste total]]/Tabla1[[#This Row],[Unidades]]</f>
        <v>159.41999999999999</v>
      </c>
      <c r="M108" s="5">
        <v>2352915.7600000002</v>
      </c>
      <c r="N108" s="5">
        <v>1469374.14</v>
      </c>
    </row>
    <row r="109" spans="1:14" x14ac:dyDescent="0.25">
      <c r="A109" t="s">
        <v>218</v>
      </c>
      <c r="B109" t="s">
        <v>24</v>
      </c>
      <c r="C109" t="s">
        <v>219</v>
      </c>
      <c r="D109" t="s">
        <v>17</v>
      </c>
      <c r="E109" t="s">
        <v>14</v>
      </c>
      <c r="F109" t="str">
        <f>IF(Tabla1[[#This Row],[Importe Coste total]]&gt;500000," Alto","Bajo")</f>
        <v xml:space="preserve"> Alto</v>
      </c>
      <c r="G109" s="3">
        <v>44596</v>
      </c>
      <c r="H109">
        <v>816709744</v>
      </c>
      <c r="I109" s="3">
        <v>44621</v>
      </c>
      <c r="J109">
        <v>1417</v>
      </c>
      <c r="K109" s="15">
        <f>IFERROR(Tabla1[[#This Row],[Importe venta total]]/Tabla1[[#This Row],[Unidades]]," EJEMPLO SI .Error en el cálculo")</f>
        <v>421.89</v>
      </c>
      <c r="L109" s="5">
        <f>Tabla1[[#This Row],[Importe Coste total]]/Tabla1[[#This Row],[Unidades]]</f>
        <v>364.69</v>
      </c>
      <c r="M109" s="5">
        <v>597818.13</v>
      </c>
      <c r="N109" s="5">
        <v>516765.73</v>
      </c>
    </row>
    <row r="110" spans="1:14" x14ac:dyDescent="0.25">
      <c r="A110" t="s">
        <v>220</v>
      </c>
      <c r="B110" t="s">
        <v>28</v>
      </c>
      <c r="C110" t="s">
        <v>129</v>
      </c>
      <c r="D110" t="s">
        <v>85</v>
      </c>
      <c r="E110" t="s">
        <v>18</v>
      </c>
      <c r="F110" t="str">
        <f>IF(Tabla1[[#This Row],[Importe Coste total]]&gt;500000," Alto","Bajo")</f>
        <v xml:space="preserve"> Alto</v>
      </c>
      <c r="G110" s="3">
        <v>44067</v>
      </c>
      <c r="H110">
        <v>493361937</v>
      </c>
      <c r="I110" s="3">
        <v>44103</v>
      </c>
      <c r="J110">
        <v>5616</v>
      </c>
      <c r="K110" s="15">
        <f>IFERROR(Tabla1[[#This Row],[Importe venta total]]/Tabla1[[#This Row],[Unidades]]," EJEMPLO SI .Error en el cálculo")</f>
        <v>668.27</v>
      </c>
      <c r="L110" s="5">
        <f>Tabla1[[#This Row],[Importe Coste total]]/Tabla1[[#This Row],[Unidades]]</f>
        <v>502.54</v>
      </c>
      <c r="M110" s="5">
        <v>3753004.32</v>
      </c>
      <c r="N110" s="5">
        <v>2822264.64</v>
      </c>
    </row>
    <row r="111" spans="1:14" x14ac:dyDescent="0.25">
      <c r="A111" t="s">
        <v>221</v>
      </c>
      <c r="B111" t="s">
        <v>28</v>
      </c>
      <c r="C111" t="s">
        <v>222</v>
      </c>
      <c r="D111" t="s">
        <v>30</v>
      </c>
      <c r="E111" t="s">
        <v>14</v>
      </c>
      <c r="F111" t="str">
        <f>IF(Tabla1[[#This Row],[Importe Coste total]]&gt;500000," Alto","Bajo")</f>
        <v xml:space="preserve"> Alto</v>
      </c>
      <c r="G111" s="3">
        <v>44418</v>
      </c>
      <c r="H111">
        <v>382228791</v>
      </c>
      <c r="I111" s="3">
        <v>44465</v>
      </c>
      <c r="J111">
        <v>8848</v>
      </c>
      <c r="K111" s="15">
        <f>IFERROR(Tabla1[[#This Row],[Importe venta total]]/Tabla1[[#This Row],[Unidades]]," EJEMPLO SI .Error en el cálculo")</f>
        <v>255.28</v>
      </c>
      <c r="L111" s="5">
        <f>Tabla1[[#This Row],[Importe Coste total]]/Tabla1[[#This Row],[Unidades]]</f>
        <v>159.41999999999999</v>
      </c>
      <c r="M111" s="5">
        <v>2258717.44</v>
      </c>
      <c r="N111" s="5">
        <v>1410548.16</v>
      </c>
    </row>
    <row r="112" spans="1:14" x14ac:dyDescent="0.25">
      <c r="A112" t="s">
        <v>223</v>
      </c>
      <c r="B112" t="s">
        <v>11</v>
      </c>
      <c r="C112" t="s">
        <v>224</v>
      </c>
      <c r="D112" t="s">
        <v>38</v>
      </c>
      <c r="E112" t="s">
        <v>14</v>
      </c>
      <c r="F112" t="str">
        <f>IF(Tabla1[[#This Row],[Importe Coste total]]&gt;500000," Alto","Bajo")</f>
        <v xml:space="preserve"> Alto</v>
      </c>
      <c r="G112" s="3">
        <v>44106</v>
      </c>
      <c r="H112">
        <v>423984134</v>
      </c>
      <c r="I112" s="3">
        <v>44149</v>
      </c>
      <c r="J112">
        <v>5182</v>
      </c>
      <c r="K112" s="15">
        <f>IFERROR(Tabla1[[#This Row],[Importe venta total]]/Tabla1[[#This Row],[Unidades]]," EJEMPLO SI .Error en el cálculo")</f>
        <v>437.2</v>
      </c>
      <c r="L112" s="5">
        <f>Tabla1[[#This Row],[Importe Coste total]]/Tabla1[[#This Row],[Unidades]]</f>
        <v>263.33</v>
      </c>
      <c r="M112" s="5">
        <v>2265570.4</v>
      </c>
      <c r="N112" s="5">
        <v>1364576.0599999998</v>
      </c>
    </row>
    <row r="113" spans="1:14" x14ac:dyDescent="0.25">
      <c r="A113" t="s">
        <v>225</v>
      </c>
      <c r="B113" t="s">
        <v>24</v>
      </c>
      <c r="C113" t="s">
        <v>77</v>
      </c>
      <c r="D113" t="s">
        <v>17</v>
      </c>
      <c r="E113" t="s">
        <v>14</v>
      </c>
      <c r="F113" t="str">
        <f>IF(Tabla1[[#This Row],[Importe Coste total]]&gt;500000," Alto","Bajo")</f>
        <v>Bajo</v>
      </c>
      <c r="G113" s="3">
        <v>44868</v>
      </c>
      <c r="H113">
        <v>179614293</v>
      </c>
      <c r="I113" s="3">
        <v>44888</v>
      </c>
      <c r="J113">
        <v>716</v>
      </c>
      <c r="K113" s="15">
        <f>IFERROR(Tabla1[[#This Row],[Importe venta total]]/Tabla1[[#This Row],[Unidades]]," EJEMPLO SI .Error en el cálculo")</f>
        <v>421.89</v>
      </c>
      <c r="L113" s="5">
        <f>Tabla1[[#This Row],[Importe Coste total]]/Tabla1[[#This Row],[Unidades]]</f>
        <v>364.69</v>
      </c>
      <c r="M113" s="5">
        <v>302073.24</v>
      </c>
      <c r="N113" s="5">
        <v>261118.04</v>
      </c>
    </row>
    <row r="114" spans="1:14" x14ac:dyDescent="0.25">
      <c r="A114" t="s">
        <v>226</v>
      </c>
      <c r="B114" t="s">
        <v>24</v>
      </c>
      <c r="C114" t="s">
        <v>227</v>
      </c>
      <c r="D114" t="s">
        <v>40</v>
      </c>
      <c r="E114" t="s">
        <v>14</v>
      </c>
      <c r="F114" t="str">
        <f>IF(Tabla1[[#This Row],[Importe Coste total]]&gt;500000," Alto","Bajo")</f>
        <v>Bajo</v>
      </c>
      <c r="G114" s="3">
        <v>43887</v>
      </c>
      <c r="H114">
        <v>180418097</v>
      </c>
      <c r="I114" s="3">
        <v>43905</v>
      </c>
      <c r="J114">
        <v>8579</v>
      </c>
      <c r="K114" s="15">
        <f>IFERROR(Tabla1[[#This Row],[Importe venta total]]/Tabla1[[#This Row],[Unidades]]," EJEMPLO SI .Error en el cálculo")</f>
        <v>81.73</v>
      </c>
      <c r="L114" s="5">
        <f>Tabla1[[#This Row],[Importe Coste total]]/Tabla1[[#This Row],[Unidades]]</f>
        <v>56.67</v>
      </c>
      <c r="M114" s="5">
        <v>701161.67</v>
      </c>
      <c r="N114" s="5">
        <v>486171.93</v>
      </c>
    </row>
    <row r="115" spans="1:14" x14ac:dyDescent="0.25">
      <c r="A115" t="s">
        <v>228</v>
      </c>
      <c r="B115" t="s">
        <v>65</v>
      </c>
      <c r="C115" t="s">
        <v>163</v>
      </c>
      <c r="D115" t="s">
        <v>17</v>
      </c>
      <c r="E115" t="s">
        <v>14</v>
      </c>
      <c r="F115" t="str">
        <f>IF(Tabla1[[#This Row],[Importe Coste total]]&gt;500000," Alto","Bajo")</f>
        <v xml:space="preserve"> Alto</v>
      </c>
      <c r="G115" s="3">
        <v>44759</v>
      </c>
      <c r="H115">
        <v>578006875</v>
      </c>
      <c r="I115" s="3">
        <v>44794</v>
      </c>
      <c r="J115">
        <v>3934</v>
      </c>
      <c r="K115" s="15">
        <f>IFERROR(Tabla1[[#This Row],[Importe venta total]]/Tabla1[[#This Row],[Unidades]]," EJEMPLO SI .Error en el cálculo")</f>
        <v>421.89</v>
      </c>
      <c r="L115" s="5">
        <f>Tabla1[[#This Row],[Importe Coste total]]/Tabla1[[#This Row],[Unidades]]</f>
        <v>364.69</v>
      </c>
      <c r="M115" s="5">
        <v>1659715.26</v>
      </c>
      <c r="N115" s="5">
        <v>1434690.46</v>
      </c>
    </row>
    <row r="116" spans="1:14" x14ac:dyDescent="0.25">
      <c r="A116" t="s">
        <v>229</v>
      </c>
      <c r="B116" t="s">
        <v>11</v>
      </c>
      <c r="C116" t="s">
        <v>134</v>
      </c>
      <c r="D116" t="s">
        <v>85</v>
      </c>
      <c r="E116" t="s">
        <v>18</v>
      </c>
      <c r="F116" t="str">
        <f>IF(Tabla1[[#This Row],[Importe Coste total]]&gt;500000," Alto","Bajo")</f>
        <v xml:space="preserve"> Alto</v>
      </c>
      <c r="G116" s="3">
        <v>44440</v>
      </c>
      <c r="H116">
        <v>694304454</v>
      </c>
      <c r="I116" s="3">
        <v>44448</v>
      </c>
      <c r="J116">
        <v>8972</v>
      </c>
      <c r="K116" s="15">
        <f>IFERROR(Tabla1[[#This Row],[Importe venta total]]/Tabla1[[#This Row],[Unidades]]," EJEMPLO SI .Error en el cálculo")</f>
        <v>668.27</v>
      </c>
      <c r="L116" s="5">
        <f>Tabla1[[#This Row],[Importe Coste total]]/Tabla1[[#This Row],[Unidades]]</f>
        <v>502.53999999999996</v>
      </c>
      <c r="M116" s="5">
        <v>5995718.4399999995</v>
      </c>
      <c r="N116" s="5">
        <v>4508788.88</v>
      </c>
    </row>
    <row r="117" spans="1:14" x14ac:dyDescent="0.25">
      <c r="A117" t="s">
        <v>230</v>
      </c>
      <c r="B117" t="s">
        <v>28</v>
      </c>
      <c r="C117" t="s">
        <v>190</v>
      </c>
      <c r="D117" t="s">
        <v>30</v>
      </c>
      <c r="E117" t="s">
        <v>18</v>
      </c>
      <c r="F117" t="str">
        <f>IF(Tabla1[[#This Row],[Importe Coste total]]&gt;500000," Alto","Bajo")</f>
        <v xml:space="preserve"> Alto</v>
      </c>
      <c r="G117" s="3">
        <v>44210</v>
      </c>
      <c r="H117">
        <v>371547162</v>
      </c>
      <c r="I117" s="3">
        <v>44250</v>
      </c>
      <c r="J117">
        <v>7917</v>
      </c>
      <c r="K117" s="15">
        <f>IFERROR(Tabla1[[#This Row],[Importe venta total]]/Tabla1[[#This Row],[Unidades]]," EJEMPLO SI .Error en el cálculo")</f>
        <v>255.28</v>
      </c>
      <c r="L117" s="5">
        <f>Tabla1[[#This Row],[Importe Coste total]]/Tabla1[[#This Row],[Unidades]]</f>
        <v>159.41999999999999</v>
      </c>
      <c r="M117" s="5">
        <v>2021051.76</v>
      </c>
      <c r="N117" s="5">
        <v>1262128.1399999999</v>
      </c>
    </row>
    <row r="118" spans="1:14" x14ac:dyDescent="0.25">
      <c r="A118" t="s">
        <v>231</v>
      </c>
      <c r="B118" t="s">
        <v>65</v>
      </c>
      <c r="C118" t="s">
        <v>232</v>
      </c>
      <c r="D118" t="s">
        <v>33</v>
      </c>
      <c r="E118" t="s">
        <v>18</v>
      </c>
      <c r="F118" t="str">
        <f>IF(Tabla1[[#This Row],[Importe Coste total]]&gt;500000," Alto","Bajo")</f>
        <v>Bajo</v>
      </c>
      <c r="G118" s="3">
        <v>43927</v>
      </c>
      <c r="H118">
        <v>422283828</v>
      </c>
      <c r="I118" s="3">
        <v>43947</v>
      </c>
      <c r="J118">
        <v>2024</v>
      </c>
      <c r="K118" s="15">
        <f>IFERROR(Tabla1[[#This Row],[Importe venta total]]/Tabla1[[#This Row],[Unidades]]," EJEMPLO SI .Error en el cálculo")</f>
        <v>47.45</v>
      </c>
      <c r="L118" s="5">
        <f>Tabla1[[#This Row],[Importe Coste total]]/Tabla1[[#This Row],[Unidades]]</f>
        <v>31.79</v>
      </c>
      <c r="M118" s="5">
        <v>96038.8</v>
      </c>
      <c r="N118" s="5">
        <v>64342.96</v>
      </c>
    </row>
    <row r="119" spans="1:14" x14ac:dyDescent="0.25">
      <c r="A119" t="s">
        <v>233</v>
      </c>
      <c r="B119" t="s">
        <v>24</v>
      </c>
      <c r="C119" t="s">
        <v>234</v>
      </c>
      <c r="D119" t="s">
        <v>22</v>
      </c>
      <c r="E119" t="s">
        <v>14</v>
      </c>
      <c r="F119" t="str">
        <f>IF(Tabla1[[#This Row],[Importe Coste total]]&gt;500000," Alto","Bajo")</f>
        <v xml:space="preserve"> Alto</v>
      </c>
      <c r="G119" s="3">
        <v>44643</v>
      </c>
      <c r="H119">
        <v>379375779</v>
      </c>
      <c r="I119" s="3">
        <v>44643</v>
      </c>
      <c r="J119">
        <v>4578</v>
      </c>
      <c r="K119" s="15">
        <f>IFERROR(Tabla1[[#This Row],[Importe venta total]]/Tabla1[[#This Row],[Unidades]]," EJEMPLO SI .Error en el cálculo")</f>
        <v>205.7</v>
      </c>
      <c r="L119" s="5">
        <f>Tabla1[[#This Row],[Importe Coste total]]/Tabla1[[#This Row],[Unidades]]</f>
        <v>117.10999999999999</v>
      </c>
      <c r="M119" s="5">
        <v>941694.6</v>
      </c>
      <c r="N119" s="5">
        <v>536129.57999999996</v>
      </c>
    </row>
    <row r="120" spans="1:14" x14ac:dyDescent="0.25">
      <c r="A120" t="s">
        <v>235</v>
      </c>
      <c r="B120" t="s">
        <v>24</v>
      </c>
      <c r="C120" t="s">
        <v>55</v>
      </c>
      <c r="D120" t="s">
        <v>40</v>
      </c>
      <c r="E120" t="s">
        <v>18</v>
      </c>
      <c r="F120" t="str">
        <f>IF(Tabla1[[#This Row],[Importe Coste total]]&gt;500000," Alto","Bajo")</f>
        <v>Bajo</v>
      </c>
      <c r="G120" s="3">
        <v>43901</v>
      </c>
      <c r="H120">
        <v>745996844</v>
      </c>
      <c r="I120" s="3">
        <v>43924</v>
      </c>
      <c r="J120">
        <v>5899</v>
      </c>
      <c r="K120" s="15">
        <f>IFERROR(Tabla1[[#This Row],[Importe venta total]]/Tabla1[[#This Row],[Unidades]]," EJEMPLO SI .Error en el cálculo")</f>
        <v>81.73</v>
      </c>
      <c r="L120" s="5">
        <f>Tabla1[[#This Row],[Importe Coste total]]/Tabla1[[#This Row],[Unidades]]</f>
        <v>56.67</v>
      </c>
      <c r="M120" s="5">
        <v>482125.27</v>
      </c>
      <c r="N120" s="5">
        <v>334296.33</v>
      </c>
    </row>
    <row r="121" spans="1:14" x14ac:dyDescent="0.25">
      <c r="A121" t="s">
        <v>236</v>
      </c>
      <c r="B121" t="s">
        <v>24</v>
      </c>
      <c r="C121" t="s">
        <v>237</v>
      </c>
      <c r="D121" t="s">
        <v>26</v>
      </c>
      <c r="E121" t="s">
        <v>14</v>
      </c>
      <c r="F121" t="str">
        <f>IF(Tabla1[[#This Row],[Importe Coste total]]&gt;500000," Alto","Bajo")</f>
        <v>Bajo</v>
      </c>
      <c r="G121" s="3">
        <v>44612</v>
      </c>
      <c r="H121">
        <v>745633351</v>
      </c>
      <c r="I121" s="3">
        <v>44654</v>
      </c>
      <c r="J121">
        <v>8333</v>
      </c>
      <c r="K121" s="15">
        <f>IFERROR(Tabla1[[#This Row],[Importe venta total]]/Tabla1[[#This Row],[Unidades]]," EJEMPLO SI .Error en el cálculo")</f>
        <v>9.33</v>
      </c>
      <c r="L121" s="5">
        <f>Tabla1[[#This Row],[Importe Coste total]]/Tabla1[[#This Row],[Unidades]]</f>
        <v>6.92</v>
      </c>
      <c r="M121" s="5">
        <v>77746.89</v>
      </c>
      <c r="N121" s="5">
        <v>57664.36</v>
      </c>
    </row>
    <row r="122" spans="1:14" x14ac:dyDescent="0.25">
      <c r="A122" t="s">
        <v>238</v>
      </c>
      <c r="B122" t="s">
        <v>11</v>
      </c>
      <c r="C122" t="s">
        <v>239</v>
      </c>
      <c r="D122" t="s">
        <v>13</v>
      </c>
      <c r="E122" t="s">
        <v>14</v>
      </c>
      <c r="F122" t="str">
        <f>IF(Tabla1[[#This Row],[Importe Coste total]]&gt;500000," Alto","Bajo")</f>
        <v>Bajo</v>
      </c>
      <c r="G122" s="3">
        <v>44090</v>
      </c>
      <c r="H122">
        <v>572084128</v>
      </c>
      <c r="I122" s="3">
        <v>44140</v>
      </c>
      <c r="J122">
        <v>1261</v>
      </c>
      <c r="K122" s="15">
        <f>IFERROR(Tabla1[[#This Row],[Importe venta total]]/Tabla1[[#This Row],[Unidades]]," EJEMPLO SI .Error en el cálculo")</f>
        <v>152.58000000000001</v>
      </c>
      <c r="L122" s="5">
        <f>Tabla1[[#This Row],[Importe Coste total]]/Tabla1[[#This Row],[Unidades]]</f>
        <v>97.44</v>
      </c>
      <c r="M122" s="5">
        <v>192403.38</v>
      </c>
      <c r="N122" s="5">
        <v>122871.84</v>
      </c>
    </row>
    <row r="123" spans="1:14" x14ac:dyDescent="0.25">
      <c r="A123" t="s">
        <v>240</v>
      </c>
      <c r="B123" t="s">
        <v>24</v>
      </c>
      <c r="C123" t="s">
        <v>241</v>
      </c>
      <c r="D123" t="s">
        <v>33</v>
      </c>
      <c r="E123" t="s">
        <v>18</v>
      </c>
      <c r="F123" t="str">
        <f>IF(Tabla1[[#This Row],[Importe Coste total]]&gt;500000," Alto","Bajo")</f>
        <v>Bajo</v>
      </c>
      <c r="G123" s="3">
        <v>43973</v>
      </c>
      <c r="H123">
        <v>939460504</v>
      </c>
      <c r="I123" s="3">
        <v>43975</v>
      </c>
      <c r="J123">
        <v>6095</v>
      </c>
      <c r="K123" s="15">
        <f>IFERROR(Tabla1[[#This Row],[Importe venta total]]/Tabla1[[#This Row],[Unidades]]," EJEMPLO SI .Error en el cálculo")</f>
        <v>47.45</v>
      </c>
      <c r="L123" s="5">
        <f>Tabla1[[#This Row],[Importe Coste total]]/Tabla1[[#This Row],[Unidades]]</f>
        <v>31.79</v>
      </c>
      <c r="M123" s="5">
        <v>289207.75</v>
      </c>
      <c r="N123" s="5">
        <v>193760.05</v>
      </c>
    </row>
    <row r="124" spans="1:14" x14ac:dyDescent="0.25">
      <c r="A124" t="s">
        <v>242</v>
      </c>
      <c r="B124" t="s">
        <v>24</v>
      </c>
      <c r="C124" t="s">
        <v>126</v>
      </c>
      <c r="D124" t="s">
        <v>26</v>
      </c>
      <c r="E124" t="s">
        <v>18</v>
      </c>
      <c r="F124" t="str">
        <f>IF(Tabla1[[#This Row],[Importe Coste total]]&gt;500000," Alto","Bajo")</f>
        <v>Bajo</v>
      </c>
      <c r="G124" s="3">
        <v>44481</v>
      </c>
      <c r="H124">
        <v>832186305</v>
      </c>
      <c r="I124" s="3">
        <v>44526</v>
      </c>
      <c r="J124">
        <v>1276</v>
      </c>
      <c r="K124" s="15">
        <f>IFERROR(Tabla1[[#This Row],[Importe venta total]]/Tabla1[[#This Row],[Unidades]]," EJEMPLO SI .Error en el cálculo")</f>
        <v>9.33</v>
      </c>
      <c r="L124" s="5">
        <f>Tabla1[[#This Row],[Importe Coste total]]/Tabla1[[#This Row],[Unidades]]</f>
        <v>6.92</v>
      </c>
      <c r="M124" s="5">
        <v>11905.08</v>
      </c>
      <c r="N124" s="5">
        <v>8829.92</v>
      </c>
    </row>
    <row r="125" spans="1:14" x14ac:dyDescent="0.25">
      <c r="A125" t="s">
        <v>243</v>
      </c>
      <c r="B125" t="s">
        <v>24</v>
      </c>
      <c r="C125" t="s">
        <v>244</v>
      </c>
      <c r="D125" t="s">
        <v>26</v>
      </c>
      <c r="E125" t="s">
        <v>18</v>
      </c>
      <c r="F125" t="str">
        <f>IF(Tabla1[[#This Row],[Importe Coste total]]&gt;500000," Alto","Bajo")</f>
        <v>Bajo</v>
      </c>
      <c r="G125" s="3">
        <v>43889</v>
      </c>
      <c r="H125">
        <v>654997861</v>
      </c>
      <c r="I125" s="3">
        <v>43923</v>
      </c>
      <c r="J125">
        <v>7277</v>
      </c>
      <c r="K125" s="15">
        <f>IFERROR(Tabla1[[#This Row],[Importe venta total]]/Tabla1[[#This Row],[Unidades]]," EJEMPLO SI .Error en el cálculo")</f>
        <v>9.33</v>
      </c>
      <c r="L125" s="5">
        <f>Tabla1[[#This Row],[Importe Coste total]]/Tabla1[[#This Row],[Unidades]]</f>
        <v>6.92</v>
      </c>
      <c r="M125" s="5">
        <v>67894.41</v>
      </c>
      <c r="N125" s="5">
        <v>50356.84</v>
      </c>
    </row>
    <row r="126" spans="1:14" x14ac:dyDescent="0.25">
      <c r="A126" t="s">
        <v>245</v>
      </c>
      <c r="B126" t="s">
        <v>28</v>
      </c>
      <c r="C126" t="s">
        <v>246</v>
      </c>
      <c r="D126" t="s">
        <v>17</v>
      </c>
      <c r="E126" t="s">
        <v>18</v>
      </c>
      <c r="F126" t="str">
        <f>IF(Tabla1[[#This Row],[Importe Coste total]]&gt;500000," Alto","Bajo")</f>
        <v xml:space="preserve"> Alto</v>
      </c>
      <c r="G126" s="3">
        <v>44278</v>
      </c>
      <c r="H126">
        <v>882943999</v>
      </c>
      <c r="I126" s="3">
        <v>44293</v>
      </c>
      <c r="J126">
        <v>1605</v>
      </c>
      <c r="K126" s="15">
        <f>IFERROR(Tabla1[[#This Row],[Importe venta total]]/Tabla1[[#This Row],[Unidades]]," EJEMPLO SI .Error en el cálculo")</f>
        <v>421.89</v>
      </c>
      <c r="L126" s="5">
        <f>Tabla1[[#This Row],[Importe Coste total]]/Tabla1[[#This Row],[Unidades]]</f>
        <v>364.69</v>
      </c>
      <c r="M126" s="5">
        <v>677133.45</v>
      </c>
      <c r="N126" s="5">
        <v>585327.44999999995</v>
      </c>
    </row>
    <row r="127" spans="1:14" x14ac:dyDescent="0.25">
      <c r="A127" t="s">
        <v>247</v>
      </c>
      <c r="B127" t="s">
        <v>24</v>
      </c>
      <c r="C127" t="s">
        <v>248</v>
      </c>
      <c r="D127" t="s">
        <v>26</v>
      </c>
      <c r="E127" t="s">
        <v>18</v>
      </c>
      <c r="F127" t="str">
        <f>IF(Tabla1[[#This Row],[Importe Coste total]]&gt;500000," Alto","Bajo")</f>
        <v>Bajo</v>
      </c>
      <c r="G127" s="3">
        <v>44739</v>
      </c>
      <c r="H127">
        <v>711386048</v>
      </c>
      <c r="I127" s="3">
        <v>44788</v>
      </c>
      <c r="J127">
        <v>3795</v>
      </c>
      <c r="K127" s="15">
        <f>IFERROR(Tabla1[[#This Row],[Importe venta total]]/Tabla1[[#This Row],[Unidades]]," EJEMPLO SI .Error en el cálculo")</f>
        <v>9.33</v>
      </c>
      <c r="L127" s="5">
        <f>Tabla1[[#This Row],[Importe Coste total]]/Tabla1[[#This Row],[Unidades]]</f>
        <v>6.9200000000000008</v>
      </c>
      <c r="M127" s="5">
        <v>35407.35</v>
      </c>
      <c r="N127" s="5">
        <v>26261.4</v>
      </c>
    </row>
    <row r="128" spans="1:14" x14ac:dyDescent="0.25">
      <c r="A128" t="s">
        <v>249</v>
      </c>
      <c r="B128" t="s">
        <v>20</v>
      </c>
      <c r="C128" t="s">
        <v>250</v>
      </c>
      <c r="D128" t="s">
        <v>33</v>
      </c>
      <c r="E128" t="s">
        <v>14</v>
      </c>
      <c r="F128" t="str">
        <f>IF(Tabla1[[#This Row],[Importe Coste total]]&gt;500000," Alto","Bajo")</f>
        <v>Bajo</v>
      </c>
      <c r="G128" s="3">
        <v>43991</v>
      </c>
      <c r="H128">
        <v>305997836</v>
      </c>
      <c r="I128" s="3">
        <v>44022</v>
      </c>
      <c r="J128">
        <v>415</v>
      </c>
      <c r="K128" s="15">
        <f>IFERROR(Tabla1[[#This Row],[Importe venta total]]/Tabla1[[#This Row],[Unidades]]," EJEMPLO SI .Error en el cálculo")</f>
        <v>47.45</v>
      </c>
      <c r="L128" s="5">
        <f>Tabla1[[#This Row],[Importe Coste total]]/Tabla1[[#This Row],[Unidades]]</f>
        <v>31.79</v>
      </c>
      <c r="M128" s="5">
        <v>19691.75</v>
      </c>
      <c r="N128" s="5">
        <v>13192.85</v>
      </c>
    </row>
    <row r="129" spans="1:14" x14ac:dyDescent="0.25">
      <c r="A129" t="s">
        <v>251</v>
      </c>
      <c r="B129" t="s">
        <v>24</v>
      </c>
      <c r="C129" t="s">
        <v>79</v>
      </c>
      <c r="D129" t="s">
        <v>17</v>
      </c>
      <c r="E129" t="s">
        <v>14</v>
      </c>
      <c r="F129" t="str">
        <f>IF(Tabla1[[#This Row],[Importe Coste total]]&gt;500000," Alto","Bajo")</f>
        <v>Bajo</v>
      </c>
      <c r="G129" s="3">
        <v>44031</v>
      </c>
      <c r="H129">
        <v>352765691</v>
      </c>
      <c r="I129" s="3">
        <v>44054</v>
      </c>
      <c r="J129">
        <v>62</v>
      </c>
      <c r="K129" s="15">
        <f>IFERROR(Tabla1[[#This Row],[Importe venta total]]/Tabla1[[#This Row],[Unidades]]," EJEMPLO SI .Error en el cálculo")</f>
        <v>421.89</v>
      </c>
      <c r="L129" s="5">
        <f>Tabla1[[#This Row],[Importe Coste total]]/Tabla1[[#This Row],[Unidades]]</f>
        <v>364.69</v>
      </c>
      <c r="M129" s="5">
        <v>26157.18</v>
      </c>
      <c r="N129" s="5">
        <v>22610.78</v>
      </c>
    </row>
    <row r="130" spans="1:14" x14ac:dyDescent="0.25">
      <c r="A130" t="s">
        <v>252</v>
      </c>
      <c r="B130" t="s">
        <v>24</v>
      </c>
      <c r="C130" t="s">
        <v>241</v>
      </c>
      <c r="D130" t="s">
        <v>53</v>
      </c>
      <c r="E130" t="s">
        <v>18</v>
      </c>
      <c r="F130" t="str">
        <f>IF(Tabla1[[#This Row],[Importe Coste total]]&gt;500000," Alto","Bajo")</f>
        <v xml:space="preserve"> Alto</v>
      </c>
      <c r="G130" s="3">
        <v>44392</v>
      </c>
      <c r="H130">
        <v>707988440</v>
      </c>
      <c r="I130" s="3">
        <v>44416</v>
      </c>
      <c r="J130">
        <v>8367</v>
      </c>
      <c r="K130" s="15">
        <f>IFERROR(Tabla1[[#This Row],[Importe venta total]]/Tabla1[[#This Row],[Unidades]]," EJEMPLO SI .Error en el cálculo")</f>
        <v>154.06</v>
      </c>
      <c r="L130" s="5">
        <f>Tabla1[[#This Row],[Importe Coste total]]/Tabla1[[#This Row],[Unidades]]</f>
        <v>90.93</v>
      </c>
      <c r="M130" s="5">
        <v>1289020.02</v>
      </c>
      <c r="N130" s="5">
        <v>760811.31</v>
      </c>
    </row>
    <row r="131" spans="1:14" x14ac:dyDescent="0.25">
      <c r="A131" t="s">
        <v>253</v>
      </c>
      <c r="B131" t="s">
        <v>65</v>
      </c>
      <c r="C131" t="s">
        <v>254</v>
      </c>
      <c r="D131" t="s">
        <v>53</v>
      </c>
      <c r="E131" t="s">
        <v>14</v>
      </c>
      <c r="F131" t="str">
        <f>IF(Tabla1[[#This Row],[Importe Coste total]]&gt;500000," Alto","Bajo")</f>
        <v>Bajo</v>
      </c>
      <c r="G131" s="3">
        <v>44755</v>
      </c>
      <c r="H131">
        <v>848277413</v>
      </c>
      <c r="I131" s="3">
        <v>44802</v>
      </c>
      <c r="J131">
        <v>2992</v>
      </c>
      <c r="K131" s="15">
        <f>IFERROR(Tabla1[[#This Row],[Importe venta total]]/Tabla1[[#This Row],[Unidades]]," EJEMPLO SI .Error en el cálculo")</f>
        <v>154.06</v>
      </c>
      <c r="L131" s="5">
        <f>Tabla1[[#This Row],[Importe Coste total]]/Tabla1[[#This Row],[Unidades]]</f>
        <v>90.929999999999993</v>
      </c>
      <c r="M131" s="5">
        <v>460947.52</v>
      </c>
      <c r="N131" s="5">
        <v>272062.56</v>
      </c>
    </row>
    <row r="132" spans="1:14" x14ac:dyDescent="0.25">
      <c r="A132" t="s">
        <v>255</v>
      </c>
      <c r="B132" t="s">
        <v>24</v>
      </c>
      <c r="C132" t="s">
        <v>256</v>
      </c>
      <c r="D132" t="s">
        <v>85</v>
      </c>
      <c r="E132" t="s">
        <v>18</v>
      </c>
      <c r="F132" t="str">
        <f>IF(Tabla1[[#This Row],[Importe Coste total]]&gt;500000," Alto","Bajo")</f>
        <v xml:space="preserve"> Alto</v>
      </c>
      <c r="G132" s="3">
        <v>44424</v>
      </c>
      <c r="H132">
        <v>320556437</v>
      </c>
      <c r="I132" s="3">
        <v>44464</v>
      </c>
      <c r="J132">
        <v>8628</v>
      </c>
      <c r="K132" s="15">
        <f>IFERROR(Tabla1[[#This Row],[Importe venta total]]/Tabla1[[#This Row],[Unidades]]," EJEMPLO SI .Error en el cálculo")</f>
        <v>668.27</v>
      </c>
      <c r="L132" s="5">
        <f>Tabla1[[#This Row],[Importe Coste total]]/Tabla1[[#This Row],[Unidades]]</f>
        <v>502.54</v>
      </c>
      <c r="M132" s="5">
        <v>5765833.5599999996</v>
      </c>
      <c r="N132" s="5">
        <v>4335915.12</v>
      </c>
    </row>
    <row r="133" spans="1:14" x14ac:dyDescent="0.25">
      <c r="A133" t="s">
        <v>257</v>
      </c>
      <c r="B133" t="s">
        <v>24</v>
      </c>
      <c r="C133" t="s">
        <v>105</v>
      </c>
      <c r="D133" t="s">
        <v>30</v>
      </c>
      <c r="E133" t="s">
        <v>18</v>
      </c>
      <c r="F133" t="str">
        <f>IF(Tabla1[[#This Row],[Importe Coste total]]&gt;500000," Alto","Bajo")</f>
        <v>Bajo</v>
      </c>
      <c r="G133" s="3">
        <v>43896</v>
      </c>
      <c r="H133">
        <v>992061841</v>
      </c>
      <c r="I133" s="3">
        <v>43914</v>
      </c>
      <c r="J133">
        <v>1999</v>
      </c>
      <c r="K133" s="15">
        <f>IFERROR(Tabla1[[#This Row],[Importe venta total]]/Tabla1[[#This Row],[Unidades]]," EJEMPLO SI .Error en el cálculo")</f>
        <v>255.28</v>
      </c>
      <c r="L133" s="5">
        <f>Tabla1[[#This Row],[Importe Coste total]]/Tabla1[[#This Row],[Unidades]]</f>
        <v>159.41999999999999</v>
      </c>
      <c r="M133" s="5">
        <v>510304.72000000003</v>
      </c>
      <c r="N133" s="5">
        <v>318680.57999999996</v>
      </c>
    </row>
    <row r="134" spans="1:14" x14ac:dyDescent="0.25">
      <c r="A134" t="s">
        <v>258</v>
      </c>
      <c r="B134" t="s">
        <v>11</v>
      </c>
      <c r="C134" t="s">
        <v>259</v>
      </c>
      <c r="D134" t="s">
        <v>43</v>
      </c>
      <c r="E134" t="s">
        <v>18</v>
      </c>
      <c r="F134" t="str">
        <f>IF(Tabla1[[#This Row],[Importe Coste total]]&gt;500000," Alto","Bajo")</f>
        <v xml:space="preserve"> Alto</v>
      </c>
      <c r="G134" s="3">
        <v>44336</v>
      </c>
      <c r="H134">
        <v>300342452</v>
      </c>
      <c r="I134" s="3">
        <v>44371</v>
      </c>
      <c r="J134">
        <v>6861</v>
      </c>
      <c r="K134" s="15">
        <f>IFERROR(Tabla1[[#This Row],[Importe venta total]]/Tabla1[[#This Row],[Unidades]]," EJEMPLO SI .Error en el cálculo")</f>
        <v>651.21</v>
      </c>
      <c r="L134" s="5">
        <f>Tabla1[[#This Row],[Importe Coste total]]/Tabla1[[#This Row],[Unidades]]</f>
        <v>524.96</v>
      </c>
      <c r="M134" s="5">
        <v>4467951.8100000005</v>
      </c>
      <c r="N134" s="5">
        <v>3601750.56</v>
      </c>
    </row>
    <row r="135" spans="1:14" x14ac:dyDescent="0.25">
      <c r="A135" t="s">
        <v>260</v>
      </c>
      <c r="B135" t="s">
        <v>24</v>
      </c>
      <c r="C135" t="s">
        <v>261</v>
      </c>
      <c r="D135" t="s">
        <v>53</v>
      </c>
      <c r="E135" t="s">
        <v>18</v>
      </c>
      <c r="F135" t="str">
        <f>IF(Tabla1[[#This Row],[Importe Coste total]]&gt;500000," Alto","Bajo")</f>
        <v xml:space="preserve"> Alto</v>
      </c>
      <c r="G135" s="3">
        <v>43923</v>
      </c>
      <c r="H135">
        <v>703259599</v>
      </c>
      <c r="I135" s="3">
        <v>43926</v>
      </c>
      <c r="J135">
        <v>8998</v>
      </c>
      <c r="K135" s="15">
        <f>IFERROR(Tabla1[[#This Row],[Importe venta total]]/Tabla1[[#This Row],[Unidades]]," EJEMPLO SI .Error en el cálculo")</f>
        <v>154.06</v>
      </c>
      <c r="L135" s="5">
        <f>Tabla1[[#This Row],[Importe Coste total]]/Tabla1[[#This Row],[Unidades]]</f>
        <v>90.93</v>
      </c>
      <c r="M135" s="5">
        <v>1386231.8800000001</v>
      </c>
      <c r="N135" s="5">
        <v>818188.14</v>
      </c>
    </row>
    <row r="136" spans="1:14" x14ac:dyDescent="0.25">
      <c r="A136" t="s">
        <v>262</v>
      </c>
      <c r="B136" t="s">
        <v>65</v>
      </c>
      <c r="C136" t="s">
        <v>167</v>
      </c>
      <c r="D136" t="s">
        <v>75</v>
      </c>
      <c r="E136" t="s">
        <v>14</v>
      </c>
      <c r="F136" t="str">
        <f>IF(Tabla1[[#This Row],[Importe Coste total]]&gt;500000," Alto","Bajo")</f>
        <v>Bajo</v>
      </c>
      <c r="G136" s="3">
        <v>44637</v>
      </c>
      <c r="H136">
        <v>228987109</v>
      </c>
      <c r="I136" s="3">
        <v>44665</v>
      </c>
      <c r="J136">
        <v>1229</v>
      </c>
      <c r="K136" s="15">
        <f>IFERROR(Tabla1[[#This Row],[Importe venta total]]/Tabla1[[#This Row],[Unidades]]," EJEMPLO SI .Error en el cálculo")</f>
        <v>109.28</v>
      </c>
      <c r="L136" s="5">
        <f>Tabla1[[#This Row],[Importe Coste total]]/Tabla1[[#This Row],[Unidades]]</f>
        <v>35.840000000000003</v>
      </c>
      <c r="M136" s="5">
        <v>134305.12</v>
      </c>
      <c r="N136" s="5">
        <v>44047.360000000001</v>
      </c>
    </row>
    <row r="137" spans="1:14" x14ac:dyDescent="0.25">
      <c r="A137" t="s">
        <v>263</v>
      </c>
      <c r="B137" t="s">
        <v>24</v>
      </c>
      <c r="C137" t="s">
        <v>48</v>
      </c>
      <c r="D137" t="s">
        <v>22</v>
      </c>
      <c r="E137" t="s">
        <v>18</v>
      </c>
      <c r="F137" t="str">
        <f>IF(Tabla1[[#This Row],[Importe Coste total]]&gt;500000," Alto","Bajo")</f>
        <v xml:space="preserve"> Alto</v>
      </c>
      <c r="G137" s="3">
        <v>44430</v>
      </c>
      <c r="H137">
        <v>126011312</v>
      </c>
      <c r="I137" s="3">
        <v>44457</v>
      </c>
      <c r="J137">
        <v>8402</v>
      </c>
      <c r="K137" s="15">
        <f>IFERROR(Tabla1[[#This Row],[Importe venta total]]/Tabla1[[#This Row],[Unidades]]," EJEMPLO SI .Error en el cálculo")</f>
        <v>205.7</v>
      </c>
      <c r="L137" s="5">
        <f>Tabla1[[#This Row],[Importe Coste total]]/Tabla1[[#This Row],[Unidades]]</f>
        <v>117.11</v>
      </c>
      <c r="M137" s="5">
        <v>1728291.4</v>
      </c>
      <c r="N137" s="5">
        <v>983958.22</v>
      </c>
    </row>
    <row r="138" spans="1:14" x14ac:dyDescent="0.25">
      <c r="A138" t="s">
        <v>264</v>
      </c>
      <c r="B138" t="s">
        <v>65</v>
      </c>
      <c r="C138" t="s">
        <v>66</v>
      </c>
      <c r="D138" t="s">
        <v>33</v>
      </c>
      <c r="E138" t="s">
        <v>14</v>
      </c>
      <c r="F138" t="str">
        <f>IF(Tabla1[[#This Row],[Importe Coste total]]&gt;500000," Alto","Bajo")</f>
        <v>Bajo</v>
      </c>
      <c r="G138" s="3">
        <v>44010</v>
      </c>
      <c r="H138">
        <v>813131034</v>
      </c>
      <c r="I138" s="3">
        <v>44013</v>
      </c>
      <c r="J138">
        <v>2397</v>
      </c>
      <c r="K138" s="15">
        <f>IFERROR(Tabla1[[#This Row],[Importe venta total]]/Tabla1[[#This Row],[Unidades]]," EJEMPLO SI .Error en el cálculo")</f>
        <v>47.45</v>
      </c>
      <c r="L138" s="5">
        <f>Tabla1[[#This Row],[Importe Coste total]]/Tabla1[[#This Row],[Unidades]]</f>
        <v>31.790000000000003</v>
      </c>
      <c r="M138" s="5">
        <v>113737.65000000001</v>
      </c>
      <c r="N138" s="5">
        <v>76200.63</v>
      </c>
    </row>
    <row r="139" spans="1:14" x14ac:dyDescent="0.25">
      <c r="A139" t="s">
        <v>265</v>
      </c>
      <c r="B139" t="s">
        <v>11</v>
      </c>
      <c r="C139" t="s">
        <v>209</v>
      </c>
      <c r="D139" t="s">
        <v>40</v>
      </c>
      <c r="E139" t="s">
        <v>14</v>
      </c>
      <c r="F139" t="str">
        <f>IF(Tabla1[[#This Row],[Importe Coste total]]&gt;500000," Alto","Bajo")</f>
        <v>Bajo</v>
      </c>
      <c r="G139" s="3">
        <v>44232</v>
      </c>
      <c r="H139">
        <v>529457604</v>
      </c>
      <c r="I139" s="3">
        <v>44260</v>
      </c>
      <c r="J139">
        <v>7126</v>
      </c>
      <c r="K139" s="15">
        <f>IFERROR(Tabla1[[#This Row],[Importe venta total]]/Tabla1[[#This Row],[Unidades]]," EJEMPLO SI .Error en el cálculo")</f>
        <v>81.73</v>
      </c>
      <c r="L139" s="5">
        <f>Tabla1[[#This Row],[Importe Coste total]]/Tabla1[[#This Row],[Unidades]]</f>
        <v>56.669999999999995</v>
      </c>
      <c r="M139" s="5">
        <v>582407.98</v>
      </c>
      <c r="N139" s="5">
        <v>403830.42</v>
      </c>
    </row>
    <row r="140" spans="1:14" x14ac:dyDescent="0.25">
      <c r="A140" t="s">
        <v>266</v>
      </c>
      <c r="B140" t="s">
        <v>24</v>
      </c>
      <c r="C140" t="s">
        <v>267</v>
      </c>
      <c r="D140" t="s">
        <v>17</v>
      </c>
      <c r="E140" t="s">
        <v>14</v>
      </c>
      <c r="F140" t="str">
        <f>IF(Tabla1[[#This Row],[Importe Coste total]]&gt;500000," Alto","Bajo")</f>
        <v xml:space="preserve"> Alto</v>
      </c>
      <c r="G140" s="3">
        <v>44532</v>
      </c>
      <c r="H140">
        <v>284414851</v>
      </c>
      <c r="I140" s="3">
        <v>44537</v>
      </c>
      <c r="J140">
        <v>3530</v>
      </c>
      <c r="K140" s="15">
        <f>IFERROR(Tabla1[[#This Row],[Importe venta total]]/Tabla1[[#This Row],[Unidades]]," EJEMPLO SI .Error en el cálculo")</f>
        <v>421.89</v>
      </c>
      <c r="L140" s="5">
        <f>Tabla1[[#This Row],[Importe Coste total]]/Tabla1[[#This Row],[Unidades]]</f>
        <v>364.69</v>
      </c>
      <c r="M140" s="5">
        <v>1489271.7</v>
      </c>
      <c r="N140" s="5">
        <v>1287355.7</v>
      </c>
    </row>
    <row r="141" spans="1:14" x14ac:dyDescent="0.25">
      <c r="A141" t="s">
        <v>268</v>
      </c>
      <c r="B141" t="s">
        <v>11</v>
      </c>
      <c r="C141" t="s">
        <v>269</v>
      </c>
      <c r="D141" t="s">
        <v>33</v>
      </c>
      <c r="E141" t="s">
        <v>18</v>
      </c>
      <c r="F141" t="str">
        <f>IF(Tabla1[[#This Row],[Importe Coste total]]&gt;500000," Alto","Bajo")</f>
        <v>Bajo</v>
      </c>
      <c r="G141" s="3">
        <v>44491</v>
      </c>
      <c r="H141">
        <v>707739102</v>
      </c>
      <c r="I141" s="3">
        <v>44497</v>
      </c>
      <c r="J141">
        <v>4583</v>
      </c>
      <c r="K141" s="15">
        <f>IFERROR(Tabla1[[#This Row],[Importe venta total]]/Tabla1[[#This Row],[Unidades]]," EJEMPLO SI .Error en el cálculo")</f>
        <v>47.45</v>
      </c>
      <c r="L141" s="5">
        <f>Tabla1[[#This Row],[Importe Coste total]]/Tabla1[[#This Row],[Unidades]]</f>
        <v>31.790000000000003</v>
      </c>
      <c r="M141" s="5">
        <v>217463.35</v>
      </c>
      <c r="N141" s="5">
        <v>145693.57</v>
      </c>
    </row>
    <row r="142" spans="1:14" x14ac:dyDescent="0.25">
      <c r="A142" t="s">
        <v>270</v>
      </c>
      <c r="B142" t="s">
        <v>65</v>
      </c>
      <c r="C142" t="s">
        <v>271</v>
      </c>
      <c r="D142" t="s">
        <v>38</v>
      </c>
      <c r="E142" t="s">
        <v>18</v>
      </c>
      <c r="F142" t="str">
        <f>IF(Tabla1[[#This Row],[Importe Coste total]]&gt;500000," Alto","Bajo")</f>
        <v>Bajo</v>
      </c>
      <c r="G142" s="3">
        <v>44362</v>
      </c>
      <c r="H142">
        <v>699479186</v>
      </c>
      <c r="I142" s="3">
        <v>44402</v>
      </c>
      <c r="J142">
        <v>290</v>
      </c>
      <c r="K142" s="15">
        <f>IFERROR(Tabla1[[#This Row],[Importe venta total]]/Tabla1[[#This Row],[Unidades]]," EJEMPLO SI .Error en el cálculo")</f>
        <v>437.2</v>
      </c>
      <c r="L142" s="5">
        <f>Tabla1[[#This Row],[Importe Coste total]]/Tabla1[[#This Row],[Unidades]]</f>
        <v>263.33</v>
      </c>
      <c r="M142" s="5">
        <v>126788</v>
      </c>
      <c r="N142" s="5">
        <v>76365.7</v>
      </c>
    </row>
    <row r="143" spans="1:14" x14ac:dyDescent="0.25">
      <c r="A143" t="s">
        <v>272</v>
      </c>
      <c r="B143" t="s">
        <v>65</v>
      </c>
      <c r="C143" t="s">
        <v>108</v>
      </c>
      <c r="D143" t="s">
        <v>22</v>
      </c>
      <c r="E143" t="s">
        <v>18</v>
      </c>
      <c r="F143" t="str">
        <f>IF(Tabla1[[#This Row],[Importe Coste total]]&gt;500000," Alto","Bajo")</f>
        <v>Bajo</v>
      </c>
      <c r="G143" s="3">
        <v>44543</v>
      </c>
      <c r="H143">
        <v>579996430</v>
      </c>
      <c r="I143" s="3">
        <v>44570</v>
      </c>
      <c r="J143">
        <v>2687</v>
      </c>
      <c r="K143" s="15">
        <f>IFERROR(Tabla1[[#This Row],[Importe venta total]]/Tabla1[[#This Row],[Unidades]]," EJEMPLO SI .Error en el cálculo")</f>
        <v>205.70000000000002</v>
      </c>
      <c r="L143" s="5">
        <f>Tabla1[[#This Row],[Importe Coste total]]/Tabla1[[#This Row],[Unidades]]</f>
        <v>117.11</v>
      </c>
      <c r="M143" s="5">
        <v>552715.9</v>
      </c>
      <c r="N143" s="5">
        <v>314674.57</v>
      </c>
    </row>
    <row r="144" spans="1:14" x14ac:dyDescent="0.25">
      <c r="A144" t="s">
        <v>273</v>
      </c>
      <c r="B144" t="s">
        <v>11</v>
      </c>
      <c r="C144" t="s">
        <v>12</v>
      </c>
      <c r="D144" t="s">
        <v>22</v>
      </c>
      <c r="E144" t="s">
        <v>18</v>
      </c>
      <c r="F144" t="str">
        <f>IF(Tabla1[[#This Row],[Importe Coste total]]&gt;500000," Alto","Bajo")</f>
        <v>Bajo</v>
      </c>
      <c r="G144" s="3">
        <v>44011</v>
      </c>
      <c r="H144">
        <v>739964663</v>
      </c>
      <c r="I144" s="3">
        <v>44039</v>
      </c>
      <c r="J144">
        <v>842</v>
      </c>
      <c r="K144" s="15">
        <f>IFERROR(Tabla1[[#This Row],[Importe venta total]]/Tabla1[[#This Row],[Unidades]]," EJEMPLO SI .Error en el cálculo")</f>
        <v>205.7</v>
      </c>
      <c r="L144" s="5">
        <f>Tabla1[[#This Row],[Importe Coste total]]/Tabla1[[#This Row],[Unidades]]</f>
        <v>117.11</v>
      </c>
      <c r="M144" s="5">
        <v>173199.4</v>
      </c>
      <c r="N144" s="5">
        <v>98606.62</v>
      </c>
    </row>
    <row r="145" spans="1:14" x14ac:dyDescent="0.25">
      <c r="A145" t="s">
        <v>274</v>
      </c>
      <c r="B145" t="s">
        <v>20</v>
      </c>
      <c r="C145" t="s">
        <v>121</v>
      </c>
      <c r="D145" t="s">
        <v>75</v>
      </c>
      <c r="E145" t="s">
        <v>14</v>
      </c>
      <c r="F145" t="str">
        <f>IF(Tabla1[[#This Row],[Importe Coste total]]&gt;500000," Alto","Bajo")</f>
        <v>Bajo</v>
      </c>
      <c r="G145" s="3">
        <v>43982</v>
      </c>
      <c r="H145">
        <v>290370213</v>
      </c>
      <c r="I145" s="3">
        <v>43997</v>
      </c>
      <c r="J145">
        <v>5854</v>
      </c>
      <c r="K145" s="15">
        <f>IFERROR(Tabla1[[#This Row],[Importe venta total]]/Tabla1[[#This Row],[Unidades]]," EJEMPLO SI .Error en el cálculo")</f>
        <v>109.28</v>
      </c>
      <c r="L145" s="5">
        <f>Tabla1[[#This Row],[Importe Coste total]]/Tabla1[[#This Row],[Unidades]]</f>
        <v>35.840000000000003</v>
      </c>
      <c r="M145" s="5">
        <v>639725.12</v>
      </c>
      <c r="N145" s="5">
        <v>209807.36000000002</v>
      </c>
    </row>
    <row r="146" spans="1:14" x14ac:dyDescent="0.25">
      <c r="A146" t="s">
        <v>275</v>
      </c>
      <c r="B146" t="s">
        <v>24</v>
      </c>
      <c r="C146" t="s">
        <v>276</v>
      </c>
      <c r="D146" t="s">
        <v>26</v>
      </c>
      <c r="E146" t="s">
        <v>18</v>
      </c>
      <c r="F146" t="str">
        <f>IF(Tabla1[[#This Row],[Importe Coste total]]&gt;500000," Alto","Bajo")</f>
        <v>Bajo</v>
      </c>
      <c r="G146" s="3">
        <v>44249</v>
      </c>
      <c r="H146">
        <v>212511909</v>
      </c>
      <c r="I146" s="3">
        <v>44249</v>
      </c>
      <c r="J146">
        <v>5851</v>
      </c>
      <c r="K146" s="15">
        <f>IFERROR(Tabla1[[#This Row],[Importe venta total]]/Tabla1[[#This Row],[Unidades]]," EJEMPLO SI .Error en el cálculo")</f>
        <v>9.33</v>
      </c>
      <c r="L146" s="5">
        <f>Tabla1[[#This Row],[Importe Coste total]]/Tabla1[[#This Row],[Unidades]]</f>
        <v>6.92</v>
      </c>
      <c r="M146" s="5">
        <v>54589.83</v>
      </c>
      <c r="N146" s="5">
        <v>40488.92</v>
      </c>
    </row>
    <row r="147" spans="1:14" x14ac:dyDescent="0.25">
      <c r="A147" t="s">
        <v>277</v>
      </c>
      <c r="B147" t="s">
        <v>24</v>
      </c>
      <c r="C147" t="s">
        <v>278</v>
      </c>
      <c r="D147" t="s">
        <v>26</v>
      </c>
      <c r="E147" t="s">
        <v>18</v>
      </c>
      <c r="F147" t="str">
        <f>IF(Tabla1[[#This Row],[Importe Coste total]]&gt;500000," Alto","Bajo")</f>
        <v>Bajo</v>
      </c>
      <c r="G147" s="3">
        <v>44755</v>
      </c>
      <c r="H147">
        <v>208001077</v>
      </c>
      <c r="I147" s="3">
        <v>44764</v>
      </c>
      <c r="J147">
        <v>996</v>
      </c>
      <c r="K147" s="15">
        <f>IFERROR(Tabla1[[#This Row],[Importe venta total]]/Tabla1[[#This Row],[Unidades]]," EJEMPLO SI .Error en el cálculo")</f>
        <v>9.33</v>
      </c>
      <c r="L147" s="5">
        <f>Tabla1[[#This Row],[Importe Coste total]]/Tabla1[[#This Row],[Unidades]]</f>
        <v>6.92</v>
      </c>
      <c r="M147" s="5">
        <v>9292.68</v>
      </c>
      <c r="N147" s="5">
        <v>6892.32</v>
      </c>
    </row>
    <row r="148" spans="1:14" x14ac:dyDescent="0.25">
      <c r="A148" t="s">
        <v>279</v>
      </c>
      <c r="B148" t="s">
        <v>24</v>
      </c>
      <c r="C148" t="s">
        <v>234</v>
      </c>
      <c r="D148" t="s">
        <v>40</v>
      </c>
      <c r="E148" t="s">
        <v>14</v>
      </c>
      <c r="F148" t="str">
        <f>IF(Tabla1[[#This Row],[Importe Coste total]]&gt;500000," Alto","Bajo")</f>
        <v>Bajo</v>
      </c>
      <c r="G148" s="3">
        <v>44021</v>
      </c>
      <c r="H148">
        <v>948761546</v>
      </c>
      <c r="I148" s="3">
        <v>44025</v>
      </c>
      <c r="J148">
        <v>8480</v>
      </c>
      <c r="K148" s="15">
        <f>IFERROR(Tabla1[[#This Row],[Importe venta total]]/Tabla1[[#This Row],[Unidades]]," EJEMPLO SI .Error en el cálculo")</f>
        <v>81.73</v>
      </c>
      <c r="L148" s="5">
        <f>Tabla1[[#This Row],[Importe Coste total]]/Tabla1[[#This Row],[Unidades]]</f>
        <v>56.67</v>
      </c>
      <c r="M148" s="5">
        <v>693070.4</v>
      </c>
      <c r="N148" s="5">
        <v>480561.60000000003</v>
      </c>
    </row>
    <row r="149" spans="1:14" x14ac:dyDescent="0.25">
      <c r="A149" t="s">
        <v>280</v>
      </c>
      <c r="B149" t="s">
        <v>24</v>
      </c>
      <c r="C149" t="s">
        <v>197</v>
      </c>
      <c r="D149" t="s">
        <v>13</v>
      </c>
      <c r="E149" t="s">
        <v>14</v>
      </c>
      <c r="F149" t="str">
        <f>IF(Tabla1[[#This Row],[Importe Coste total]]&gt;500000," Alto","Bajo")</f>
        <v xml:space="preserve"> Alto</v>
      </c>
      <c r="G149" s="3">
        <v>43848</v>
      </c>
      <c r="H149">
        <v>927029645</v>
      </c>
      <c r="I149" s="3">
        <v>43859</v>
      </c>
      <c r="J149">
        <v>7527</v>
      </c>
      <c r="K149" s="15">
        <f>IFERROR(Tabla1[[#This Row],[Importe venta total]]/Tabla1[[#This Row],[Unidades]]," EJEMPLO SI .Error en el cálculo")</f>
        <v>152.58000000000001</v>
      </c>
      <c r="L149" s="5">
        <f>Tabla1[[#This Row],[Importe Coste total]]/Tabla1[[#This Row],[Unidades]]</f>
        <v>97.44</v>
      </c>
      <c r="M149" s="5">
        <v>1148469.6600000001</v>
      </c>
      <c r="N149" s="5">
        <v>733430.88</v>
      </c>
    </row>
    <row r="150" spans="1:14" x14ac:dyDescent="0.25">
      <c r="A150" t="s">
        <v>281</v>
      </c>
      <c r="B150" t="s">
        <v>45</v>
      </c>
      <c r="C150" t="s">
        <v>282</v>
      </c>
      <c r="D150" t="s">
        <v>40</v>
      </c>
      <c r="E150" t="s">
        <v>14</v>
      </c>
      <c r="F150" t="str">
        <f>IF(Tabla1[[#This Row],[Importe Coste total]]&gt;500000," Alto","Bajo")</f>
        <v>Bajo</v>
      </c>
      <c r="G150" s="3">
        <v>44618</v>
      </c>
      <c r="H150">
        <v>505354201</v>
      </c>
      <c r="I150" s="3">
        <v>44663</v>
      </c>
      <c r="J150">
        <v>4393</v>
      </c>
      <c r="K150" s="15">
        <f>IFERROR(Tabla1[[#This Row],[Importe venta total]]/Tabla1[[#This Row],[Unidades]]," EJEMPLO SI .Error en el cálculo")</f>
        <v>81.73</v>
      </c>
      <c r="L150" s="5">
        <f>Tabla1[[#This Row],[Importe Coste total]]/Tabla1[[#This Row],[Unidades]]</f>
        <v>56.67</v>
      </c>
      <c r="M150" s="5">
        <v>359039.89</v>
      </c>
      <c r="N150" s="5">
        <v>248951.31</v>
      </c>
    </row>
    <row r="151" spans="1:14" x14ac:dyDescent="0.25">
      <c r="A151" t="s">
        <v>283</v>
      </c>
      <c r="B151" t="s">
        <v>24</v>
      </c>
      <c r="C151" t="s">
        <v>284</v>
      </c>
      <c r="D151" t="s">
        <v>26</v>
      </c>
      <c r="E151" t="s">
        <v>14</v>
      </c>
      <c r="F151" t="str">
        <f>IF(Tabla1[[#This Row],[Importe Coste total]]&gt;500000," Alto","Bajo")</f>
        <v>Bajo</v>
      </c>
      <c r="G151" s="3">
        <v>44772</v>
      </c>
      <c r="H151">
        <v>566596543</v>
      </c>
      <c r="I151" s="3">
        <v>44805</v>
      </c>
      <c r="J151">
        <v>7363</v>
      </c>
      <c r="K151" s="15">
        <f>IFERROR(Tabla1[[#This Row],[Importe venta total]]/Tabla1[[#This Row],[Unidades]]," EJEMPLO SI .Error en el cálculo")</f>
        <v>9.3299999999999983</v>
      </c>
      <c r="L151" s="5">
        <f>Tabla1[[#This Row],[Importe Coste total]]/Tabla1[[#This Row],[Unidades]]</f>
        <v>6.92</v>
      </c>
      <c r="M151" s="5">
        <v>68696.789999999994</v>
      </c>
      <c r="N151" s="5">
        <v>50951.96</v>
      </c>
    </row>
    <row r="152" spans="1:14" x14ac:dyDescent="0.25">
      <c r="A152" t="s">
        <v>285</v>
      </c>
      <c r="B152" t="s">
        <v>24</v>
      </c>
      <c r="C152" t="s">
        <v>119</v>
      </c>
      <c r="D152" t="s">
        <v>43</v>
      </c>
      <c r="E152" t="s">
        <v>14</v>
      </c>
      <c r="F152" t="str">
        <f>IF(Tabla1[[#This Row],[Importe Coste total]]&gt;500000," Alto","Bajo")</f>
        <v xml:space="preserve"> Alto</v>
      </c>
      <c r="G152" s="3">
        <v>44463</v>
      </c>
      <c r="H152">
        <v>263930499</v>
      </c>
      <c r="I152" s="3">
        <v>44505</v>
      </c>
      <c r="J152">
        <v>1755</v>
      </c>
      <c r="K152" s="15">
        <f>IFERROR(Tabla1[[#This Row],[Importe venta total]]/Tabla1[[#This Row],[Unidades]]," EJEMPLO SI .Error en el cálculo")</f>
        <v>651.21</v>
      </c>
      <c r="L152" s="5">
        <f>Tabla1[[#This Row],[Importe Coste total]]/Tabla1[[#This Row],[Unidades]]</f>
        <v>524.96</v>
      </c>
      <c r="M152" s="5">
        <v>1142873.55</v>
      </c>
      <c r="N152" s="5">
        <v>921304.8</v>
      </c>
    </row>
    <row r="153" spans="1:14" x14ac:dyDescent="0.25">
      <c r="A153" t="s">
        <v>286</v>
      </c>
      <c r="B153" t="s">
        <v>20</v>
      </c>
      <c r="C153" t="s">
        <v>59</v>
      </c>
      <c r="D153" t="s">
        <v>26</v>
      </c>
      <c r="E153" t="s">
        <v>18</v>
      </c>
      <c r="F153" t="str">
        <f>IF(Tabla1[[#This Row],[Importe Coste total]]&gt;500000," Alto","Bajo")</f>
        <v>Bajo</v>
      </c>
      <c r="G153" s="3">
        <v>43992</v>
      </c>
      <c r="H153">
        <v>170842397</v>
      </c>
      <c r="I153" s="3">
        <v>43992</v>
      </c>
      <c r="J153">
        <v>4917</v>
      </c>
      <c r="K153" s="15">
        <f>IFERROR(Tabla1[[#This Row],[Importe venta total]]/Tabla1[[#This Row],[Unidades]]," EJEMPLO SI .Error en el cálculo")</f>
        <v>9.33</v>
      </c>
      <c r="L153" s="5">
        <f>Tabla1[[#This Row],[Importe Coste total]]/Tabla1[[#This Row],[Unidades]]</f>
        <v>6.92</v>
      </c>
      <c r="M153" s="5">
        <v>45875.61</v>
      </c>
      <c r="N153" s="5">
        <v>34025.64</v>
      </c>
    </row>
    <row r="154" spans="1:14" x14ac:dyDescent="0.25">
      <c r="A154" t="s">
        <v>287</v>
      </c>
      <c r="B154" t="s">
        <v>24</v>
      </c>
      <c r="C154" t="s">
        <v>126</v>
      </c>
      <c r="D154" t="s">
        <v>26</v>
      </c>
      <c r="E154" t="s">
        <v>14</v>
      </c>
      <c r="F154" t="str">
        <f>IF(Tabla1[[#This Row],[Importe Coste total]]&gt;500000," Alto","Bajo")</f>
        <v>Bajo</v>
      </c>
      <c r="G154" s="3">
        <v>44326</v>
      </c>
      <c r="H154">
        <v>931131064</v>
      </c>
      <c r="I154" s="3">
        <v>44354</v>
      </c>
      <c r="J154">
        <v>1229</v>
      </c>
      <c r="K154" s="15">
        <f>IFERROR(Tabla1[[#This Row],[Importe venta total]]/Tabla1[[#This Row],[Unidades]]," EJEMPLO SI .Error en el cálculo")</f>
        <v>9.33</v>
      </c>
      <c r="L154" s="5">
        <f>Tabla1[[#This Row],[Importe Coste total]]/Tabla1[[#This Row],[Unidades]]</f>
        <v>6.92</v>
      </c>
      <c r="M154" s="5">
        <v>11466.57</v>
      </c>
      <c r="N154" s="5">
        <v>8504.68</v>
      </c>
    </row>
    <row r="155" spans="1:14" x14ac:dyDescent="0.25">
      <c r="A155" t="s">
        <v>288</v>
      </c>
      <c r="B155" t="s">
        <v>24</v>
      </c>
      <c r="C155" t="s">
        <v>197</v>
      </c>
      <c r="D155" t="s">
        <v>26</v>
      </c>
      <c r="E155" t="s">
        <v>18</v>
      </c>
      <c r="F155" t="str">
        <f>IF(Tabla1[[#This Row],[Importe Coste total]]&gt;500000," Alto","Bajo")</f>
        <v>Bajo</v>
      </c>
      <c r="G155" s="3">
        <v>44496</v>
      </c>
      <c r="H155">
        <v>108907830</v>
      </c>
      <c r="I155" s="3">
        <v>44500</v>
      </c>
      <c r="J155">
        <v>7102</v>
      </c>
      <c r="K155" s="15">
        <f>IFERROR(Tabla1[[#This Row],[Importe venta total]]/Tabla1[[#This Row],[Unidades]]," EJEMPLO SI .Error en el cálculo")</f>
        <v>9.33</v>
      </c>
      <c r="L155" s="5">
        <f>Tabla1[[#This Row],[Importe Coste total]]/Tabla1[[#This Row],[Unidades]]</f>
        <v>6.92</v>
      </c>
      <c r="M155" s="5">
        <v>66261.66</v>
      </c>
      <c r="N155" s="5">
        <v>49145.84</v>
      </c>
    </row>
    <row r="156" spans="1:14" x14ac:dyDescent="0.25">
      <c r="A156" t="s">
        <v>289</v>
      </c>
      <c r="B156" t="s">
        <v>20</v>
      </c>
      <c r="C156" t="s">
        <v>112</v>
      </c>
      <c r="D156" t="s">
        <v>85</v>
      </c>
      <c r="E156" t="s">
        <v>14</v>
      </c>
      <c r="F156" t="str">
        <f>IF(Tabla1[[#This Row],[Importe Coste total]]&gt;500000," Alto","Bajo")</f>
        <v xml:space="preserve"> Alto</v>
      </c>
      <c r="G156" s="3">
        <v>44196</v>
      </c>
      <c r="H156">
        <v>738596522</v>
      </c>
      <c r="I156" s="3">
        <v>44245</v>
      </c>
      <c r="J156">
        <v>5979</v>
      </c>
      <c r="K156" s="15">
        <f>IFERROR(Tabla1[[#This Row],[Importe venta total]]/Tabla1[[#This Row],[Unidades]]," EJEMPLO SI .Error en el cálculo")</f>
        <v>668.27</v>
      </c>
      <c r="L156" s="5">
        <f>Tabla1[[#This Row],[Importe Coste total]]/Tabla1[[#This Row],[Unidades]]</f>
        <v>502.54</v>
      </c>
      <c r="M156" s="5">
        <v>3995586.33</v>
      </c>
      <c r="N156" s="5">
        <v>3004686.66</v>
      </c>
    </row>
    <row r="157" spans="1:14" x14ac:dyDescent="0.25">
      <c r="A157" t="s">
        <v>290</v>
      </c>
      <c r="B157" t="s">
        <v>24</v>
      </c>
      <c r="C157" t="s">
        <v>291</v>
      </c>
      <c r="D157" t="s">
        <v>43</v>
      </c>
      <c r="E157" t="s">
        <v>14</v>
      </c>
      <c r="F157" t="str">
        <f>IF(Tabla1[[#This Row],[Importe Coste total]]&gt;500000," Alto","Bajo")</f>
        <v xml:space="preserve"> Alto</v>
      </c>
      <c r="G157" s="3">
        <v>44315</v>
      </c>
      <c r="H157">
        <v>974933469</v>
      </c>
      <c r="I157" s="3">
        <v>44359</v>
      </c>
      <c r="J157">
        <v>3333</v>
      </c>
      <c r="K157" s="15">
        <f>IFERROR(Tabla1[[#This Row],[Importe venta total]]/Tabla1[[#This Row],[Unidades]]," EJEMPLO SI .Error en el cálculo")</f>
        <v>651.21</v>
      </c>
      <c r="L157" s="5">
        <f>Tabla1[[#This Row],[Importe Coste total]]/Tabla1[[#This Row],[Unidades]]</f>
        <v>524.96</v>
      </c>
      <c r="M157" s="5">
        <v>2170482.9300000002</v>
      </c>
      <c r="N157" s="5">
        <v>1749691.6800000002</v>
      </c>
    </row>
    <row r="158" spans="1:14" x14ac:dyDescent="0.25">
      <c r="A158" t="s">
        <v>292</v>
      </c>
      <c r="B158" t="s">
        <v>24</v>
      </c>
      <c r="C158" t="s">
        <v>293</v>
      </c>
      <c r="D158" t="s">
        <v>43</v>
      </c>
      <c r="E158" t="s">
        <v>14</v>
      </c>
      <c r="F158" t="str">
        <f>IF(Tabla1[[#This Row],[Importe Coste total]]&gt;500000," Alto","Bajo")</f>
        <v xml:space="preserve"> Alto</v>
      </c>
      <c r="G158" s="3">
        <v>44320</v>
      </c>
      <c r="H158">
        <v>842967498</v>
      </c>
      <c r="I158" s="3">
        <v>44330</v>
      </c>
      <c r="J158">
        <v>1670</v>
      </c>
      <c r="K158" s="15">
        <f>IFERROR(Tabla1[[#This Row],[Importe venta total]]/Tabla1[[#This Row],[Unidades]]," EJEMPLO SI .Error en el cálculo")</f>
        <v>651.20999999999992</v>
      </c>
      <c r="L158" s="5">
        <f>Tabla1[[#This Row],[Importe Coste total]]/Tabla1[[#This Row],[Unidades]]</f>
        <v>524.96</v>
      </c>
      <c r="M158" s="5">
        <v>1087520.7</v>
      </c>
      <c r="N158" s="5">
        <v>876683.20000000007</v>
      </c>
    </row>
    <row r="159" spans="1:14" x14ac:dyDescent="0.25">
      <c r="A159" t="s">
        <v>294</v>
      </c>
      <c r="B159" t="s">
        <v>24</v>
      </c>
      <c r="C159" t="s">
        <v>295</v>
      </c>
      <c r="D159" t="s">
        <v>40</v>
      </c>
      <c r="E159" t="s">
        <v>18</v>
      </c>
      <c r="F159" t="str">
        <f>IF(Tabla1[[#This Row],[Importe Coste total]]&gt;500000," Alto","Bajo")</f>
        <v>Bajo</v>
      </c>
      <c r="G159" s="3">
        <v>44872</v>
      </c>
      <c r="H159">
        <v>888059937</v>
      </c>
      <c r="I159" s="3">
        <v>44905</v>
      </c>
      <c r="J159">
        <v>5525</v>
      </c>
      <c r="K159" s="15">
        <f>IFERROR(Tabla1[[#This Row],[Importe venta total]]/Tabla1[[#This Row],[Unidades]]," EJEMPLO SI .Error en el cálculo")</f>
        <v>81.73</v>
      </c>
      <c r="L159" s="5">
        <f>Tabla1[[#This Row],[Importe Coste total]]/Tabla1[[#This Row],[Unidades]]</f>
        <v>56.67</v>
      </c>
      <c r="M159" s="5">
        <v>451558.25</v>
      </c>
      <c r="N159" s="5">
        <v>313101.75</v>
      </c>
    </row>
    <row r="160" spans="1:14" x14ac:dyDescent="0.25">
      <c r="A160" t="s">
        <v>296</v>
      </c>
      <c r="B160" t="s">
        <v>24</v>
      </c>
      <c r="C160" t="s">
        <v>219</v>
      </c>
      <c r="D160" t="s">
        <v>85</v>
      </c>
      <c r="E160" t="s">
        <v>14</v>
      </c>
      <c r="F160" t="str">
        <f>IF(Tabla1[[#This Row],[Importe Coste total]]&gt;500000," Alto","Bajo")</f>
        <v xml:space="preserve"> Alto</v>
      </c>
      <c r="G160" s="3">
        <v>44166</v>
      </c>
      <c r="H160">
        <v>825884616</v>
      </c>
      <c r="I160" s="3">
        <v>44199</v>
      </c>
      <c r="J160">
        <v>6466</v>
      </c>
      <c r="K160" s="15">
        <f>IFERROR(Tabla1[[#This Row],[Importe venta total]]/Tabla1[[#This Row],[Unidades]]," EJEMPLO SI .Error en el cálculo")</f>
        <v>668.2700000000001</v>
      </c>
      <c r="L160" s="5">
        <f>Tabla1[[#This Row],[Importe Coste total]]/Tabla1[[#This Row],[Unidades]]</f>
        <v>502.54</v>
      </c>
      <c r="M160" s="5">
        <v>4321033.82</v>
      </c>
      <c r="N160" s="5">
        <v>3249423.64</v>
      </c>
    </row>
    <row r="161" spans="1:14" x14ac:dyDescent="0.25">
      <c r="A161" t="s">
        <v>297</v>
      </c>
      <c r="B161" t="s">
        <v>24</v>
      </c>
      <c r="C161" t="s">
        <v>70</v>
      </c>
      <c r="D161" t="s">
        <v>43</v>
      </c>
      <c r="E161" t="s">
        <v>18</v>
      </c>
      <c r="F161" t="str">
        <f>IF(Tabla1[[#This Row],[Importe Coste total]]&gt;500000," Alto","Bajo")</f>
        <v xml:space="preserve"> Alto</v>
      </c>
      <c r="G161" s="3">
        <v>44720</v>
      </c>
      <c r="H161">
        <v>892427861</v>
      </c>
      <c r="I161" s="3">
        <v>44767</v>
      </c>
      <c r="J161">
        <v>8091</v>
      </c>
      <c r="K161" s="15">
        <f>IFERROR(Tabla1[[#This Row],[Importe venta total]]/Tabla1[[#This Row],[Unidades]]," EJEMPLO SI .Error en el cálculo")</f>
        <v>651.21</v>
      </c>
      <c r="L161" s="5">
        <f>Tabla1[[#This Row],[Importe Coste total]]/Tabla1[[#This Row],[Unidades]]</f>
        <v>524.96</v>
      </c>
      <c r="M161" s="5">
        <v>5268940.1100000003</v>
      </c>
      <c r="N161" s="5">
        <v>4247451.3600000003</v>
      </c>
    </row>
    <row r="162" spans="1:14" x14ac:dyDescent="0.25">
      <c r="A162" t="s">
        <v>298</v>
      </c>
      <c r="B162" t="s">
        <v>24</v>
      </c>
      <c r="C162" t="s">
        <v>299</v>
      </c>
      <c r="D162" t="s">
        <v>43</v>
      </c>
      <c r="E162" t="s">
        <v>18</v>
      </c>
      <c r="F162" t="str">
        <f>IF(Tabla1[[#This Row],[Importe Coste total]]&gt;500000," Alto","Bajo")</f>
        <v xml:space="preserve"> Alto</v>
      </c>
      <c r="G162" s="3">
        <v>44502</v>
      </c>
      <c r="H162">
        <v>493988502</v>
      </c>
      <c r="I162" s="3">
        <v>44551</v>
      </c>
      <c r="J162">
        <v>1030</v>
      </c>
      <c r="K162" s="15">
        <f>IFERROR(Tabla1[[#This Row],[Importe venta total]]/Tabla1[[#This Row],[Unidades]]," EJEMPLO SI .Error en el cálculo")</f>
        <v>651.21</v>
      </c>
      <c r="L162" s="5">
        <f>Tabla1[[#This Row],[Importe Coste total]]/Tabla1[[#This Row],[Unidades]]</f>
        <v>524.96</v>
      </c>
      <c r="M162" s="5">
        <v>670746.30000000005</v>
      </c>
      <c r="N162" s="5">
        <v>540708.80000000005</v>
      </c>
    </row>
    <row r="163" spans="1:14" x14ac:dyDescent="0.25">
      <c r="A163" t="s">
        <v>300</v>
      </c>
      <c r="B163" t="s">
        <v>24</v>
      </c>
      <c r="C163" t="s">
        <v>301</v>
      </c>
      <c r="D163" t="s">
        <v>53</v>
      </c>
      <c r="E163" t="s">
        <v>14</v>
      </c>
      <c r="F163" t="str">
        <f>IF(Tabla1[[#This Row],[Importe Coste total]]&gt;500000," Alto","Bajo")</f>
        <v xml:space="preserve"> Alto</v>
      </c>
      <c r="G163" s="3">
        <v>44759</v>
      </c>
      <c r="H163">
        <v>457177865</v>
      </c>
      <c r="I163" s="3">
        <v>44784</v>
      </c>
      <c r="J163">
        <v>7945</v>
      </c>
      <c r="K163" s="15">
        <f>IFERROR(Tabla1[[#This Row],[Importe venta total]]/Tabla1[[#This Row],[Unidades]]," EJEMPLO SI .Error en el cálculo")</f>
        <v>154.06</v>
      </c>
      <c r="L163" s="5">
        <f>Tabla1[[#This Row],[Importe Coste total]]/Tabla1[[#This Row],[Unidades]]</f>
        <v>90.93</v>
      </c>
      <c r="M163" s="5">
        <v>1224006.7</v>
      </c>
      <c r="N163" s="5">
        <v>722438.85000000009</v>
      </c>
    </row>
    <row r="164" spans="1:14" x14ac:dyDescent="0.25">
      <c r="A164" t="s">
        <v>302</v>
      </c>
      <c r="B164" t="s">
        <v>24</v>
      </c>
      <c r="C164" t="s">
        <v>237</v>
      </c>
      <c r="D164" t="s">
        <v>17</v>
      </c>
      <c r="E164" t="s">
        <v>18</v>
      </c>
      <c r="F164" t="str">
        <f>IF(Tabla1[[#This Row],[Importe Coste total]]&gt;500000," Alto","Bajo")</f>
        <v xml:space="preserve"> Alto</v>
      </c>
      <c r="G164" s="3">
        <v>44274</v>
      </c>
      <c r="H164">
        <v>778919780</v>
      </c>
      <c r="I164" s="3">
        <v>44275</v>
      </c>
      <c r="J164">
        <v>8527</v>
      </c>
      <c r="K164" s="15">
        <f>IFERROR(Tabla1[[#This Row],[Importe venta total]]/Tabla1[[#This Row],[Unidades]]," EJEMPLO SI .Error en el cálculo")</f>
        <v>421.89</v>
      </c>
      <c r="L164" s="5">
        <f>Tabla1[[#This Row],[Importe Coste total]]/Tabla1[[#This Row],[Unidades]]</f>
        <v>364.69</v>
      </c>
      <c r="M164" s="5">
        <v>3597456.03</v>
      </c>
      <c r="N164" s="5">
        <v>3109711.63</v>
      </c>
    </row>
    <row r="165" spans="1:14" x14ac:dyDescent="0.25">
      <c r="A165" t="s">
        <v>303</v>
      </c>
      <c r="B165" t="s">
        <v>65</v>
      </c>
      <c r="C165" t="s">
        <v>163</v>
      </c>
      <c r="D165" t="s">
        <v>43</v>
      </c>
      <c r="E165" t="s">
        <v>18</v>
      </c>
      <c r="F165" t="str">
        <f>IF(Tabla1[[#This Row],[Importe Coste total]]&gt;500000," Alto","Bajo")</f>
        <v xml:space="preserve"> Alto</v>
      </c>
      <c r="G165" s="3">
        <v>44065</v>
      </c>
      <c r="H165">
        <v>176450574</v>
      </c>
      <c r="I165" s="3">
        <v>44082</v>
      </c>
      <c r="J165">
        <v>4501</v>
      </c>
      <c r="K165" s="15">
        <f>IFERROR(Tabla1[[#This Row],[Importe venta total]]/Tabla1[[#This Row],[Unidades]]," EJEMPLO SI .Error en el cálculo")</f>
        <v>651.21</v>
      </c>
      <c r="L165" s="5">
        <f>Tabla1[[#This Row],[Importe Coste total]]/Tabla1[[#This Row],[Unidades]]</f>
        <v>524.96</v>
      </c>
      <c r="M165" s="5">
        <v>2931096.21</v>
      </c>
      <c r="N165" s="5">
        <v>2362844.96</v>
      </c>
    </row>
    <row r="166" spans="1:14" x14ac:dyDescent="0.25">
      <c r="A166" t="s">
        <v>304</v>
      </c>
      <c r="B166" t="s">
        <v>24</v>
      </c>
      <c r="C166" t="s">
        <v>305</v>
      </c>
      <c r="D166" t="s">
        <v>17</v>
      </c>
      <c r="E166" t="s">
        <v>14</v>
      </c>
      <c r="F166" t="str">
        <f>IF(Tabla1[[#This Row],[Importe Coste total]]&gt;500000," Alto","Bajo")</f>
        <v xml:space="preserve"> Alto</v>
      </c>
      <c r="G166" s="3">
        <v>44774</v>
      </c>
      <c r="H166">
        <v>137319076</v>
      </c>
      <c r="I166" s="3">
        <v>44824</v>
      </c>
      <c r="J166">
        <v>4621</v>
      </c>
      <c r="K166" s="15">
        <f>IFERROR(Tabla1[[#This Row],[Importe venta total]]/Tabla1[[#This Row],[Unidades]]," EJEMPLO SI .Error en el cálculo")</f>
        <v>421.89</v>
      </c>
      <c r="L166" s="5">
        <f>Tabla1[[#This Row],[Importe Coste total]]/Tabla1[[#This Row],[Unidades]]</f>
        <v>364.69</v>
      </c>
      <c r="M166" s="5">
        <v>1949553.69</v>
      </c>
      <c r="N166" s="5">
        <v>1685232.49</v>
      </c>
    </row>
    <row r="167" spans="1:14" x14ac:dyDescent="0.25">
      <c r="A167" t="s">
        <v>306</v>
      </c>
      <c r="B167" t="s">
        <v>24</v>
      </c>
      <c r="C167" t="s">
        <v>70</v>
      </c>
      <c r="D167" t="s">
        <v>75</v>
      </c>
      <c r="E167" t="s">
        <v>18</v>
      </c>
      <c r="F167" t="str">
        <f>IF(Tabla1[[#This Row],[Importe Coste total]]&gt;500000," Alto","Bajo")</f>
        <v>Bajo</v>
      </c>
      <c r="G167" s="3">
        <v>44060</v>
      </c>
      <c r="H167">
        <v>869386613</v>
      </c>
      <c r="I167" s="3">
        <v>44099</v>
      </c>
      <c r="J167">
        <v>9673</v>
      </c>
      <c r="K167" s="15">
        <f>IFERROR(Tabla1[[#This Row],[Importe venta total]]/Tabla1[[#This Row],[Unidades]]," EJEMPLO SI .Error en el cálculo")</f>
        <v>109.28</v>
      </c>
      <c r="L167" s="5">
        <f>Tabla1[[#This Row],[Importe Coste total]]/Tabla1[[#This Row],[Unidades]]</f>
        <v>35.840000000000003</v>
      </c>
      <c r="M167" s="5">
        <v>1057065.44</v>
      </c>
      <c r="N167" s="5">
        <v>346680.32000000001</v>
      </c>
    </row>
    <row r="168" spans="1:14" x14ac:dyDescent="0.25">
      <c r="A168" t="s">
        <v>307</v>
      </c>
      <c r="B168" t="s">
        <v>24</v>
      </c>
      <c r="C168" t="s">
        <v>308</v>
      </c>
      <c r="D168" t="s">
        <v>17</v>
      </c>
      <c r="E168" t="s">
        <v>14</v>
      </c>
      <c r="F168" t="str">
        <f>IF(Tabla1[[#This Row],[Importe Coste total]]&gt;500000," Alto","Bajo")</f>
        <v xml:space="preserve"> Alto</v>
      </c>
      <c r="G168" s="3">
        <v>44424</v>
      </c>
      <c r="H168">
        <v>850827014</v>
      </c>
      <c r="I168" s="3">
        <v>44437</v>
      </c>
      <c r="J168">
        <v>7476</v>
      </c>
      <c r="K168" s="15">
        <f>IFERROR(Tabla1[[#This Row],[Importe venta total]]/Tabla1[[#This Row],[Unidades]]," EJEMPLO SI .Error en el cálculo")</f>
        <v>421.89000000000004</v>
      </c>
      <c r="L168" s="5">
        <f>Tabla1[[#This Row],[Importe Coste total]]/Tabla1[[#This Row],[Unidades]]</f>
        <v>364.69</v>
      </c>
      <c r="M168" s="5">
        <v>3154049.64</v>
      </c>
      <c r="N168" s="5">
        <v>2726422.44</v>
      </c>
    </row>
    <row r="169" spans="1:14" x14ac:dyDescent="0.25">
      <c r="A169" t="s">
        <v>309</v>
      </c>
      <c r="B169" t="s">
        <v>24</v>
      </c>
      <c r="C169" t="s">
        <v>310</v>
      </c>
      <c r="D169" t="s">
        <v>13</v>
      </c>
      <c r="E169" t="s">
        <v>14</v>
      </c>
      <c r="F169" t="str">
        <f>IF(Tabla1[[#This Row],[Importe Coste total]]&gt;500000," Alto","Bajo")</f>
        <v xml:space="preserve"> Alto</v>
      </c>
      <c r="G169" s="3">
        <v>44340</v>
      </c>
      <c r="H169">
        <v>880126607</v>
      </c>
      <c r="I169" s="3">
        <v>44354</v>
      </c>
      <c r="J169">
        <v>7876</v>
      </c>
      <c r="K169" s="15">
        <f>IFERROR(Tabla1[[#This Row],[Importe venta total]]/Tabla1[[#This Row],[Unidades]]," EJEMPLO SI .Error en el cálculo")</f>
        <v>152.58000000000001</v>
      </c>
      <c r="L169" s="5">
        <f>Tabla1[[#This Row],[Importe Coste total]]/Tabla1[[#This Row],[Unidades]]</f>
        <v>97.44</v>
      </c>
      <c r="M169" s="5">
        <v>1201720.08</v>
      </c>
      <c r="N169" s="5">
        <v>767437.44</v>
      </c>
    </row>
    <row r="170" spans="1:14" x14ac:dyDescent="0.25">
      <c r="A170" t="s">
        <v>311</v>
      </c>
      <c r="B170" t="s">
        <v>24</v>
      </c>
      <c r="C170" t="s">
        <v>244</v>
      </c>
      <c r="D170" t="s">
        <v>75</v>
      </c>
      <c r="E170" t="s">
        <v>14</v>
      </c>
      <c r="F170" t="str">
        <f>IF(Tabla1[[#This Row],[Importe Coste total]]&gt;500000," Alto","Bajo")</f>
        <v>Bajo</v>
      </c>
      <c r="G170" s="3">
        <v>43994</v>
      </c>
      <c r="H170">
        <v>926084220</v>
      </c>
      <c r="I170" s="3">
        <v>44017</v>
      </c>
      <c r="J170">
        <v>7755</v>
      </c>
      <c r="K170" s="15">
        <f>IFERROR(Tabla1[[#This Row],[Importe venta total]]/Tabla1[[#This Row],[Unidades]]," EJEMPLO SI .Error en el cálculo")</f>
        <v>109.28</v>
      </c>
      <c r="L170" s="5">
        <f>Tabla1[[#This Row],[Importe Coste total]]/Tabla1[[#This Row],[Unidades]]</f>
        <v>35.840000000000003</v>
      </c>
      <c r="M170" s="5">
        <v>847466.4</v>
      </c>
      <c r="N170" s="5">
        <v>277939.20000000001</v>
      </c>
    </row>
    <row r="171" spans="1:14" x14ac:dyDescent="0.25">
      <c r="A171" t="s">
        <v>62</v>
      </c>
      <c r="B171" t="s">
        <v>24</v>
      </c>
      <c r="C171" t="s">
        <v>310</v>
      </c>
      <c r="D171" t="s">
        <v>22</v>
      </c>
      <c r="E171" t="s">
        <v>18</v>
      </c>
      <c r="F171" t="str">
        <f>IF(Tabla1[[#This Row],[Importe Coste total]]&gt;500000," Alto","Bajo")</f>
        <v xml:space="preserve"> Alto</v>
      </c>
      <c r="G171" s="3">
        <v>44763</v>
      </c>
      <c r="H171">
        <v>577811181</v>
      </c>
      <c r="I171" s="3">
        <v>44796</v>
      </c>
      <c r="J171">
        <v>6024</v>
      </c>
      <c r="K171" s="15">
        <f>IFERROR(Tabla1[[#This Row],[Importe venta total]]/Tabla1[[#This Row],[Unidades]]," EJEMPLO SI .Error en el cálculo")</f>
        <v>205.70000000000002</v>
      </c>
      <c r="L171" s="5">
        <f>Tabla1[[#This Row],[Importe Coste total]]/Tabla1[[#This Row],[Unidades]]</f>
        <v>117.11</v>
      </c>
      <c r="M171" s="5">
        <v>1239136.8</v>
      </c>
      <c r="N171" s="5">
        <v>705470.64</v>
      </c>
    </row>
    <row r="172" spans="1:14" x14ac:dyDescent="0.25">
      <c r="A172" t="s">
        <v>312</v>
      </c>
      <c r="B172" t="s">
        <v>11</v>
      </c>
      <c r="C172" t="s">
        <v>313</v>
      </c>
      <c r="D172" t="s">
        <v>13</v>
      </c>
      <c r="E172" t="s">
        <v>18</v>
      </c>
      <c r="F172" t="str">
        <f>IF(Tabla1[[#This Row],[Importe Coste total]]&gt;500000," Alto","Bajo")</f>
        <v xml:space="preserve"> Alto</v>
      </c>
      <c r="G172" s="3">
        <v>44517</v>
      </c>
      <c r="H172">
        <v>394731318</v>
      </c>
      <c r="I172" s="3">
        <v>44542</v>
      </c>
      <c r="J172">
        <v>8624</v>
      </c>
      <c r="K172" s="15">
        <f>IFERROR(Tabla1[[#This Row],[Importe venta total]]/Tabla1[[#This Row],[Unidades]]," EJEMPLO SI .Error en el cálculo")</f>
        <v>152.58000000000001</v>
      </c>
      <c r="L172" s="5">
        <f>Tabla1[[#This Row],[Importe Coste total]]/Tabla1[[#This Row],[Unidades]]</f>
        <v>97.44</v>
      </c>
      <c r="M172" s="5">
        <v>1315849.9200000002</v>
      </c>
      <c r="N172" s="5">
        <v>840322.55999999994</v>
      </c>
    </row>
    <row r="173" spans="1:14" x14ac:dyDescent="0.25">
      <c r="A173" t="s">
        <v>314</v>
      </c>
      <c r="B173" t="s">
        <v>24</v>
      </c>
      <c r="C173" t="s">
        <v>315</v>
      </c>
      <c r="D173" t="s">
        <v>85</v>
      </c>
      <c r="E173" t="s">
        <v>14</v>
      </c>
      <c r="F173" t="str">
        <f>IF(Tabla1[[#This Row],[Importe Coste total]]&gt;500000," Alto","Bajo")</f>
        <v xml:space="preserve"> Alto</v>
      </c>
      <c r="G173" s="3">
        <v>44403</v>
      </c>
      <c r="H173">
        <v>556580960</v>
      </c>
      <c r="I173" s="3">
        <v>44448</v>
      </c>
      <c r="J173">
        <v>3529</v>
      </c>
      <c r="K173" s="15">
        <f>IFERROR(Tabla1[[#This Row],[Importe venta total]]/Tabla1[[#This Row],[Unidades]]," EJEMPLO SI .Error en el cálculo")</f>
        <v>668.27</v>
      </c>
      <c r="L173" s="5">
        <f>Tabla1[[#This Row],[Importe Coste total]]/Tabla1[[#This Row],[Unidades]]</f>
        <v>502.54</v>
      </c>
      <c r="M173" s="5">
        <v>2358324.83</v>
      </c>
      <c r="N173" s="5">
        <v>1773463.6600000001</v>
      </c>
    </row>
    <row r="174" spans="1:14" x14ac:dyDescent="0.25">
      <c r="A174" t="s">
        <v>316</v>
      </c>
      <c r="B174" t="s">
        <v>24</v>
      </c>
      <c r="C174" t="s">
        <v>241</v>
      </c>
      <c r="D174" t="s">
        <v>43</v>
      </c>
      <c r="E174" t="s">
        <v>14</v>
      </c>
      <c r="F174" t="str">
        <f>IF(Tabla1[[#This Row],[Importe Coste total]]&gt;500000," Alto","Bajo")</f>
        <v xml:space="preserve"> Alto</v>
      </c>
      <c r="G174" s="3">
        <v>44152</v>
      </c>
      <c r="H174">
        <v>413408935</v>
      </c>
      <c r="I174" s="3">
        <v>44178</v>
      </c>
      <c r="J174">
        <v>5745</v>
      </c>
      <c r="K174" s="15">
        <f>IFERROR(Tabla1[[#This Row],[Importe venta total]]/Tabla1[[#This Row],[Unidades]]," EJEMPLO SI .Error en el cálculo")</f>
        <v>651.21</v>
      </c>
      <c r="L174" s="5">
        <f>Tabla1[[#This Row],[Importe Coste total]]/Tabla1[[#This Row],[Unidades]]</f>
        <v>524.96</v>
      </c>
      <c r="M174" s="5">
        <v>3741201.45</v>
      </c>
      <c r="N174" s="5">
        <v>3015895.2</v>
      </c>
    </row>
    <row r="175" spans="1:14" x14ac:dyDescent="0.25">
      <c r="A175" t="s">
        <v>317</v>
      </c>
      <c r="B175" t="s">
        <v>11</v>
      </c>
      <c r="C175" t="s">
        <v>209</v>
      </c>
      <c r="D175" t="s">
        <v>40</v>
      </c>
      <c r="E175" t="s">
        <v>14</v>
      </c>
      <c r="F175" t="str">
        <f>IF(Tabla1[[#This Row],[Importe Coste total]]&gt;500000," Alto","Bajo")</f>
        <v>Bajo</v>
      </c>
      <c r="G175" s="3">
        <v>44684</v>
      </c>
      <c r="H175">
        <v>735576570</v>
      </c>
      <c r="I175" s="3">
        <v>44698</v>
      </c>
      <c r="J175">
        <v>2308</v>
      </c>
      <c r="K175" s="15">
        <f>IFERROR(Tabla1[[#This Row],[Importe venta total]]/Tabla1[[#This Row],[Unidades]]," EJEMPLO SI .Error en el cálculo")</f>
        <v>81.73</v>
      </c>
      <c r="L175" s="5">
        <f>Tabla1[[#This Row],[Importe Coste total]]/Tabla1[[#This Row],[Unidades]]</f>
        <v>56.67</v>
      </c>
      <c r="M175" s="5">
        <v>188632.84</v>
      </c>
      <c r="N175" s="5">
        <v>130794.36</v>
      </c>
    </row>
    <row r="176" spans="1:14" x14ac:dyDescent="0.25">
      <c r="A176" t="s">
        <v>318</v>
      </c>
      <c r="B176" t="s">
        <v>65</v>
      </c>
      <c r="C176" t="s">
        <v>140</v>
      </c>
      <c r="D176" t="s">
        <v>75</v>
      </c>
      <c r="E176" t="s">
        <v>14</v>
      </c>
      <c r="F176" t="str">
        <f>IF(Tabla1[[#This Row],[Importe Coste total]]&gt;500000," Alto","Bajo")</f>
        <v>Bajo</v>
      </c>
      <c r="G176" s="3">
        <v>44455</v>
      </c>
      <c r="H176">
        <v>563757693</v>
      </c>
      <c r="I176" s="3">
        <v>44501</v>
      </c>
      <c r="J176">
        <v>7284</v>
      </c>
      <c r="K176" s="15">
        <f>IFERROR(Tabla1[[#This Row],[Importe venta total]]/Tabla1[[#This Row],[Unidades]]," EJEMPLO SI .Error en el cálculo")</f>
        <v>109.28</v>
      </c>
      <c r="L176" s="5">
        <f>Tabla1[[#This Row],[Importe Coste total]]/Tabla1[[#This Row],[Unidades]]</f>
        <v>35.840000000000003</v>
      </c>
      <c r="M176" s="5">
        <v>795995.52</v>
      </c>
      <c r="N176" s="5">
        <v>261058.56000000003</v>
      </c>
    </row>
    <row r="177" spans="1:14" x14ac:dyDescent="0.25">
      <c r="A177" t="s">
        <v>319</v>
      </c>
      <c r="B177" t="s">
        <v>20</v>
      </c>
      <c r="C177" t="s">
        <v>320</v>
      </c>
      <c r="D177" t="s">
        <v>53</v>
      </c>
      <c r="E177" t="s">
        <v>18</v>
      </c>
      <c r="F177" t="str">
        <f>IF(Tabla1[[#This Row],[Importe Coste total]]&gt;500000," Alto","Bajo")</f>
        <v xml:space="preserve"> Alto</v>
      </c>
      <c r="G177" s="3">
        <v>44157</v>
      </c>
      <c r="H177">
        <v>358938634</v>
      </c>
      <c r="I177" s="3">
        <v>44174</v>
      </c>
      <c r="J177">
        <v>6773</v>
      </c>
      <c r="K177" s="15">
        <f>IFERROR(Tabla1[[#This Row],[Importe venta total]]/Tabla1[[#This Row],[Unidades]]," EJEMPLO SI .Error en el cálculo")</f>
        <v>154.06</v>
      </c>
      <c r="L177" s="5">
        <f>Tabla1[[#This Row],[Importe Coste total]]/Tabla1[[#This Row],[Unidades]]</f>
        <v>90.93</v>
      </c>
      <c r="M177" s="5">
        <v>1043448.38</v>
      </c>
      <c r="N177" s="5">
        <v>615868.89</v>
      </c>
    </row>
    <row r="178" spans="1:14" x14ac:dyDescent="0.25">
      <c r="A178" t="s">
        <v>321</v>
      </c>
      <c r="B178" t="s">
        <v>24</v>
      </c>
      <c r="C178" t="s">
        <v>185</v>
      </c>
      <c r="D178" t="s">
        <v>13</v>
      </c>
      <c r="E178" t="s">
        <v>18</v>
      </c>
      <c r="F178" t="str">
        <f>IF(Tabla1[[#This Row],[Importe Coste total]]&gt;500000," Alto","Bajo")</f>
        <v>Bajo</v>
      </c>
      <c r="G178" s="3">
        <v>44107</v>
      </c>
      <c r="H178">
        <v>652418220</v>
      </c>
      <c r="I178" s="3">
        <v>44123</v>
      </c>
      <c r="J178">
        <v>3904</v>
      </c>
      <c r="K178" s="15">
        <f>IFERROR(Tabla1[[#This Row],[Importe venta total]]/Tabla1[[#This Row],[Unidades]]," EJEMPLO SI .Error en el cálculo")</f>
        <v>152.58000000000001</v>
      </c>
      <c r="L178" s="5">
        <f>Tabla1[[#This Row],[Importe Coste total]]/Tabla1[[#This Row],[Unidades]]</f>
        <v>97.44</v>
      </c>
      <c r="M178" s="5">
        <v>595672.32000000007</v>
      </c>
      <c r="N178" s="5">
        <v>380405.76000000001</v>
      </c>
    </row>
    <row r="179" spans="1:14" x14ac:dyDescent="0.25">
      <c r="A179" t="s">
        <v>322</v>
      </c>
      <c r="B179" t="s">
        <v>11</v>
      </c>
      <c r="C179" t="s">
        <v>217</v>
      </c>
      <c r="D179" t="s">
        <v>43</v>
      </c>
      <c r="E179" t="s">
        <v>18</v>
      </c>
      <c r="F179" t="str">
        <f>IF(Tabla1[[#This Row],[Importe Coste total]]&gt;500000," Alto","Bajo")</f>
        <v xml:space="preserve"> Alto</v>
      </c>
      <c r="G179" s="3">
        <v>44768</v>
      </c>
      <c r="H179">
        <v>695807778</v>
      </c>
      <c r="I179" s="3">
        <v>44810</v>
      </c>
      <c r="J179">
        <v>3839</v>
      </c>
      <c r="K179" s="15">
        <f>IFERROR(Tabla1[[#This Row],[Importe venta total]]/Tabla1[[#This Row],[Unidades]]," EJEMPLO SI .Error en el cálculo")</f>
        <v>651.21</v>
      </c>
      <c r="L179" s="5">
        <f>Tabla1[[#This Row],[Importe Coste total]]/Tabla1[[#This Row],[Unidades]]</f>
        <v>524.96</v>
      </c>
      <c r="M179" s="5">
        <v>2499995.19</v>
      </c>
      <c r="N179" s="5">
        <v>2015321.4400000002</v>
      </c>
    </row>
    <row r="180" spans="1:14" x14ac:dyDescent="0.25">
      <c r="A180" t="s">
        <v>323</v>
      </c>
      <c r="B180" t="s">
        <v>24</v>
      </c>
      <c r="C180" t="s">
        <v>324</v>
      </c>
      <c r="D180" t="s">
        <v>43</v>
      </c>
      <c r="E180" t="s">
        <v>14</v>
      </c>
      <c r="F180" t="str">
        <f>IF(Tabla1[[#This Row],[Importe Coste total]]&gt;500000," Alto","Bajo")</f>
        <v xml:space="preserve"> Alto</v>
      </c>
      <c r="G180" s="3">
        <v>44140</v>
      </c>
      <c r="H180">
        <v>711031138</v>
      </c>
      <c r="I180" s="3">
        <v>44172</v>
      </c>
      <c r="J180">
        <v>8769</v>
      </c>
      <c r="K180" s="15">
        <f>IFERROR(Tabla1[[#This Row],[Importe venta total]]/Tabla1[[#This Row],[Unidades]]," EJEMPLO SI .Error en el cálculo")</f>
        <v>651.21</v>
      </c>
      <c r="L180" s="5">
        <f>Tabla1[[#This Row],[Importe Coste total]]/Tabla1[[#This Row],[Unidades]]</f>
        <v>524.96</v>
      </c>
      <c r="M180" s="5">
        <v>5710460.4900000002</v>
      </c>
      <c r="N180" s="5">
        <v>4603374.24</v>
      </c>
    </row>
    <row r="181" spans="1:14" x14ac:dyDescent="0.25">
      <c r="A181" t="s">
        <v>325</v>
      </c>
      <c r="B181" t="s">
        <v>11</v>
      </c>
      <c r="C181" t="s">
        <v>138</v>
      </c>
      <c r="D181" t="s">
        <v>33</v>
      </c>
      <c r="E181" t="s">
        <v>14</v>
      </c>
      <c r="F181" t="str">
        <f>IF(Tabla1[[#This Row],[Importe Coste total]]&gt;500000," Alto","Bajo")</f>
        <v>Bajo</v>
      </c>
      <c r="G181" s="3">
        <v>44547</v>
      </c>
      <c r="H181">
        <v>540324628</v>
      </c>
      <c r="I181" s="3">
        <v>44586</v>
      </c>
      <c r="J181">
        <v>2919</v>
      </c>
      <c r="K181" s="15">
        <f>IFERROR(Tabla1[[#This Row],[Importe venta total]]/Tabla1[[#This Row],[Unidades]]," EJEMPLO SI .Error en el cálculo")</f>
        <v>47.45</v>
      </c>
      <c r="L181" s="5">
        <f>Tabla1[[#This Row],[Importe Coste total]]/Tabla1[[#This Row],[Unidades]]</f>
        <v>31.79</v>
      </c>
      <c r="M181" s="5">
        <v>138506.55000000002</v>
      </c>
      <c r="N181" s="5">
        <v>92795.01</v>
      </c>
    </row>
    <row r="182" spans="1:14" x14ac:dyDescent="0.25">
      <c r="A182" t="s">
        <v>326</v>
      </c>
      <c r="B182" t="s">
        <v>11</v>
      </c>
      <c r="C182" t="s">
        <v>327</v>
      </c>
      <c r="D182" t="s">
        <v>22</v>
      </c>
      <c r="E182" t="s">
        <v>14</v>
      </c>
      <c r="F182" t="str">
        <f>IF(Tabla1[[#This Row],[Importe Coste total]]&gt;500000," Alto","Bajo")</f>
        <v xml:space="preserve"> Alto</v>
      </c>
      <c r="G182" s="3">
        <v>44804</v>
      </c>
      <c r="H182">
        <v>996237075</v>
      </c>
      <c r="I182" s="3">
        <v>44804</v>
      </c>
      <c r="J182">
        <v>7544</v>
      </c>
      <c r="K182" s="15">
        <f>IFERROR(Tabla1[[#This Row],[Importe venta total]]/Tabla1[[#This Row],[Unidades]]," EJEMPLO SI .Error en el cálculo")</f>
        <v>205.7</v>
      </c>
      <c r="L182" s="5">
        <f>Tabla1[[#This Row],[Importe Coste total]]/Tabla1[[#This Row],[Unidades]]</f>
        <v>117.11</v>
      </c>
      <c r="M182" s="5">
        <v>1551800.7999999998</v>
      </c>
      <c r="N182" s="5">
        <v>883477.84</v>
      </c>
    </row>
    <row r="183" spans="1:14" x14ac:dyDescent="0.25">
      <c r="A183" t="s">
        <v>328</v>
      </c>
      <c r="B183" t="s">
        <v>24</v>
      </c>
      <c r="C183" t="s">
        <v>148</v>
      </c>
      <c r="D183" t="s">
        <v>75</v>
      </c>
      <c r="E183" t="s">
        <v>18</v>
      </c>
      <c r="F183" t="str">
        <f>IF(Tabla1[[#This Row],[Importe Coste total]]&gt;500000," Alto","Bajo")</f>
        <v>Bajo</v>
      </c>
      <c r="G183" s="3">
        <v>43873</v>
      </c>
      <c r="H183">
        <v>711629807</v>
      </c>
      <c r="I183" s="3">
        <v>43895</v>
      </c>
      <c r="J183">
        <v>5929</v>
      </c>
      <c r="K183" s="15">
        <f>IFERROR(Tabla1[[#This Row],[Importe venta total]]/Tabla1[[#This Row],[Unidades]]," EJEMPLO SI .Error en el cálculo")</f>
        <v>109.28</v>
      </c>
      <c r="L183" s="5">
        <f>Tabla1[[#This Row],[Importe Coste total]]/Tabla1[[#This Row],[Unidades]]</f>
        <v>35.840000000000003</v>
      </c>
      <c r="M183" s="5">
        <v>647921.12</v>
      </c>
      <c r="N183" s="5">
        <v>212495.36000000002</v>
      </c>
    </row>
    <row r="184" spans="1:14" x14ac:dyDescent="0.25">
      <c r="A184" t="s">
        <v>329</v>
      </c>
      <c r="B184" t="s">
        <v>45</v>
      </c>
      <c r="C184" t="s">
        <v>46</v>
      </c>
      <c r="D184" t="s">
        <v>22</v>
      </c>
      <c r="E184" t="s">
        <v>14</v>
      </c>
      <c r="F184" t="str">
        <f>IF(Tabla1[[#This Row],[Importe Coste total]]&gt;500000," Alto","Bajo")</f>
        <v xml:space="preserve"> Alto</v>
      </c>
      <c r="G184" s="3">
        <v>44519</v>
      </c>
      <c r="H184">
        <v>189676654</v>
      </c>
      <c r="I184" s="3">
        <v>44562</v>
      </c>
      <c r="J184">
        <v>8392</v>
      </c>
      <c r="K184" s="15">
        <f>IFERROR(Tabla1[[#This Row],[Importe venta total]]/Tabla1[[#This Row],[Unidades]]," EJEMPLO SI .Error en el cálculo")</f>
        <v>205.7</v>
      </c>
      <c r="L184" s="5">
        <f>Tabla1[[#This Row],[Importe Coste total]]/Tabla1[[#This Row],[Unidades]]</f>
        <v>117.11</v>
      </c>
      <c r="M184" s="5">
        <v>1726234.4</v>
      </c>
      <c r="N184" s="5">
        <v>982787.12</v>
      </c>
    </row>
    <row r="185" spans="1:14" x14ac:dyDescent="0.25">
      <c r="A185" t="s">
        <v>330</v>
      </c>
      <c r="B185" t="s">
        <v>24</v>
      </c>
      <c r="C185" t="s">
        <v>131</v>
      </c>
      <c r="D185" t="s">
        <v>85</v>
      </c>
      <c r="E185" t="s">
        <v>18</v>
      </c>
      <c r="F185" t="str">
        <f>IF(Tabla1[[#This Row],[Importe Coste total]]&gt;500000," Alto","Bajo")</f>
        <v xml:space="preserve"> Alto</v>
      </c>
      <c r="G185" s="3">
        <v>44431</v>
      </c>
      <c r="H185">
        <v>453863942</v>
      </c>
      <c r="I185" s="3">
        <v>44448</v>
      </c>
      <c r="J185">
        <v>7281</v>
      </c>
      <c r="K185" s="15">
        <f>IFERROR(Tabla1[[#This Row],[Importe venta total]]/Tabla1[[#This Row],[Unidades]]," EJEMPLO SI .Error en el cálculo")</f>
        <v>668.27</v>
      </c>
      <c r="L185" s="5">
        <f>Tabla1[[#This Row],[Importe Coste total]]/Tabla1[[#This Row],[Unidades]]</f>
        <v>502.54</v>
      </c>
      <c r="M185" s="5">
        <v>4865673.87</v>
      </c>
      <c r="N185" s="5">
        <v>3658993.74</v>
      </c>
    </row>
    <row r="186" spans="1:14" x14ac:dyDescent="0.25">
      <c r="A186" t="s">
        <v>331</v>
      </c>
      <c r="B186" t="s">
        <v>28</v>
      </c>
      <c r="C186" t="s">
        <v>332</v>
      </c>
      <c r="D186" t="s">
        <v>43</v>
      </c>
      <c r="E186" t="s">
        <v>14</v>
      </c>
      <c r="F186" t="str">
        <f>IF(Tabla1[[#This Row],[Importe Coste total]]&gt;500000," Alto","Bajo")</f>
        <v xml:space="preserve"> Alto</v>
      </c>
      <c r="G186" s="3">
        <v>44057</v>
      </c>
      <c r="H186">
        <v>797990500</v>
      </c>
      <c r="I186" s="3">
        <v>44096</v>
      </c>
      <c r="J186">
        <v>1977</v>
      </c>
      <c r="K186" s="15">
        <f>IFERROR(Tabla1[[#This Row],[Importe venta total]]/Tabla1[[#This Row],[Unidades]]," EJEMPLO SI .Error en el cálculo")</f>
        <v>651.21</v>
      </c>
      <c r="L186" s="5">
        <f>Tabla1[[#This Row],[Importe Coste total]]/Tabla1[[#This Row],[Unidades]]</f>
        <v>524.96</v>
      </c>
      <c r="M186" s="5">
        <v>1287442.1700000002</v>
      </c>
      <c r="N186" s="5">
        <v>1037845.92</v>
      </c>
    </row>
    <row r="187" spans="1:14" x14ac:dyDescent="0.25">
      <c r="A187" t="s">
        <v>333</v>
      </c>
      <c r="B187" t="s">
        <v>11</v>
      </c>
      <c r="C187" t="s">
        <v>334</v>
      </c>
      <c r="D187" t="s">
        <v>33</v>
      </c>
      <c r="E187" t="s">
        <v>18</v>
      </c>
      <c r="F187" t="str">
        <f>IF(Tabla1[[#This Row],[Importe Coste total]]&gt;500000," Alto","Bajo")</f>
        <v>Bajo</v>
      </c>
      <c r="G187" s="3">
        <v>43990</v>
      </c>
      <c r="H187">
        <v>136167657</v>
      </c>
      <c r="I187" s="3">
        <v>44003</v>
      </c>
      <c r="J187">
        <v>3890</v>
      </c>
      <c r="K187" s="15">
        <f>IFERROR(Tabla1[[#This Row],[Importe venta total]]/Tabla1[[#This Row],[Unidades]]," EJEMPLO SI .Error en el cálculo")</f>
        <v>47.45</v>
      </c>
      <c r="L187" s="5">
        <f>Tabla1[[#This Row],[Importe Coste total]]/Tabla1[[#This Row],[Unidades]]</f>
        <v>31.79</v>
      </c>
      <c r="M187" s="5">
        <v>184580.5</v>
      </c>
      <c r="N187" s="5">
        <v>123663.09999999999</v>
      </c>
    </row>
    <row r="188" spans="1:14" x14ac:dyDescent="0.25">
      <c r="A188" t="s">
        <v>335</v>
      </c>
      <c r="B188" t="s">
        <v>11</v>
      </c>
      <c r="C188" t="s">
        <v>327</v>
      </c>
      <c r="D188" t="s">
        <v>33</v>
      </c>
      <c r="E188" t="s">
        <v>18</v>
      </c>
      <c r="F188" t="str">
        <f>IF(Tabla1[[#This Row],[Importe Coste total]]&gt;500000," Alto","Bajo")</f>
        <v>Bajo</v>
      </c>
      <c r="G188" s="3">
        <v>44450</v>
      </c>
      <c r="H188">
        <v>152819240</v>
      </c>
      <c r="I188" s="3">
        <v>44485</v>
      </c>
      <c r="J188">
        <v>1464</v>
      </c>
      <c r="K188" s="15">
        <f>IFERROR(Tabla1[[#This Row],[Importe venta total]]/Tabla1[[#This Row],[Unidades]]," EJEMPLO SI .Error en el cálculo")</f>
        <v>47.45</v>
      </c>
      <c r="L188" s="5">
        <f>Tabla1[[#This Row],[Importe Coste total]]/Tabla1[[#This Row],[Unidades]]</f>
        <v>31.79</v>
      </c>
      <c r="M188" s="5">
        <v>69466.8</v>
      </c>
      <c r="N188" s="5">
        <v>46540.56</v>
      </c>
    </row>
    <row r="189" spans="1:14" x14ac:dyDescent="0.25">
      <c r="A189" t="s">
        <v>336</v>
      </c>
      <c r="B189" t="s">
        <v>11</v>
      </c>
      <c r="C189" t="s">
        <v>337</v>
      </c>
      <c r="D189" t="s">
        <v>13</v>
      </c>
      <c r="E189" t="s">
        <v>18</v>
      </c>
      <c r="F189" t="str">
        <f>IF(Tabla1[[#This Row],[Importe Coste total]]&gt;500000," Alto","Bajo")</f>
        <v xml:space="preserve"> Alto</v>
      </c>
      <c r="G189" s="3">
        <v>44757</v>
      </c>
      <c r="H189">
        <v>352681577</v>
      </c>
      <c r="I189" s="3">
        <v>44767</v>
      </c>
      <c r="J189">
        <v>5171</v>
      </c>
      <c r="K189" s="15">
        <f>IFERROR(Tabla1[[#This Row],[Importe venta total]]/Tabla1[[#This Row],[Unidades]]," EJEMPLO SI .Error en el cálculo")</f>
        <v>152.58000000000001</v>
      </c>
      <c r="L189" s="5">
        <f>Tabla1[[#This Row],[Importe Coste total]]/Tabla1[[#This Row],[Unidades]]</f>
        <v>97.44</v>
      </c>
      <c r="M189" s="5">
        <v>788991.18</v>
      </c>
      <c r="N189" s="5">
        <v>503862.24</v>
      </c>
    </row>
    <row r="190" spans="1:14" x14ac:dyDescent="0.25">
      <c r="A190" t="s">
        <v>338</v>
      </c>
      <c r="B190" t="s">
        <v>20</v>
      </c>
      <c r="C190" t="s">
        <v>250</v>
      </c>
      <c r="D190" t="s">
        <v>22</v>
      </c>
      <c r="E190" t="s">
        <v>18</v>
      </c>
      <c r="F190" t="str">
        <f>IF(Tabla1[[#This Row],[Importe Coste total]]&gt;500000," Alto","Bajo")</f>
        <v>Bajo</v>
      </c>
      <c r="G190" s="3">
        <v>43857</v>
      </c>
      <c r="H190">
        <v>310803496</v>
      </c>
      <c r="I190" s="3">
        <v>43894</v>
      </c>
      <c r="J190">
        <v>2516</v>
      </c>
      <c r="K190" s="15">
        <f>IFERROR(Tabla1[[#This Row],[Importe venta total]]/Tabla1[[#This Row],[Unidades]]," EJEMPLO SI .Error en el cálculo")</f>
        <v>205.7</v>
      </c>
      <c r="L190" s="5">
        <f>Tabla1[[#This Row],[Importe Coste total]]/Tabla1[[#This Row],[Unidades]]</f>
        <v>117.11</v>
      </c>
      <c r="M190" s="5">
        <v>517541.19999999995</v>
      </c>
      <c r="N190" s="5">
        <v>294648.76</v>
      </c>
    </row>
    <row r="191" spans="1:14" x14ac:dyDescent="0.25">
      <c r="A191" t="s">
        <v>339</v>
      </c>
      <c r="B191" t="s">
        <v>11</v>
      </c>
      <c r="C191" t="s">
        <v>217</v>
      </c>
      <c r="D191" t="s">
        <v>38</v>
      </c>
      <c r="E191" t="s">
        <v>14</v>
      </c>
      <c r="F191" t="str">
        <f>IF(Tabla1[[#This Row],[Importe Coste total]]&gt;500000," Alto","Bajo")</f>
        <v xml:space="preserve"> Alto</v>
      </c>
      <c r="G191" s="3">
        <v>43977</v>
      </c>
      <c r="H191">
        <v>122546327</v>
      </c>
      <c r="I191" s="3">
        <v>44000</v>
      </c>
      <c r="J191">
        <v>3036</v>
      </c>
      <c r="K191" s="15">
        <f>IFERROR(Tabla1[[#This Row],[Importe venta total]]/Tabla1[[#This Row],[Unidades]]," EJEMPLO SI .Error en el cálculo")</f>
        <v>437.2</v>
      </c>
      <c r="L191" s="5">
        <f>Tabla1[[#This Row],[Importe Coste total]]/Tabla1[[#This Row],[Unidades]]</f>
        <v>263.33</v>
      </c>
      <c r="M191" s="5">
        <v>1327339.2</v>
      </c>
      <c r="N191" s="5">
        <v>799469.88</v>
      </c>
    </row>
    <row r="192" spans="1:14" x14ac:dyDescent="0.25">
      <c r="A192" t="s">
        <v>340</v>
      </c>
      <c r="B192" t="s">
        <v>65</v>
      </c>
      <c r="C192" t="s">
        <v>123</v>
      </c>
      <c r="D192" t="s">
        <v>26</v>
      </c>
      <c r="E192" t="s">
        <v>14</v>
      </c>
      <c r="F192" t="str">
        <f>IF(Tabla1[[#This Row],[Importe Coste total]]&gt;500000," Alto","Bajo")</f>
        <v>Bajo</v>
      </c>
      <c r="G192" s="3">
        <v>43834</v>
      </c>
      <c r="H192">
        <v>853583896</v>
      </c>
      <c r="I192" s="3">
        <v>43850</v>
      </c>
      <c r="J192">
        <v>3298</v>
      </c>
      <c r="K192" s="15">
        <f>IFERROR(Tabla1[[#This Row],[Importe venta total]]/Tabla1[[#This Row],[Unidades]]," EJEMPLO SI .Error en el cálculo")</f>
        <v>9.33</v>
      </c>
      <c r="L192" s="5">
        <f>Tabla1[[#This Row],[Importe Coste total]]/Tabla1[[#This Row],[Unidades]]</f>
        <v>6.92</v>
      </c>
      <c r="M192" s="5">
        <v>30770.34</v>
      </c>
      <c r="N192" s="5">
        <v>22822.16</v>
      </c>
    </row>
    <row r="193" spans="1:14" x14ac:dyDescent="0.25">
      <c r="A193" t="s">
        <v>341</v>
      </c>
      <c r="B193" t="s">
        <v>28</v>
      </c>
      <c r="C193" t="s">
        <v>117</v>
      </c>
      <c r="D193" t="s">
        <v>40</v>
      </c>
      <c r="E193" t="s">
        <v>14</v>
      </c>
      <c r="F193" t="str">
        <f>IF(Tabla1[[#This Row],[Importe Coste total]]&gt;500000," Alto","Bajo")</f>
        <v>Bajo</v>
      </c>
      <c r="G193" s="3">
        <v>44381</v>
      </c>
      <c r="H193">
        <v>489902532</v>
      </c>
      <c r="I193" s="3">
        <v>44408</v>
      </c>
      <c r="J193">
        <v>1901</v>
      </c>
      <c r="K193" s="15">
        <f>IFERROR(Tabla1[[#This Row],[Importe venta total]]/Tabla1[[#This Row],[Unidades]]," EJEMPLO SI .Error en el cálculo")</f>
        <v>81.73</v>
      </c>
      <c r="L193" s="5">
        <f>Tabla1[[#This Row],[Importe Coste total]]/Tabla1[[#This Row],[Unidades]]</f>
        <v>56.67</v>
      </c>
      <c r="M193" s="5">
        <v>155368.73000000001</v>
      </c>
      <c r="N193" s="5">
        <v>107729.67</v>
      </c>
    </row>
    <row r="194" spans="1:14" x14ac:dyDescent="0.25">
      <c r="A194" t="s">
        <v>342</v>
      </c>
      <c r="B194" t="s">
        <v>65</v>
      </c>
      <c r="C194" t="s">
        <v>140</v>
      </c>
      <c r="D194" t="s">
        <v>53</v>
      </c>
      <c r="E194" t="s">
        <v>18</v>
      </c>
      <c r="F194" t="str">
        <f>IF(Tabla1[[#This Row],[Importe Coste total]]&gt;500000," Alto","Bajo")</f>
        <v>Bajo</v>
      </c>
      <c r="G194" s="3">
        <v>44106</v>
      </c>
      <c r="H194">
        <v>687801063</v>
      </c>
      <c r="I194" s="3">
        <v>44110</v>
      </c>
      <c r="J194">
        <v>4474</v>
      </c>
      <c r="K194" s="15">
        <f>IFERROR(Tabla1[[#This Row],[Importe venta total]]/Tabla1[[#This Row],[Unidades]]," EJEMPLO SI .Error en el cálculo")</f>
        <v>154.06</v>
      </c>
      <c r="L194" s="5">
        <f>Tabla1[[#This Row],[Importe Coste total]]/Tabla1[[#This Row],[Unidades]]</f>
        <v>90.93</v>
      </c>
      <c r="M194" s="5">
        <v>689264.44000000006</v>
      </c>
      <c r="N194" s="5">
        <v>406820.82</v>
      </c>
    </row>
    <row r="195" spans="1:14" x14ac:dyDescent="0.25">
      <c r="A195" t="s">
        <v>343</v>
      </c>
      <c r="B195" t="s">
        <v>65</v>
      </c>
      <c r="C195" t="s">
        <v>271</v>
      </c>
      <c r="D195" t="s">
        <v>17</v>
      </c>
      <c r="E195" t="s">
        <v>18</v>
      </c>
      <c r="F195" t="str">
        <f>IF(Tabla1[[#This Row],[Importe Coste total]]&gt;500000," Alto","Bajo")</f>
        <v xml:space="preserve"> Alto</v>
      </c>
      <c r="G195" s="3">
        <v>44780</v>
      </c>
      <c r="H195">
        <v>923890817</v>
      </c>
      <c r="I195" s="3">
        <v>44790</v>
      </c>
      <c r="J195">
        <v>8678</v>
      </c>
      <c r="K195" s="15">
        <f>IFERROR(Tabla1[[#This Row],[Importe venta total]]/Tabla1[[#This Row],[Unidades]]," EJEMPLO SI .Error en el cálculo")</f>
        <v>421.89</v>
      </c>
      <c r="L195" s="5">
        <f>Tabla1[[#This Row],[Importe Coste total]]/Tabla1[[#This Row],[Unidades]]</f>
        <v>364.69</v>
      </c>
      <c r="M195" s="5">
        <v>3661161.42</v>
      </c>
      <c r="N195" s="5">
        <v>3164779.82</v>
      </c>
    </row>
    <row r="196" spans="1:14" x14ac:dyDescent="0.25">
      <c r="A196" t="s">
        <v>344</v>
      </c>
      <c r="B196" t="s">
        <v>20</v>
      </c>
      <c r="C196" t="s">
        <v>345</v>
      </c>
      <c r="D196" t="s">
        <v>26</v>
      </c>
      <c r="E196" t="s">
        <v>14</v>
      </c>
      <c r="F196" t="str">
        <f>IF(Tabla1[[#This Row],[Importe Coste total]]&gt;500000," Alto","Bajo")</f>
        <v>Bajo</v>
      </c>
      <c r="G196" s="3">
        <v>44662</v>
      </c>
      <c r="H196">
        <v>745095622</v>
      </c>
      <c r="I196" s="3">
        <v>44708</v>
      </c>
      <c r="J196">
        <v>9207</v>
      </c>
      <c r="K196" s="15">
        <f>IFERROR(Tabla1[[#This Row],[Importe venta total]]/Tabla1[[#This Row],[Unidades]]," EJEMPLO SI .Error en el cálculo")</f>
        <v>9.33</v>
      </c>
      <c r="L196" s="5">
        <f>Tabla1[[#This Row],[Importe Coste total]]/Tabla1[[#This Row],[Unidades]]</f>
        <v>6.92</v>
      </c>
      <c r="M196" s="5">
        <v>85901.31</v>
      </c>
      <c r="N196" s="5">
        <v>63712.44</v>
      </c>
    </row>
    <row r="197" spans="1:14" x14ac:dyDescent="0.25">
      <c r="A197" t="s">
        <v>346</v>
      </c>
      <c r="B197" t="s">
        <v>24</v>
      </c>
      <c r="C197" t="s">
        <v>237</v>
      </c>
      <c r="D197" t="s">
        <v>38</v>
      </c>
      <c r="E197" t="s">
        <v>14</v>
      </c>
      <c r="F197" t="str">
        <f>IF(Tabla1[[#This Row],[Importe Coste total]]&gt;500000," Alto","Bajo")</f>
        <v xml:space="preserve"> Alto</v>
      </c>
      <c r="G197" s="3">
        <v>44250</v>
      </c>
      <c r="H197">
        <v>218651807</v>
      </c>
      <c r="I197" s="3">
        <v>44274</v>
      </c>
      <c r="J197">
        <v>2783</v>
      </c>
      <c r="K197" s="15">
        <f>IFERROR(Tabla1[[#This Row],[Importe venta total]]/Tabla1[[#This Row],[Unidades]]," EJEMPLO SI .Error en el cálculo")</f>
        <v>437.19999999999993</v>
      </c>
      <c r="L197" s="5">
        <f>Tabla1[[#This Row],[Importe Coste total]]/Tabla1[[#This Row],[Unidades]]</f>
        <v>263.33</v>
      </c>
      <c r="M197" s="5">
        <v>1216727.5999999999</v>
      </c>
      <c r="N197" s="5">
        <v>732847.3899999999</v>
      </c>
    </row>
    <row r="198" spans="1:14" x14ac:dyDescent="0.25">
      <c r="A198" t="s">
        <v>347</v>
      </c>
      <c r="B198" t="s">
        <v>65</v>
      </c>
      <c r="C198" t="s">
        <v>103</v>
      </c>
      <c r="D198" t="s">
        <v>53</v>
      </c>
      <c r="E198" t="s">
        <v>18</v>
      </c>
      <c r="F198" t="str">
        <f>IF(Tabla1[[#This Row],[Importe Coste total]]&gt;500000," Alto","Bajo")</f>
        <v>Bajo</v>
      </c>
      <c r="G198" s="3">
        <v>44707</v>
      </c>
      <c r="H198">
        <v>382108199</v>
      </c>
      <c r="I198" s="3">
        <v>44755</v>
      </c>
      <c r="J198">
        <v>3162</v>
      </c>
      <c r="K198" s="15">
        <f>IFERROR(Tabla1[[#This Row],[Importe venta total]]/Tabla1[[#This Row],[Unidades]]," EJEMPLO SI .Error en el cálculo")</f>
        <v>154.06</v>
      </c>
      <c r="L198" s="5">
        <f>Tabla1[[#This Row],[Importe Coste total]]/Tabla1[[#This Row],[Unidades]]</f>
        <v>90.93</v>
      </c>
      <c r="M198" s="5">
        <v>487137.72000000003</v>
      </c>
      <c r="N198" s="5">
        <v>287520.66000000003</v>
      </c>
    </row>
    <row r="199" spans="1:14" x14ac:dyDescent="0.25">
      <c r="A199" t="s">
        <v>348</v>
      </c>
      <c r="B199" t="s">
        <v>65</v>
      </c>
      <c r="C199" t="s">
        <v>72</v>
      </c>
      <c r="D199" t="s">
        <v>43</v>
      </c>
      <c r="E199" t="s">
        <v>18</v>
      </c>
      <c r="F199" t="str">
        <f>IF(Tabla1[[#This Row],[Importe Coste total]]&gt;500000," Alto","Bajo")</f>
        <v xml:space="preserve"> Alto</v>
      </c>
      <c r="G199" s="3">
        <v>44213</v>
      </c>
      <c r="H199">
        <v>993326127</v>
      </c>
      <c r="I199" s="3">
        <v>44245</v>
      </c>
      <c r="J199">
        <v>6130</v>
      </c>
      <c r="K199" s="15">
        <f>IFERROR(Tabla1[[#This Row],[Importe venta total]]/Tabla1[[#This Row],[Unidades]]," EJEMPLO SI .Error en el cálculo")</f>
        <v>651.21</v>
      </c>
      <c r="L199" s="5">
        <f>Tabla1[[#This Row],[Importe Coste total]]/Tabla1[[#This Row],[Unidades]]</f>
        <v>524.96</v>
      </c>
      <c r="M199" s="5">
        <v>3991917.3000000003</v>
      </c>
      <c r="N199" s="5">
        <v>3218004.8000000003</v>
      </c>
    </row>
    <row r="200" spans="1:14" x14ac:dyDescent="0.25">
      <c r="A200" t="s">
        <v>349</v>
      </c>
      <c r="B200" t="s">
        <v>24</v>
      </c>
      <c r="C200" t="s">
        <v>295</v>
      </c>
      <c r="D200" t="s">
        <v>22</v>
      </c>
      <c r="E200" t="s">
        <v>14</v>
      </c>
      <c r="F200" t="str">
        <f>IF(Tabla1[[#This Row],[Importe Coste total]]&gt;500000," Alto","Bajo")</f>
        <v xml:space="preserve"> Alto</v>
      </c>
      <c r="G200" s="3">
        <v>44749</v>
      </c>
      <c r="H200">
        <v>980479419</v>
      </c>
      <c r="I200" s="3">
        <v>44779</v>
      </c>
      <c r="J200">
        <v>4503</v>
      </c>
      <c r="K200" s="15">
        <f>IFERROR(Tabla1[[#This Row],[Importe venta total]]/Tabla1[[#This Row],[Unidades]]," EJEMPLO SI .Error en el cálculo")</f>
        <v>205.7</v>
      </c>
      <c r="L200" s="5">
        <f>Tabla1[[#This Row],[Importe Coste total]]/Tabla1[[#This Row],[Unidades]]</f>
        <v>117.10999999999999</v>
      </c>
      <c r="M200" s="5">
        <v>926267.1</v>
      </c>
      <c r="N200" s="5">
        <v>527346.32999999996</v>
      </c>
    </row>
    <row r="201" spans="1:14" x14ac:dyDescent="0.25">
      <c r="A201" t="s">
        <v>350</v>
      </c>
      <c r="B201" t="s">
        <v>11</v>
      </c>
      <c r="C201" t="s">
        <v>239</v>
      </c>
      <c r="D201" t="s">
        <v>13</v>
      </c>
      <c r="E201" t="s">
        <v>14</v>
      </c>
      <c r="F201" t="str">
        <f>IF(Tabla1[[#This Row],[Importe Coste total]]&gt;500000," Alto","Bajo")</f>
        <v>Bajo</v>
      </c>
      <c r="G201" s="3">
        <v>44266</v>
      </c>
      <c r="H201">
        <v>692054402</v>
      </c>
      <c r="I201" s="3">
        <v>44275</v>
      </c>
      <c r="J201">
        <v>3131</v>
      </c>
      <c r="K201" s="15">
        <f>IFERROR(Tabla1[[#This Row],[Importe venta total]]/Tabla1[[#This Row],[Unidades]]," EJEMPLO SI .Error en el cálculo")</f>
        <v>152.58000000000001</v>
      </c>
      <c r="L201" s="5">
        <f>Tabla1[[#This Row],[Importe Coste total]]/Tabla1[[#This Row],[Unidades]]</f>
        <v>97.44</v>
      </c>
      <c r="M201" s="5">
        <v>477727.98000000004</v>
      </c>
      <c r="N201" s="5">
        <v>305084.64</v>
      </c>
    </row>
    <row r="202" spans="1:14" x14ac:dyDescent="0.25">
      <c r="A202" t="s">
        <v>351</v>
      </c>
      <c r="B202" t="s">
        <v>11</v>
      </c>
      <c r="C202" t="s">
        <v>138</v>
      </c>
      <c r="D202" t="s">
        <v>53</v>
      </c>
      <c r="E202" t="s">
        <v>14</v>
      </c>
      <c r="F202" t="str">
        <f>IF(Tabla1[[#This Row],[Importe Coste total]]&gt;500000," Alto","Bajo")</f>
        <v>Bajo</v>
      </c>
      <c r="G202" s="3">
        <v>44516</v>
      </c>
      <c r="H202">
        <v>546849906</v>
      </c>
      <c r="I202" s="3">
        <v>44541</v>
      </c>
      <c r="J202">
        <v>3894</v>
      </c>
      <c r="K202" s="15">
        <f>IFERROR(Tabla1[[#This Row],[Importe venta total]]/Tabla1[[#This Row],[Unidades]]," EJEMPLO SI .Error en el cálculo")</f>
        <v>154.06</v>
      </c>
      <c r="L202" s="5">
        <f>Tabla1[[#This Row],[Importe Coste total]]/Tabla1[[#This Row],[Unidades]]</f>
        <v>90.93</v>
      </c>
      <c r="M202" s="5">
        <v>599909.64</v>
      </c>
      <c r="N202" s="5">
        <v>354081.42000000004</v>
      </c>
    </row>
    <row r="203" spans="1:14" x14ac:dyDescent="0.25">
      <c r="A203" t="s">
        <v>352</v>
      </c>
      <c r="B203" t="s">
        <v>24</v>
      </c>
      <c r="C203" t="s">
        <v>353</v>
      </c>
      <c r="D203" t="s">
        <v>33</v>
      </c>
      <c r="E203" t="s">
        <v>14</v>
      </c>
      <c r="F203" t="str">
        <f>IF(Tabla1[[#This Row],[Importe Coste total]]&gt;500000," Alto","Bajo")</f>
        <v>Bajo</v>
      </c>
      <c r="G203" s="3">
        <v>44266</v>
      </c>
      <c r="H203">
        <v>583977258</v>
      </c>
      <c r="I203" s="3">
        <v>44311</v>
      </c>
      <c r="J203">
        <v>703</v>
      </c>
      <c r="K203" s="15">
        <f>IFERROR(Tabla1[[#This Row],[Importe venta total]]/Tabla1[[#This Row],[Unidades]]," EJEMPLO SI .Error en el cálculo")</f>
        <v>47.449999999999996</v>
      </c>
      <c r="L203" s="5">
        <f>Tabla1[[#This Row],[Importe Coste total]]/Tabla1[[#This Row],[Unidades]]</f>
        <v>31.79</v>
      </c>
      <c r="M203" s="5">
        <v>33357.35</v>
      </c>
      <c r="N203" s="5">
        <v>22348.37</v>
      </c>
    </row>
    <row r="204" spans="1:14" x14ac:dyDescent="0.25">
      <c r="A204" t="s">
        <v>354</v>
      </c>
      <c r="B204" t="s">
        <v>11</v>
      </c>
      <c r="C204" t="s">
        <v>355</v>
      </c>
      <c r="D204" t="s">
        <v>30</v>
      </c>
      <c r="E204" t="s">
        <v>18</v>
      </c>
      <c r="F204" t="str">
        <f>IF(Tabla1[[#This Row],[Importe Coste total]]&gt;500000," Alto","Bajo")</f>
        <v xml:space="preserve"> Alto</v>
      </c>
      <c r="G204" s="3">
        <v>43995</v>
      </c>
      <c r="H204">
        <v>912860286</v>
      </c>
      <c r="I204" s="3">
        <v>44022</v>
      </c>
      <c r="J204">
        <v>4499</v>
      </c>
      <c r="K204" s="15">
        <f>IFERROR(Tabla1[[#This Row],[Importe venta total]]/Tabla1[[#This Row],[Unidades]]," EJEMPLO SI .Error en el cálculo")</f>
        <v>255.28</v>
      </c>
      <c r="L204" s="5">
        <f>Tabla1[[#This Row],[Importe Coste total]]/Tabla1[[#This Row],[Unidades]]</f>
        <v>159.41999999999999</v>
      </c>
      <c r="M204" s="5">
        <v>1148504.72</v>
      </c>
      <c r="N204" s="5">
        <v>717230.58</v>
      </c>
    </row>
    <row r="205" spans="1:14" x14ac:dyDescent="0.25">
      <c r="A205" t="s">
        <v>356</v>
      </c>
      <c r="B205" t="s">
        <v>20</v>
      </c>
      <c r="C205" t="s">
        <v>59</v>
      </c>
      <c r="D205" t="s">
        <v>75</v>
      </c>
      <c r="E205" t="s">
        <v>14</v>
      </c>
      <c r="F205" t="str">
        <f>IF(Tabla1[[#This Row],[Importe Coste total]]&gt;500000," Alto","Bajo")</f>
        <v>Bajo</v>
      </c>
      <c r="G205" s="3">
        <v>44331</v>
      </c>
      <c r="H205">
        <v>363235318</v>
      </c>
      <c r="I205" s="3">
        <v>44372</v>
      </c>
      <c r="J205">
        <v>8257</v>
      </c>
      <c r="K205" s="15">
        <f>IFERROR(Tabla1[[#This Row],[Importe venta total]]/Tabla1[[#This Row],[Unidades]]," EJEMPLO SI .Error en el cálculo")</f>
        <v>109.28</v>
      </c>
      <c r="L205" s="5">
        <f>Tabla1[[#This Row],[Importe Coste total]]/Tabla1[[#This Row],[Unidades]]</f>
        <v>35.840000000000003</v>
      </c>
      <c r="M205" s="5">
        <v>902324.96</v>
      </c>
      <c r="N205" s="5">
        <v>295930.88</v>
      </c>
    </row>
    <row r="206" spans="1:14" x14ac:dyDescent="0.25">
      <c r="A206" t="s">
        <v>357</v>
      </c>
      <c r="B206" t="s">
        <v>24</v>
      </c>
      <c r="C206" t="s">
        <v>70</v>
      </c>
      <c r="D206" t="s">
        <v>17</v>
      </c>
      <c r="E206" t="s">
        <v>14</v>
      </c>
      <c r="F206" t="str">
        <f>IF(Tabla1[[#This Row],[Importe Coste total]]&gt;500000," Alto","Bajo")</f>
        <v xml:space="preserve"> Alto</v>
      </c>
      <c r="G206" s="3">
        <v>44480</v>
      </c>
      <c r="H206">
        <v>535151183</v>
      </c>
      <c r="I206" s="3">
        <v>44524</v>
      </c>
      <c r="J206">
        <v>1982</v>
      </c>
      <c r="K206" s="15">
        <f>IFERROR(Tabla1[[#This Row],[Importe venta total]]/Tabla1[[#This Row],[Unidades]]," EJEMPLO SI .Error en el cálculo")</f>
        <v>421.89</v>
      </c>
      <c r="L206" s="5">
        <f>Tabla1[[#This Row],[Importe Coste total]]/Tabla1[[#This Row],[Unidades]]</f>
        <v>364.69</v>
      </c>
      <c r="M206" s="5">
        <v>836185.98</v>
      </c>
      <c r="N206" s="5">
        <v>722815.58</v>
      </c>
    </row>
    <row r="207" spans="1:14" x14ac:dyDescent="0.25">
      <c r="A207" t="s">
        <v>358</v>
      </c>
      <c r="B207" t="s">
        <v>11</v>
      </c>
      <c r="C207" t="s">
        <v>337</v>
      </c>
      <c r="D207" t="s">
        <v>26</v>
      </c>
      <c r="E207" t="s">
        <v>14</v>
      </c>
      <c r="F207" t="str">
        <f>IF(Tabla1[[#This Row],[Importe Coste total]]&gt;500000," Alto","Bajo")</f>
        <v>Bajo</v>
      </c>
      <c r="G207" s="3">
        <v>44841</v>
      </c>
      <c r="H207">
        <v>848969209</v>
      </c>
      <c r="I207" s="3">
        <v>44849</v>
      </c>
      <c r="J207">
        <v>7710</v>
      </c>
      <c r="K207" s="15">
        <f>IFERROR(Tabla1[[#This Row],[Importe venta total]]/Tabla1[[#This Row],[Unidades]]," EJEMPLO SI .Error en el cálculo")</f>
        <v>9.33</v>
      </c>
      <c r="L207" s="5">
        <f>Tabla1[[#This Row],[Importe Coste total]]/Tabla1[[#This Row],[Unidades]]</f>
        <v>6.92</v>
      </c>
      <c r="M207" s="5">
        <v>71934.3</v>
      </c>
      <c r="N207" s="5">
        <v>53353.2</v>
      </c>
    </row>
    <row r="208" spans="1:14" x14ac:dyDescent="0.25">
      <c r="A208" t="s">
        <v>359</v>
      </c>
      <c r="B208" t="s">
        <v>24</v>
      </c>
      <c r="C208" t="s">
        <v>241</v>
      </c>
      <c r="D208" t="s">
        <v>26</v>
      </c>
      <c r="E208" t="s">
        <v>14</v>
      </c>
      <c r="F208" t="str">
        <f>IF(Tabla1[[#This Row],[Importe Coste total]]&gt;500000," Alto","Bajo")</f>
        <v>Bajo</v>
      </c>
      <c r="G208" s="3">
        <v>44392</v>
      </c>
      <c r="H208">
        <v>795363223</v>
      </c>
      <c r="I208" s="3">
        <v>44438</v>
      </c>
      <c r="J208">
        <v>4507</v>
      </c>
      <c r="K208" s="15">
        <f>IFERROR(Tabla1[[#This Row],[Importe venta total]]/Tabla1[[#This Row],[Unidades]]," EJEMPLO SI .Error en el cálculo")</f>
        <v>9.33</v>
      </c>
      <c r="L208" s="5">
        <f>Tabla1[[#This Row],[Importe Coste total]]/Tabla1[[#This Row],[Unidades]]</f>
        <v>6.92</v>
      </c>
      <c r="M208" s="5">
        <v>42050.31</v>
      </c>
      <c r="N208" s="5">
        <v>31188.44</v>
      </c>
    </row>
    <row r="209" spans="1:14" x14ac:dyDescent="0.25">
      <c r="A209" t="s">
        <v>360</v>
      </c>
      <c r="B209" t="s">
        <v>24</v>
      </c>
      <c r="C209" t="s">
        <v>79</v>
      </c>
      <c r="D209" t="s">
        <v>38</v>
      </c>
      <c r="E209" t="s">
        <v>14</v>
      </c>
      <c r="F209" t="str">
        <f>IF(Tabla1[[#This Row],[Importe Coste total]]&gt;500000," Alto","Bajo")</f>
        <v xml:space="preserve"> Alto</v>
      </c>
      <c r="G209" s="3">
        <v>44348</v>
      </c>
      <c r="H209">
        <v>385319554</v>
      </c>
      <c r="I209" s="3">
        <v>44374</v>
      </c>
      <c r="J209">
        <v>3474</v>
      </c>
      <c r="K209" s="15">
        <f>IFERROR(Tabla1[[#This Row],[Importe venta total]]/Tabla1[[#This Row],[Unidades]]," EJEMPLO SI .Error en el cálculo")</f>
        <v>437.2</v>
      </c>
      <c r="L209" s="5">
        <f>Tabla1[[#This Row],[Importe Coste total]]/Tabla1[[#This Row],[Unidades]]</f>
        <v>263.33</v>
      </c>
      <c r="M209" s="5">
        <v>1518832.8</v>
      </c>
      <c r="N209" s="5">
        <v>914808.41999999993</v>
      </c>
    </row>
    <row r="210" spans="1:14" x14ac:dyDescent="0.25">
      <c r="A210" t="s">
        <v>361</v>
      </c>
      <c r="B210" t="s">
        <v>24</v>
      </c>
      <c r="C210" t="s">
        <v>152</v>
      </c>
      <c r="D210" t="s">
        <v>22</v>
      </c>
      <c r="E210" t="s">
        <v>14</v>
      </c>
      <c r="F210" t="str">
        <f>IF(Tabla1[[#This Row],[Importe Coste total]]&gt;500000," Alto","Bajo")</f>
        <v>Bajo</v>
      </c>
      <c r="G210" s="3">
        <v>44502</v>
      </c>
      <c r="H210">
        <v>600137031</v>
      </c>
      <c r="I210" s="3">
        <v>44515</v>
      </c>
      <c r="J210">
        <v>2739</v>
      </c>
      <c r="K210" s="15">
        <f>IFERROR(Tabla1[[#This Row],[Importe venta total]]/Tabla1[[#This Row],[Unidades]]," EJEMPLO SI .Error en el cálculo")</f>
        <v>205.7</v>
      </c>
      <c r="L210" s="5">
        <f>Tabla1[[#This Row],[Importe Coste total]]/Tabla1[[#This Row],[Unidades]]</f>
        <v>117.11</v>
      </c>
      <c r="M210" s="5">
        <v>563412.29999999993</v>
      </c>
      <c r="N210" s="5">
        <v>320764.28999999998</v>
      </c>
    </row>
    <row r="211" spans="1:14" x14ac:dyDescent="0.25">
      <c r="A211" t="s">
        <v>362</v>
      </c>
      <c r="B211" t="s">
        <v>45</v>
      </c>
      <c r="C211" t="s">
        <v>282</v>
      </c>
      <c r="D211" t="s">
        <v>75</v>
      </c>
      <c r="E211" t="s">
        <v>14</v>
      </c>
      <c r="F211" t="str">
        <f>IF(Tabla1[[#This Row],[Importe Coste total]]&gt;500000," Alto","Bajo")</f>
        <v>Bajo</v>
      </c>
      <c r="G211" s="3">
        <v>44797</v>
      </c>
      <c r="H211">
        <v>241426980</v>
      </c>
      <c r="I211" s="3">
        <v>44828</v>
      </c>
      <c r="J211">
        <v>2463</v>
      </c>
      <c r="K211" s="15">
        <f>IFERROR(Tabla1[[#This Row],[Importe venta total]]/Tabla1[[#This Row],[Unidades]]," EJEMPLO SI .Error en el cálculo")</f>
        <v>109.28</v>
      </c>
      <c r="L211" s="5">
        <f>Tabla1[[#This Row],[Importe Coste total]]/Tabla1[[#This Row],[Unidades]]</f>
        <v>35.840000000000003</v>
      </c>
      <c r="M211" s="5">
        <v>269156.64</v>
      </c>
      <c r="N211" s="5">
        <v>88273.920000000013</v>
      </c>
    </row>
    <row r="212" spans="1:14" x14ac:dyDescent="0.25">
      <c r="A212" t="s">
        <v>363</v>
      </c>
      <c r="B212" t="s">
        <v>65</v>
      </c>
      <c r="C212" t="s">
        <v>232</v>
      </c>
      <c r="D212" t="s">
        <v>30</v>
      </c>
      <c r="E212" t="s">
        <v>14</v>
      </c>
      <c r="F212" t="str">
        <f>IF(Tabla1[[#This Row],[Importe Coste total]]&gt;500000," Alto","Bajo")</f>
        <v xml:space="preserve"> Alto</v>
      </c>
      <c r="G212" s="3">
        <v>44797</v>
      </c>
      <c r="H212">
        <v>881113231</v>
      </c>
      <c r="I212" s="3">
        <v>44839</v>
      </c>
      <c r="J212">
        <v>9840</v>
      </c>
      <c r="K212" s="15">
        <f>IFERROR(Tabla1[[#This Row],[Importe venta total]]/Tabla1[[#This Row],[Unidades]]," EJEMPLO SI .Error en el cálculo")</f>
        <v>255.28000000000003</v>
      </c>
      <c r="L212" s="5">
        <f>Tabla1[[#This Row],[Importe Coste total]]/Tabla1[[#This Row],[Unidades]]</f>
        <v>159.41999999999999</v>
      </c>
      <c r="M212" s="5">
        <v>2511955.2000000002</v>
      </c>
      <c r="N212" s="5">
        <v>1568692.7999999998</v>
      </c>
    </row>
    <row r="213" spans="1:14" x14ac:dyDescent="0.25">
      <c r="A213" t="s">
        <v>364</v>
      </c>
      <c r="B213" t="s">
        <v>65</v>
      </c>
      <c r="C213" t="s">
        <v>365</v>
      </c>
      <c r="D213" t="s">
        <v>26</v>
      </c>
      <c r="E213" t="s">
        <v>14</v>
      </c>
      <c r="F213" t="str">
        <f>IF(Tabla1[[#This Row],[Importe Coste total]]&gt;500000," Alto","Bajo")</f>
        <v>Bajo</v>
      </c>
      <c r="G213" s="3">
        <v>44218</v>
      </c>
      <c r="H213">
        <v>111432111</v>
      </c>
      <c r="I213" s="3">
        <v>44241</v>
      </c>
      <c r="J213">
        <v>4093</v>
      </c>
      <c r="K213" s="15">
        <f>IFERROR(Tabla1[[#This Row],[Importe venta total]]/Tabla1[[#This Row],[Unidades]]," EJEMPLO SI .Error en el cálculo")</f>
        <v>9.33</v>
      </c>
      <c r="L213" s="5">
        <f>Tabla1[[#This Row],[Importe Coste total]]/Tabla1[[#This Row],[Unidades]]</f>
        <v>6.92</v>
      </c>
      <c r="M213" s="5">
        <v>38187.69</v>
      </c>
      <c r="N213" s="5">
        <v>28323.56</v>
      </c>
    </row>
    <row r="214" spans="1:14" x14ac:dyDescent="0.25">
      <c r="A214" t="s">
        <v>366</v>
      </c>
      <c r="B214" t="s">
        <v>11</v>
      </c>
      <c r="C214" t="s">
        <v>334</v>
      </c>
      <c r="D214" t="s">
        <v>53</v>
      </c>
      <c r="E214" t="s">
        <v>18</v>
      </c>
      <c r="F214" t="str">
        <f>IF(Tabla1[[#This Row],[Importe Coste total]]&gt;500000," Alto","Bajo")</f>
        <v>Bajo</v>
      </c>
      <c r="G214" s="3">
        <v>44483</v>
      </c>
      <c r="H214">
        <v>994932448</v>
      </c>
      <c r="I214" s="3">
        <v>44523</v>
      </c>
      <c r="J214">
        <v>1476</v>
      </c>
      <c r="K214" s="15">
        <f>IFERROR(Tabla1[[#This Row],[Importe venta total]]/Tabla1[[#This Row],[Unidades]]," EJEMPLO SI .Error en el cálculo")</f>
        <v>154.06</v>
      </c>
      <c r="L214" s="5">
        <f>Tabla1[[#This Row],[Importe Coste total]]/Tabla1[[#This Row],[Unidades]]</f>
        <v>90.930000000000021</v>
      </c>
      <c r="M214" s="5">
        <v>227392.56</v>
      </c>
      <c r="N214" s="5">
        <v>134212.68000000002</v>
      </c>
    </row>
    <row r="215" spans="1:14" x14ac:dyDescent="0.25">
      <c r="A215" t="s">
        <v>367</v>
      </c>
      <c r="B215" t="s">
        <v>45</v>
      </c>
      <c r="C215" t="s">
        <v>46</v>
      </c>
      <c r="D215" t="s">
        <v>40</v>
      </c>
      <c r="E215" t="s">
        <v>18</v>
      </c>
      <c r="F215" t="str">
        <f>IF(Tabla1[[#This Row],[Importe Coste total]]&gt;500000," Alto","Bajo")</f>
        <v>Bajo</v>
      </c>
      <c r="G215" s="3">
        <v>44035</v>
      </c>
      <c r="H215">
        <v>814475572</v>
      </c>
      <c r="I215" s="3">
        <v>44053</v>
      </c>
      <c r="J215">
        <v>276</v>
      </c>
      <c r="K215" s="15">
        <f>IFERROR(Tabla1[[#This Row],[Importe venta total]]/Tabla1[[#This Row],[Unidades]]," EJEMPLO SI .Error en el cálculo")</f>
        <v>81.73</v>
      </c>
      <c r="L215" s="5">
        <f>Tabla1[[#This Row],[Importe Coste total]]/Tabla1[[#This Row],[Unidades]]</f>
        <v>56.67</v>
      </c>
      <c r="M215" s="5">
        <v>22557.48</v>
      </c>
      <c r="N215" s="5">
        <v>15640.92</v>
      </c>
    </row>
    <row r="216" spans="1:14" x14ac:dyDescent="0.25">
      <c r="A216" t="s">
        <v>368</v>
      </c>
      <c r="B216" t="s">
        <v>28</v>
      </c>
      <c r="C216" t="s">
        <v>150</v>
      </c>
      <c r="D216" t="s">
        <v>17</v>
      </c>
      <c r="E216" t="s">
        <v>14</v>
      </c>
      <c r="F216" t="str">
        <f>IF(Tabla1[[#This Row],[Importe Coste total]]&gt;500000," Alto","Bajo")</f>
        <v xml:space="preserve"> Alto</v>
      </c>
      <c r="G216" s="3">
        <v>44069</v>
      </c>
      <c r="H216">
        <v>523235309</v>
      </c>
      <c r="I216" s="3">
        <v>44094</v>
      </c>
      <c r="J216">
        <v>5810</v>
      </c>
      <c r="K216" s="15">
        <f>IFERROR(Tabla1[[#This Row],[Importe venta total]]/Tabla1[[#This Row],[Unidades]]," EJEMPLO SI .Error en el cálculo")</f>
        <v>421.89</v>
      </c>
      <c r="L216" s="5">
        <f>Tabla1[[#This Row],[Importe Coste total]]/Tabla1[[#This Row],[Unidades]]</f>
        <v>364.69</v>
      </c>
      <c r="M216" s="5">
        <v>2451180.9</v>
      </c>
      <c r="N216" s="5">
        <v>2118848.9</v>
      </c>
    </row>
    <row r="217" spans="1:14" x14ac:dyDescent="0.25">
      <c r="A217" t="s">
        <v>369</v>
      </c>
      <c r="B217" t="s">
        <v>11</v>
      </c>
      <c r="C217" t="s">
        <v>259</v>
      </c>
      <c r="D217" t="s">
        <v>53</v>
      </c>
      <c r="E217" t="s">
        <v>18</v>
      </c>
      <c r="F217" t="str">
        <f>IF(Tabla1[[#This Row],[Importe Coste total]]&gt;500000," Alto","Bajo")</f>
        <v>Bajo</v>
      </c>
      <c r="G217" s="3">
        <v>43843</v>
      </c>
      <c r="H217">
        <v>694697988</v>
      </c>
      <c r="I217" s="3">
        <v>43884</v>
      </c>
      <c r="J217">
        <v>5427</v>
      </c>
      <c r="K217" s="15">
        <f>IFERROR(Tabla1[[#This Row],[Importe venta total]]/Tabla1[[#This Row],[Unidades]]," EJEMPLO SI .Error en el cálculo")</f>
        <v>154.06</v>
      </c>
      <c r="L217" s="5">
        <f>Tabla1[[#This Row],[Importe Coste total]]/Tabla1[[#This Row],[Unidades]]</f>
        <v>90.93</v>
      </c>
      <c r="M217" s="5">
        <v>836083.62</v>
      </c>
      <c r="N217" s="5">
        <v>493477.11000000004</v>
      </c>
    </row>
    <row r="218" spans="1:14" x14ac:dyDescent="0.25">
      <c r="A218" t="s">
        <v>370</v>
      </c>
      <c r="B218" t="s">
        <v>11</v>
      </c>
      <c r="C218" t="s">
        <v>371</v>
      </c>
      <c r="D218" t="s">
        <v>43</v>
      </c>
      <c r="E218" t="s">
        <v>18</v>
      </c>
      <c r="F218" t="str">
        <f>IF(Tabla1[[#This Row],[Importe Coste total]]&gt;500000," Alto","Bajo")</f>
        <v xml:space="preserve"> Alto</v>
      </c>
      <c r="G218" s="3">
        <v>44326</v>
      </c>
      <c r="H218">
        <v>172662436</v>
      </c>
      <c r="I218" s="3">
        <v>44357</v>
      </c>
      <c r="J218">
        <v>3507</v>
      </c>
      <c r="K218" s="15">
        <f>IFERROR(Tabla1[[#This Row],[Importe venta total]]/Tabla1[[#This Row],[Unidades]]," EJEMPLO SI .Error en el cálculo")</f>
        <v>651.21</v>
      </c>
      <c r="L218" s="5">
        <f>Tabla1[[#This Row],[Importe Coste total]]/Tabla1[[#This Row],[Unidades]]</f>
        <v>524.96</v>
      </c>
      <c r="M218" s="5">
        <v>2283793.4700000002</v>
      </c>
      <c r="N218" s="5">
        <v>1841034.7200000002</v>
      </c>
    </row>
    <row r="219" spans="1:14" x14ac:dyDescent="0.25">
      <c r="A219" t="s">
        <v>372</v>
      </c>
      <c r="B219" t="s">
        <v>24</v>
      </c>
      <c r="C219" t="s">
        <v>241</v>
      </c>
      <c r="D219" t="s">
        <v>33</v>
      </c>
      <c r="E219" t="s">
        <v>18</v>
      </c>
      <c r="F219" t="str">
        <f>IF(Tabla1[[#This Row],[Importe Coste total]]&gt;500000," Alto","Bajo")</f>
        <v>Bajo</v>
      </c>
      <c r="G219" s="3">
        <v>44545</v>
      </c>
      <c r="H219">
        <v>121239984</v>
      </c>
      <c r="I219" s="3">
        <v>44574</v>
      </c>
      <c r="J219">
        <v>6460</v>
      </c>
      <c r="K219" s="15">
        <f>IFERROR(Tabla1[[#This Row],[Importe venta total]]/Tabla1[[#This Row],[Unidades]]," EJEMPLO SI .Error en el cálculo")</f>
        <v>47.45</v>
      </c>
      <c r="L219" s="5">
        <f>Tabla1[[#This Row],[Importe Coste total]]/Tabla1[[#This Row],[Unidades]]</f>
        <v>31.79</v>
      </c>
      <c r="M219" s="5">
        <v>306527</v>
      </c>
      <c r="N219" s="5">
        <v>205363.4</v>
      </c>
    </row>
    <row r="220" spans="1:14" x14ac:dyDescent="0.25">
      <c r="A220" t="s">
        <v>373</v>
      </c>
      <c r="B220" t="s">
        <v>20</v>
      </c>
      <c r="C220" t="s">
        <v>374</v>
      </c>
      <c r="D220" t="s">
        <v>30</v>
      </c>
      <c r="E220" t="s">
        <v>14</v>
      </c>
      <c r="F220" t="str">
        <f>IF(Tabla1[[#This Row],[Importe Coste total]]&gt;500000," Alto","Bajo")</f>
        <v xml:space="preserve"> Alto</v>
      </c>
      <c r="G220" s="3">
        <v>44198</v>
      </c>
      <c r="H220">
        <v>874854457</v>
      </c>
      <c r="I220" s="3">
        <v>44200</v>
      </c>
      <c r="J220">
        <v>7730</v>
      </c>
      <c r="K220" s="15">
        <f>IFERROR(Tabla1[[#This Row],[Importe venta total]]/Tabla1[[#This Row],[Unidades]]," EJEMPLO SI .Error en el cálculo")</f>
        <v>255.28</v>
      </c>
      <c r="L220" s="5">
        <f>Tabla1[[#This Row],[Importe Coste total]]/Tabla1[[#This Row],[Unidades]]</f>
        <v>159.41999999999999</v>
      </c>
      <c r="M220" s="5">
        <v>1973314.4</v>
      </c>
      <c r="N220" s="5">
        <v>1232316.5999999999</v>
      </c>
    </row>
    <row r="221" spans="1:14" x14ac:dyDescent="0.25">
      <c r="A221" t="s">
        <v>375</v>
      </c>
      <c r="B221" t="s">
        <v>11</v>
      </c>
      <c r="C221" t="s">
        <v>16</v>
      </c>
      <c r="D221" t="s">
        <v>17</v>
      </c>
      <c r="E221" t="s">
        <v>18</v>
      </c>
      <c r="F221" t="str">
        <f>IF(Tabla1[[#This Row],[Importe Coste total]]&gt;500000," Alto","Bajo")</f>
        <v xml:space="preserve"> Alto</v>
      </c>
      <c r="G221" s="3">
        <v>44171</v>
      </c>
      <c r="H221">
        <v>588242185</v>
      </c>
      <c r="I221" s="3">
        <v>44206</v>
      </c>
      <c r="J221">
        <v>2789</v>
      </c>
      <c r="K221" s="15">
        <f>IFERROR(Tabla1[[#This Row],[Importe venta total]]/Tabla1[[#This Row],[Unidades]]," EJEMPLO SI .Error en el cálculo")</f>
        <v>421.89</v>
      </c>
      <c r="L221" s="5">
        <f>Tabla1[[#This Row],[Importe Coste total]]/Tabla1[[#This Row],[Unidades]]</f>
        <v>364.69</v>
      </c>
      <c r="M221" s="5">
        <v>1176651.21</v>
      </c>
      <c r="N221" s="5">
        <v>1017120.41</v>
      </c>
    </row>
    <row r="222" spans="1:14" x14ac:dyDescent="0.25">
      <c r="A222" t="s">
        <v>376</v>
      </c>
      <c r="B222" t="s">
        <v>65</v>
      </c>
      <c r="C222" t="s">
        <v>377</v>
      </c>
      <c r="D222" t="s">
        <v>40</v>
      </c>
      <c r="E222" t="s">
        <v>18</v>
      </c>
      <c r="F222" t="str">
        <f>IF(Tabla1[[#This Row],[Importe Coste total]]&gt;500000," Alto","Bajo")</f>
        <v>Bajo</v>
      </c>
      <c r="G222" s="3">
        <v>43933</v>
      </c>
      <c r="H222">
        <v>186451995</v>
      </c>
      <c r="I222" s="3">
        <v>43980</v>
      </c>
      <c r="J222">
        <v>4144</v>
      </c>
      <c r="K222" s="15">
        <f>IFERROR(Tabla1[[#This Row],[Importe venta total]]/Tabla1[[#This Row],[Unidades]]," EJEMPLO SI .Error en el cálculo")</f>
        <v>81.73</v>
      </c>
      <c r="L222" s="5">
        <f>Tabla1[[#This Row],[Importe Coste total]]/Tabla1[[#This Row],[Unidades]]</f>
        <v>56.67</v>
      </c>
      <c r="M222" s="5">
        <v>338689.12</v>
      </c>
      <c r="N222" s="5">
        <v>234840.48</v>
      </c>
    </row>
    <row r="223" spans="1:14" x14ac:dyDescent="0.25">
      <c r="A223" t="s">
        <v>378</v>
      </c>
      <c r="B223" t="s">
        <v>24</v>
      </c>
      <c r="C223" t="s">
        <v>379</v>
      </c>
      <c r="D223" t="s">
        <v>30</v>
      </c>
      <c r="E223" t="s">
        <v>14</v>
      </c>
      <c r="F223" t="str">
        <f>IF(Tabla1[[#This Row],[Importe Coste total]]&gt;500000," Alto","Bajo")</f>
        <v xml:space="preserve"> Alto</v>
      </c>
      <c r="G223" s="3">
        <v>44143</v>
      </c>
      <c r="H223">
        <v>214845216</v>
      </c>
      <c r="I223" s="3">
        <v>44164</v>
      </c>
      <c r="J223">
        <v>6329</v>
      </c>
      <c r="K223" s="15">
        <f>IFERROR(Tabla1[[#This Row],[Importe venta total]]/Tabla1[[#This Row],[Unidades]]," EJEMPLO SI .Error en el cálculo")</f>
        <v>255.28000000000003</v>
      </c>
      <c r="L223" s="5">
        <f>Tabla1[[#This Row],[Importe Coste total]]/Tabla1[[#This Row],[Unidades]]</f>
        <v>159.41999999999999</v>
      </c>
      <c r="M223" s="5">
        <v>1615667.12</v>
      </c>
      <c r="N223" s="5">
        <v>1008969.1799999999</v>
      </c>
    </row>
    <row r="224" spans="1:14" x14ac:dyDescent="0.25">
      <c r="A224" t="s">
        <v>380</v>
      </c>
      <c r="B224" t="s">
        <v>11</v>
      </c>
      <c r="C224" t="s">
        <v>381</v>
      </c>
      <c r="D224" t="s">
        <v>85</v>
      </c>
      <c r="E224" t="s">
        <v>14</v>
      </c>
      <c r="F224" t="str">
        <f>IF(Tabla1[[#This Row],[Importe Coste total]]&gt;500000," Alto","Bajo")</f>
        <v>Bajo</v>
      </c>
      <c r="G224" s="3">
        <v>44041</v>
      </c>
      <c r="H224">
        <v>389095675</v>
      </c>
      <c r="I224" s="3">
        <v>44073</v>
      </c>
      <c r="J224">
        <v>912</v>
      </c>
      <c r="K224" s="15">
        <f>IFERROR(Tabla1[[#This Row],[Importe venta total]]/Tabla1[[#This Row],[Unidades]]," EJEMPLO SI .Error en el cálculo")</f>
        <v>668.27</v>
      </c>
      <c r="L224" s="5">
        <f>Tabla1[[#This Row],[Importe Coste total]]/Tabla1[[#This Row],[Unidades]]</f>
        <v>502.54</v>
      </c>
      <c r="M224" s="5">
        <v>609462.24</v>
      </c>
      <c r="N224" s="5">
        <v>458316.48000000004</v>
      </c>
    </row>
    <row r="225" spans="1:14" x14ac:dyDescent="0.25">
      <c r="A225" t="s">
        <v>382</v>
      </c>
      <c r="B225" t="s">
        <v>24</v>
      </c>
      <c r="C225" t="s">
        <v>105</v>
      </c>
      <c r="D225" t="s">
        <v>22</v>
      </c>
      <c r="E225" t="s">
        <v>18</v>
      </c>
      <c r="F225" t="str">
        <f>IF(Tabla1[[#This Row],[Importe Coste total]]&gt;500000," Alto","Bajo")</f>
        <v>Bajo</v>
      </c>
      <c r="G225" s="3">
        <v>44058</v>
      </c>
      <c r="H225">
        <v>945189702</v>
      </c>
      <c r="I225" s="3">
        <v>44072</v>
      </c>
      <c r="J225">
        <v>1492</v>
      </c>
      <c r="K225" s="15">
        <f>IFERROR(Tabla1[[#This Row],[Importe venta total]]/Tabla1[[#This Row],[Unidades]]," EJEMPLO SI .Error en el cálculo")</f>
        <v>205.7</v>
      </c>
      <c r="L225" s="5">
        <f>Tabla1[[#This Row],[Importe Coste total]]/Tabla1[[#This Row],[Unidades]]</f>
        <v>117.11</v>
      </c>
      <c r="M225" s="5">
        <v>306904.39999999997</v>
      </c>
      <c r="N225" s="5">
        <v>174728.12</v>
      </c>
    </row>
    <row r="226" spans="1:14" x14ac:dyDescent="0.25">
      <c r="A226" t="s">
        <v>383</v>
      </c>
      <c r="B226" t="s">
        <v>45</v>
      </c>
      <c r="C226" t="s">
        <v>46</v>
      </c>
      <c r="D226" t="s">
        <v>22</v>
      </c>
      <c r="E226" t="s">
        <v>14</v>
      </c>
      <c r="F226" t="str">
        <f>IF(Tabla1[[#This Row],[Importe Coste total]]&gt;500000," Alto","Bajo")</f>
        <v xml:space="preserve"> Alto</v>
      </c>
      <c r="G226" s="3">
        <v>44249</v>
      </c>
      <c r="H226">
        <v>389426124</v>
      </c>
      <c r="I226" s="3">
        <v>44291</v>
      </c>
      <c r="J226">
        <v>8699</v>
      </c>
      <c r="K226" s="15">
        <f>IFERROR(Tabla1[[#This Row],[Importe venta total]]/Tabla1[[#This Row],[Unidades]]," EJEMPLO SI .Error en el cálculo")</f>
        <v>205.7</v>
      </c>
      <c r="L226" s="5">
        <f>Tabla1[[#This Row],[Importe Coste total]]/Tabla1[[#This Row],[Unidades]]</f>
        <v>117.11</v>
      </c>
      <c r="M226" s="5">
        <v>1789384.2999999998</v>
      </c>
      <c r="N226" s="5">
        <v>1018739.89</v>
      </c>
    </row>
    <row r="227" spans="1:14" x14ac:dyDescent="0.25">
      <c r="A227" t="s">
        <v>384</v>
      </c>
      <c r="B227" t="s">
        <v>24</v>
      </c>
      <c r="C227" t="s">
        <v>385</v>
      </c>
      <c r="D227" t="s">
        <v>22</v>
      </c>
      <c r="E227" t="s">
        <v>18</v>
      </c>
      <c r="F227" t="str">
        <f>IF(Tabla1[[#This Row],[Importe Coste total]]&gt;500000," Alto","Bajo")</f>
        <v xml:space="preserve"> Alto</v>
      </c>
      <c r="G227" s="3">
        <v>44817</v>
      </c>
      <c r="H227">
        <v>448416268</v>
      </c>
      <c r="I227" s="3">
        <v>44819</v>
      </c>
      <c r="J227">
        <v>5193</v>
      </c>
      <c r="K227" s="15">
        <f>IFERROR(Tabla1[[#This Row],[Importe venta total]]/Tabla1[[#This Row],[Unidades]]," EJEMPLO SI .Error en el cálculo")</f>
        <v>205.69999999999996</v>
      </c>
      <c r="L227" s="5">
        <f>Tabla1[[#This Row],[Importe Coste total]]/Tabla1[[#This Row],[Unidades]]</f>
        <v>117.11</v>
      </c>
      <c r="M227" s="5">
        <v>1068200.0999999999</v>
      </c>
      <c r="N227" s="5">
        <v>608152.23</v>
      </c>
    </row>
    <row r="228" spans="1:14" x14ac:dyDescent="0.25">
      <c r="A228" t="s">
        <v>386</v>
      </c>
      <c r="B228" t="s">
        <v>11</v>
      </c>
      <c r="C228" t="s">
        <v>387</v>
      </c>
      <c r="D228" t="s">
        <v>85</v>
      </c>
      <c r="E228" t="s">
        <v>14</v>
      </c>
      <c r="F228" t="str">
        <f>IF(Tabla1[[#This Row],[Importe Coste total]]&gt;500000," Alto","Bajo")</f>
        <v>Bajo</v>
      </c>
      <c r="G228" s="3">
        <v>44545</v>
      </c>
      <c r="H228">
        <v>219083964</v>
      </c>
      <c r="I228" s="3">
        <v>44566</v>
      </c>
      <c r="J228">
        <v>668</v>
      </c>
      <c r="K228" s="15">
        <f>IFERROR(Tabla1[[#This Row],[Importe venta total]]/Tabla1[[#This Row],[Unidades]]," EJEMPLO SI .Error en el cálculo")</f>
        <v>668.27</v>
      </c>
      <c r="L228" s="5">
        <f>Tabla1[[#This Row],[Importe Coste total]]/Tabla1[[#This Row],[Unidades]]</f>
        <v>502.54</v>
      </c>
      <c r="M228" s="5">
        <v>446404.36</v>
      </c>
      <c r="N228" s="5">
        <v>335696.72000000003</v>
      </c>
    </row>
    <row r="229" spans="1:14" x14ac:dyDescent="0.25">
      <c r="A229" t="s">
        <v>346</v>
      </c>
      <c r="B229" t="s">
        <v>24</v>
      </c>
      <c r="C229" t="s">
        <v>388</v>
      </c>
      <c r="D229" t="s">
        <v>38</v>
      </c>
      <c r="E229" t="s">
        <v>14</v>
      </c>
      <c r="F229" t="str">
        <f>IF(Tabla1[[#This Row],[Importe Coste total]]&gt;500000," Alto","Bajo")</f>
        <v xml:space="preserve"> Alto</v>
      </c>
      <c r="G229" s="3">
        <v>44451</v>
      </c>
      <c r="H229">
        <v>218665540</v>
      </c>
      <c r="I229" s="3">
        <v>44488</v>
      </c>
      <c r="J229">
        <v>6847</v>
      </c>
      <c r="K229" s="15">
        <f>IFERROR(Tabla1[[#This Row],[Importe venta total]]/Tabla1[[#This Row],[Unidades]]," EJEMPLO SI .Error en el cálculo")</f>
        <v>437.2</v>
      </c>
      <c r="L229" s="5">
        <f>Tabla1[[#This Row],[Importe Coste total]]/Tabla1[[#This Row],[Unidades]]</f>
        <v>263.33</v>
      </c>
      <c r="M229" s="5">
        <v>2993508.4</v>
      </c>
      <c r="N229" s="5">
        <v>1803020.5099999998</v>
      </c>
    </row>
    <row r="230" spans="1:14" x14ac:dyDescent="0.25">
      <c r="A230" t="s">
        <v>389</v>
      </c>
      <c r="B230" t="s">
        <v>24</v>
      </c>
      <c r="C230" t="s">
        <v>142</v>
      </c>
      <c r="D230" t="s">
        <v>22</v>
      </c>
      <c r="E230" t="s">
        <v>14</v>
      </c>
      <c r="F230" t="str">
        <f>IF(Tabla1[[#This Row],[Importe Coste total]]&gt;500000," Alto","Bajo")</f>
        <v>Bajo</v>
      </c>
      <c r="G230" s="3">
        <v>44133</v>
      </c>
      <c r="H230">
        <v>134709823</v>
      </c>
      <c r="I230" s="3">
        <v>44160</v>
      </c>
      <c r="J230">
        <v>2485</v>
      </c>
      <c r="K230" s="15">
        <f>IFERROR(Tabla1[[#This Row],[Importe venta total]]/Tabla1[[#This Row],[Unidades]]," EJEMPLO SI .Error en el cálculo")</f>
        <v>205.7</v>
      </c>
      <c r="L230" s="5">
        <f>Tabla1[[#This Row],[Importe Coste total]]/Tabla1[[#This Row],[Unidades]]</f>
        <v>117.10999999999999</v>
      </c>
      <c r="M230" s="5">
        <v>511164.5</v>
      </c>
      <c r="N230" s="5">
        <v>291018.34999999998</v>
      </c>
    </row>
    <row r="231" spans="1:14" x14ac:dyDescent="0.25">
      <c r="A231" t="s">
        <v>390</v>
      </c>
      <c r="B231" t="s">
        <v>24</v>
      </c>
      <c r="C231" t="s">
        <v>99</v>
      </c>
      <c r="D231" t="s">
        <v>53</v>
      </c>
      <c r="E231" t="s">
        <v>18</v>
      </c>
      <c r="F231" t="str">
        <f>IF(Tabla1[[#This Row],[Importe Coste total]]&gt;500000," Alto","Bajo")</f>
        <v xml:space="preserve"> Alto</v>
      </c>
      <c r="G231" s="3">
        <v>44382</v>
      </c>
      <c r="H231">
        <v>175078141</v>
      </c>
      <c r="I231" s="3">
        <v>44413</v>
      </c>
      <c r="J231">
        <v>8367</v>
      </c>
      <c r="K231" s="15">
        <f>IFERROR(Tabla1[[#This Row],[Importe venta total]]/Tabla1[[#This Row],[Unidades]]," EJEMPLO SI .Error en el cálculo")</f>
        <v>154.06</v>
      </c>
      <c r="L231" s="5">
        <f>Tabla1[[#This Row],[Importe Coste total]]/Tabla1[[#This Row],[Unidades]]</f>
        <v>90.93</v>
      </c>
      <c r="M231" s="5">
        <v>1289020.02</v>
      </c>
      <c r="N231" s="5">
        <v>760811.31</v>
      </c>
    </row>
    <row r="232" spans="1:14" x14ac:dyDescent="0.25">
      <c r="A232" t="s">
        <v>391</v>
      </c>
      <c r="B232" t="s">
        <v>11</v>
      </c>
      <c r="C232" t="s">
        <v>392</v>
      </c>
      <c r="D232" t="s">
        <v>43</v>
      </c>
      <c r="E232" t="s">
        <v>18</v>
      </c>
      <c r="F232" t="str">
        <f>IF(Tabla1[[#This Row],[Importe Coste total]]&gt;500000," Alto","Bajo")</f>
        <v xml:space="preserve"> Alto</v>
      </c>
      <c r="G232" s="3">
        <v>44568</v>
      </c>
      <c r="H232">
        <v>617944324</v>
      </c>
      <c r="I232" s="3">
        <v>44596</v>
      </c>
      <c r="J232">
        <v>2312</v>
      </c>
      <c r="K232" s="15">
        <f>IFERROR(Tabla1[[#This Row],[Importe venta total]]/Tabla1[[#This Row],[Unidades]]," EJEMPLO SI .Error en el cálculo")</f>
        <v>651.21</v>
      </c>
      <c r="L232" s="5">
        <f>Tabla1[[#This Row],[Importe Coste total]]/Tabla1[[#This Row],[Unidades]]</f>
        <v>524.96</v>
      </c>
      <c r="M232" s="5">
        <v>1505597.52</v>
      </c>
      <c r="N232" s="5">
        <v>1213707.52</v>
      </c>
    </row>
    <row r="233" spans="1:14" x14ac:dyDescent="0.25">
      <c r="A233" t="s">
        <v>393</v>
      </c>
      <c r="B233" t="s">
        <v>65</v>
      </c>
      <c r="C233" t="s">
        <v>74</v>
      </c>
      <c r="D233" t="s">
        <v>38</v>
      </c>
      <c r="E233" t="s">
        <v>14</v>
      </c>
      <c r="F233" t="str">
        <f>IF(Tabla1[[#This Row],[Importe Coste total]]&gt;500000," Alto","Bajo")</f>
        <v xml:space="preserve"> Alto</v>
      </c>
      <c r="G233" s="3">
        <v>44208</v>
      </c>
      <c r="H233">
        <v>461794698</v>
      </c>
      <c r="I233" s="3">
        <v>44218</v>
      </c>
      <c r="J233">
        <v>4168</v>
      </c>
      <c r="K233" s="15">
        <f>IFERROR(Tabla1[[#This Row],[Importe venta total]]/Tabla1[[#This Row],[Unidades]]," EJEMPLO SI .Error en el cálculo")</f>
        <v>437.2</v>
      </c>
      <c r="L233" s="5">
        <f>Tabla1[[#This Row],[Importe Coste total]]/Tabla1[[#This Row],[Unidades]]</f>
        <v>263.33</v>
      </c>
      <c r="M233" s="5">
        <v>1822249.5999999999</v>
      </c>
      <c r="N233" s="5">
        <v>1097559.44</v>
      </c>
    </row>
    <row r="234" spans="1:14" x14ac:dyDescent="0.25">
      <c r="A234" t="s">
        <v>394</v>
      </c>
      <c r="B234" t="s">
        <v>28</v>
      </c>
      <c r="C234" t="s">
        <v>246</v>
      </c>
      <c r="D234" t="s">
        <v>75</v>
      </c>
      <c r="E234" t="s">
        <v>14</v>
      </c>
      <c r="F234" t="str">
        <f>IF(Tabla1[[#This Row],[Importe Coste total]]&gt;500000," Alto","Bajo")</f>
        <v>Bajo</v>
      </c>
      <c r="G234" s="3">
        <v>44532</v>
      </c>
      <c r="H234">
        <v>575428092</v>
      </c>
      <c r="I234" s="3">
        <v>44540</v>
      </c>
      <c r="J234">
        <v>815</v>
      </c>
      <c r="K234" s="15">
        <f>IFERROR(Tabla1[[#This Row],[Importe venta total]]/Tabla1[[#This Row],[Unidades]]," EJEMPLO SI .Error en el cálculo")</f>
        <v>109.28</v>
      </c>
      <c r="L234" s="5">
        <f>Tabla1[[#This Row],[Importe Coste total]]/Tabla1[[#This Row],[Unidades]]</f>
        <v>35.840000000000003</v>
      </c>
      <c r="M234" s="5">
        <v>89063.2</v>
      </c>
      <c r="N234" s="5">
        <v>29209.600000000002</v>
      </c>
    </row>
    <row r="235" spans="1:14" x14ac:dyDescent="0.25">
      <c r="A235" t="s">
        <v>395</v>
      </c>
      <c r="B235" t="s">
        <v>45</v>
      </c>
      <c r="C235" t="s">
        <v>396</v>
      </c>
      <c r="D235" t="s">
        <v>30</v>
      </c>
      <c r="E235" t="s">
        <v>18</v>
      </c>
      <c r="F235" t="str">
        <f>IF(Tabla1[[#This Row],[Importe Coste total]]&gt;500000," Alto","Bajo")</f>
        <v>Bajo</v>
      </c>
      <c r="G235" s="3">
        <v>44829</v>
      </c>
      <c r="H235">
        <v>547955834</v>
      </c>
      <c r="I235" s="3">
        <v>44843</v>
      </c>
      <c r="J235">
        <v>1163</v>
      </c>
      <c r="K235" s="15">
        <f>IFERROR(Tabla1[[#This Row],[Importe venta total]]/Tabla1[[#This Row],[Unidades]]," EJEMPLO SI .Error en el cálculo")</f>
        <v>255.28</v>
      </c>
      <c r="L235" s="5">
        <f>Tabla1[[#This Row],[Importe Coste total]]/Tabla1[[#This Row],[Unidades]]</f>
        <v>159.41999999999999</v>
      </c>
      <c r="M235" s="5">
        <v>296890.64</v>
      </c>
      <c r="N235" s="5">
        <v>185405.46</v>
      </c>
    </row>
    <row r="236" spans="1:14" x14ac:dyDescent="0.25">
      <c r="A236" t="s">
        <v>397</v>
      </c>
      <c r="B236" t="s">
        <v>24</v>
      </c>
      <c r="C236" t="s">
        <v>353</v>
      </c>
      <c r="D236" t="s">
        <v>33</v>
      </c>
      <c r="E236" t="s">
        <v>18</v>
      </c>
      <c r="F236" t="str">
        <f>IF(Tabla1[[#This Row],[Importe Coste total]]&gt;500000," Alto","Bajo")</f>
        <v>Bajo</v>
      </c>
      <c r="G236" s="3">
        <v>44013</v>
      </c>
      <c r="H236">
        <v>938801753</v>
      </c>
      <c r="I236" s="3">
        <v>44024</v>
      </c>
      <c r="J236">
        <v>1156</v>
      </c>
      <c r="K236" s="15">
        <f>IFERROR(Tabla1[[#This Row],[Importe venta total]]/Tabla1[[#This Row],[Unidades]]," EJEMPLO SI .Error en el cálculo")</f>
        <v>47.45</v>
      </c>
      <c r="L236" s="5">
        <f>Tabla1[[#This Row],[Importe Coste total]]/Tabla1[[#This Row],[Unidades]]</f>
        <v>31.79</v>
      </c>
      <c r="M236" s="5">
        <v>54852.200000000004</v>
      </c>
      <c r="N236" s="5">
        <v>36749.24</v>
      </c>
    </row>
    <row r="237" spans="1:14" x14ac:dyDescent="0.25">
      <c r="A237" t="s">
        <v>398</v>
      </c>
      <c r="B237" t="s">
        <v>24</v>
      </c>
      <c r="C237" t="s">
        <v>82</v>
      </c>
      <c r="D237" t="s">
        <v>22</v>
      </c>
      <c r="E237" t="s">
        <v>14</v>
      </c>
      <c r="F237" t="str">
        <f>IF(Tabla1[[#This Row],[Importe Coste total]]&gt;500000," Alto","Bajo")</f>
        <v xml:space="preserve"> Alto</v>
      </c>
      <c r="G237" s="3">
        <v>44275</v>
      </c>
      <c r="H237">
        <v>127702176</v>
      </c>
      <c r="I237" s="3">
        <v>44318</v>
      </c>
      <c r="J237">
        <v>8767</v>
      </c>
      <c r="K237" s="15">
        <f>IFERROR(Tabla1[[#This Row],[Importe venta total]]/Tabla1[[#This Row],[Unidades]]," EJEMPLO SI .Error en el cálculo")</f>
        <v>205.7</v>
      </c>
      <c r="L237" s="5">
        <f>Tabla1[[#This Row],[Importe Coste total]]/Tabla1[[#This Row],[Unidades]]</f>
        <v>117.11</v>
      </c>
      <c r="M237" s="5">
        <v>1803371.9</v>
      </c>
      <c r="N237" s="5">
        <v>1026703.37</v>
      </c>
    </row>
    <row r="238" spans="1:14" x14ac:dyDescent="0.25">
      <c r="A238" t="s">
        <v>399</v>
      </c>
      <c r="B238" t="s">
        <v>20</v>
      </c>
      <c r="C238" t="s">
        <v>121</v>
      </c>
      <c r="D238" t="s">
        <v>43</v>
      </c>
      <c r="E238" t="s">
        <v>14</v>
      </c>
      <c r="F238" t="str">
        <f>IF(Tabla1[[#This Row],[Importe Coste total]]&gt;500000," Alto","Bajo")</f>
        <v xml:space="preserve"> Alto</v>
      </c>
      <c r="G238" s="3">
        <v>44303</v>
      </c>
      <c r="H238">
        <v>164705932</v>
      </c>
      <c r="I238" s="3">
        <v>44347</v>
      </c>
      <c r="J238">
        <v>9000</v>
      </c>
      <c r="K238" s="15">
        <f>IFERROR(Tabla1[[#This Row],[Importe venta total]]/Tabla1[[#This Row],[Unidades]]," EJEMPLO SI .Error en el cálculo")</f>
        <v>651.21</v>
      </c>
      <c r="L238" s="5">
        <f>Tabla1[[#This Row],[Importe Coste total]]/Tabla1[[#This Row],[Unidades]]</f>
        <v>524.96</v>
      </c>
      <c r="M238" s="5">
        <v>5860890</v>
      </c>
      <c r="N238" s="5">
        <v>4724640</v>
      </c>
    </row>
    <row r="239" spans="1:14" x14ac:dyDescent="0.25">
      <c r="A239" t="s">
        <v>400</v>
      </c>
      <c r="B239" t="s">
        <v>24</v>
      </c>
      <c r="C239" t="s">
        <v>261</v>
      </c>
      <c r="D239" t="s">
        <v>53</v>
      </c>
      <c r="E239" t="s">
        <v>14</v>
      </c>
      <c r="F239" t="str">
        <f>IF(Tabla1[[#This Row],[Importe Coste total]]&gt;500000," Alto","Bajo")</f>
        <v xml:space="preserve"> Alto</v>
      </c>
      <c r="G239" s="3">
        <v>43971</v>
      </c>
      <c r="H239">
        <v>920174348</v>
      </c>
      <c r="I239" s="3">
        <v>43981</v>
      </c>
      <c r="J239">
        <v>8893</v>
      </c>
      <c r="K239" s="15">
        <f>IFERROR(Tabla1[[#This Row],[Importe venta total]]/Tabla1[[#This Row],[Unidades]]," EJEMPLO SI .Error en el cálculo")</f>
        <v>154.06</v>
      </c>
      <c r="L239" s="5">
        <f>Tabla1[[#This Row],[Importe Coste total]]/Tabla1[[#This Row],[Unidades]]</f>
        <v>90.93</v>
      </c>
      <c r="M239" s="5">
        <v>1370055.58</v>
      </c>
      <c r="N239" s="5">
        <v>808640.49000000011</v>
      </c>
    </row>
    <row r="240" spans="1:14" x14ac:dyDescent="0.25">
      <c r="A240" t="s">
        <v>401</v>
      </c>
      <c r="B240" t="s">
        <v>24</v>
      </c>
      <c r="C240" t="s">
        <v>148</v>
      </c>
      <c r="D240" t="s">
        <v>17</v>
      </c>
      <c r="E240" t="s">
        <v>14</v>
      </c>
      <c r="F240" t="str">
        <f>IF(Tabla1[[#This Row],[Importe Coste total]]&gt;500000," Alto","Bajo")</f>
        <v xml:space="preserve"> Alto</v>
      </c>
      <c r="G240" s="3">
        <v>44868</v>
      </c>
      <c r="H240">
        <v>534781253</v>
      </c>
      <c r="I240" s="3">
        <v>44895</v>
      </c>
      <c r="J240">
        <v>2512</v>
      </c>
      <c r="K240" s="15">
        <f>IFERROR(Tabla1[[#This Row],[Importe venta total]]/Tabla1[[#This Row],[Unidades]]," EJEMPLO SI .Error en el cálculo")</f>
        <v>421.89</v>
      </c>
      <c r="L240" s="5">
        <f>Tabla1[[#This Row],[Importe Coste total]]/Tabla1[[#This Row],[Unidades]]</f>
        <v>364.69</v>
      </c>
      <c r="M240" s="5">
        <v>1059787.68</v>
      </c>
      <c r="N240" s="5">
        <v>916101.28</v>
      </c>
    </row>
    <row r="241" spans="1:14" x14ac:dyDescent="0.25">
      <c r="A241" t="s">
        <v>402</v>
      </c>
      <c r="B241" t="s">
        <v>24</v>
      </c>
      <c r="C241" t="s">
        <v>403</v>
      </c>
      <c r="D241" t="s">
        <v>53</v>
      </c>
      <c r="E241" t="s">
        <v>18</v>
      </c>
      <c r="F241" t="str">
        <f>IF(Tabla1[[#This Row],[Importe Coste total]]&gt;500000," Alto","Bajo")</f>
        <v xml:space="preserve"> Alto</v>
      </c>
      <c r="G241" s="3">
        <v>44555</v>
      </c>
      <c r="H241">
        <v>369512975</v>
      </c>
      <c r="I241" s="3">
        <v>44597</v>
      </c>
      <c r="J241">
        <v>5955</v>
      </c>
      <c r="K241" s="15">
        <f>IFERROR(Tabla1[[#This Row],[Importe venta total]]/Tabla1[[#This Row],[Unidades]]," EJEMPLO SI .Error en el cálculo")</f>
        <v>154.06</v>
      </c>
      <c r="L241" s="5">
        <f>Tabla1[[#This Row],[Importe Coste total]]/Tabla1[[#This Row],[Unidades]]</f>
        <v>90.93</v>
      </c>
      <c r="M241" s="5">
        <v>917427.3</v>
      </c>
      <c r="N241" s="5">
        <v>541488.15</v>
      </c>
    </row>
    <row r="242" spans="1:14" x14ac:dyDescent="0.25">
      <c r="A242" t="s">
        <v>404</v>
      </c>
      <c r="B242" t="s">
        <v>24</v>
      </c>
      <c r="C242" t="s">
        <v>405</v>
      </c>
      <c r="D242" t="s">
        <v>26</v>
      </c>
      <c r="E242" t="s">
        <v>14</v>
      </c>
      <c r="F242" t="str">
        <f>IF(Tabla1[[#This Row],[Importe Coste total]]&gt;500000," Alto","Bajo")</f>
        <v>Bajo</v>
      </c>
      <c r="G242" s="3">
        <v>44392</v>
      </c>
      <c r="H242">
        <v>955668342</v>
      </c>
      <c r="I242" s="3">
        <v>44434</v>
      </c>
      <c r="J242">
        <v>2354</v>
      </c>
      <c r="K242" s="15">
        <f>IFERROR(Tabla1[[#This Row],[Importe venta total]]/Tabla1[[#This Row],[Unidades]]," EJEMPLO SI .Error en el cálculo")</f>
        <v>9.33</v>
      </c>
      <c r="L242" s="5">
        <f>Tabla1[[#This Row],[Importe Coste total]]/Tabla1[[#This Row],[Unidades]]</f>
        <v>6.92</v>
      </c>
      <c r="M242" s="5">
        <v>21962.82</v>
      </c>
      <c r="N242" s="5">
        <v>16289.68</v>
      </c>
    </row>
    <row r="243" spans="1:14" x14ac:dyDescent="0.25">
      <c r="A243" t="s">
        <v>406</v>
      </c>
      <c r="B243" t="s">
        <v>28</v>
      </c>
      <c r="C243" t="s">
        <v>114</v>
      </c>
      <c r="D243" t="s">
        <v>17</v>
      </c>
      <c r="E243" t="s">
        <v>14</v>
      </c>
      <c r="F243" t="str">
        <f>IF(Tabla1[[#This Row],[Importe Coste total]]&gt;500000," Alto","Bajo")</f>
        <v xml:space="preserve"> Alto</v>
      </c>
      <c r="G243" s="3">
        <v>44842</v>
      </c>
      <c r="H243">
        <v>644858682</v>
      </c>
      <c r="I243" s="3">
        <v>44869</v>
      </c>
      <c r="J243">
        <v>6869</v>
      </c>
      <c r="K243" s="15">
        <f>IFERROR(Tabla1[[#This Row],[Importe venta total]]/Tabla1[[#This Row],[Unidades]]," EJEMPLO SI .Error en el cálculo")</f>
        <v>421.88999999999993</v>
      </c>
      <c r="L243" s="5">
        <f>Tabla1[[#This Row],[Importe Coste total]]/Tabla1[[#This Row],[Unidades]]</f>
        <v>364.69</v>
      </c>
      <c r="M243" s="5">
        <v>2897962.4099999997</v>
      </c>
      <c r="N243" s="5">
        <v>2505055.61</v>
      </c>
    </row>
    <row r="244" spans="1:14" x14ac:dyDescent="0.25">
      <c r="A244" t="s">
        <v>407</v>
      </c>
      <c r="B244" t="s">
        <v>65</v>
      </c>
      <c r="C244" t="s">
        <v>68</v>
      </c>
      <c r="D244" t="s">
        <v>53</v>
      </c>
      <c r="E244" t="s">
        <v>14</v>
      </c>
      <c r="F244" t="str">
        <f>IF(Tabla1[[#This Row],[Importe Coste total]]&gt;500000," Alto","Bajo")</f>
        <v>Bajo</v>
      </c>
      <c r="G244" s="3">
        <v>43905</v>
      </c>
      <c r="H244">
        <v>559007823</v>
      </c>
      <c r="I244" s="3">
        <v>43939</v>
      </c>
      <c r="J244">
        <v>1692</v>
      </c>
      <c r="K244" s="15">
        <f>IFERROR(Tabla1[[#This Row],[Importe venta total]]/Tabla1[[#This Row],[Unidades]]," EJEMPLO SI .Error en el cálculo")</f>
        <v>154.06</v>
      </c>
      <c r="L244" s="5">
        <f>Tabla1[[#This Row],[Importe Coste total]]/Tabla1[[#This Row],[Unidades]]</f>
        <v>90.929999999999993</v>
      </c>
      <c r="M244" s="5">
        <v>260669.52</v>
      </c>
      <c r="N244" s="5">
        <v>153853.56</v>
      </c>
    </row>
    <row r="245" spans="1:14" x14ac:dyDescent="0.25">
      <c r="A245" t="s">
        <v>325</v>
      </c>
      <c r="B245" t="s">
        <v>11</v>
      </c>
      <c r="C245" t="s">
        <v>381</v>
      </c>
      <c r="D245" t="s">
        <v>33</v>
      </c>
      <c r="E245" t="s">
        <v>14</v>
      </c>
      <c r="F245" t="str">
        <f>IF(Tabla1[[#This Row],[Importe Coste total]]&gt;500000," Alto","Bajo")</f>
        <v>Bajo</v>
      </c>
      <c r="G245" s="3">
        <v>43905</v>
      </c>
      <c r="H245">
        <v>540352094</v>
      </c>
      <c r="I245" s="3">
        <v>43920</v>
      </c>
      <c r="J245">
        <v>1047</v>
      </c>
      <c r="K245" s="15">
        <f>IFERROR(Tabla1[[#This Row],[Importe venta total]]/Tabla1[[#This Row],[Unidades]]," EJEMPLO SI .Error en el cálculo")</f>
        <v>47.45</v>
      </c>
      <c r="L245" s="5">
        <f>Tabla1[[#This Row],[Importe Coste total]]/Tabla1[[#This Row],[Unidades]]</f>
        <v>31.79</v>
      </c>
      <c r="M245" s="5">
        <v>49680.15</v>
      </c>
      <c r="N245" s="5">
        <v>33284.129999999997</v>
      </c>
    </row>
    <row r="246" spans="1:14" x14ac:dyDescent="0.25">
      <c r="A246" t="s">
        <v>408</v>
      </c>
      <c r="B246" t="s">
        <v>24</v>
      </c>
      <c r="C246" t="s">
        <v>48</v>
      </c>
      <c r="D246" t="s">
        <v>43</v>
      </c>
      <c r="E246" t="s">
        <v>18</v>
      </c>
      <c r="F246" t="str">
        <f>IF(Tabla1[[#This Row],[Importe Coste total]]&gt;500000," Alto","Bajo")</f>
        <v xml:space="preserve"> Alto</v>
      </c>
      <c r="G246" s="3">
        <v>44701</v>
      </c>
      <c r="H246">
        <v>501440322</v>
      </c>
      <c r="I246" s="3">
        <v>44711</v>
      </c>
      <c r="J246">
        <v>6189</v>
      </c>
      <c r="K246" s="15">
        <f>IFERROR(Tabla1[[#This Row],[Importe venta total]]/Tabla1[[#This Row],[Unidades]]," EJEMPLO SI .Error en el cálculo")</f>
        <v>651.21</v>
      </c>
      <c r="L246" s="5">
        <f>Tabla1[[#This Row],[Importe Coste total]]/Tabla1[[#This Row],[Unidades]]</f>
        <v>524.96</v>
      </c>
      <c r="M246" s="5">
        <v>4030338.6900000004</v>
      </c>
      <c r="N246" s="5">
        <v>3248977.4400000004</v>
      </c>
    </row>
    <row r="247" spans="1:14" x14ac:dyDescent="0.25">
      <c r="A247" t="s">
        <v>409</v>
      </c>
      <c r="B247" t="s">
        <v>65</v>
      </c>
      <c r="C247" t="s">
        <v>410</v>
      </c>
      <c r="D247" t="s">
        <v>85</v>
      </c>
      <c r="E247" t="s">
        <v>14</v>
      </c>
      <c r="F247" t="str">
        <f>IF(Tabla1[[#This Row],[Importe Coste total]]&gt;500000," Alto","Bajo")</f>
        <v>Bajo</v>
      </c>
      <c r="G247" s="3">
        <v>44212</v>
      </c>
      <c r="H247">
        <v>875133836</v>
      </c>
      <c r="I247" s="3">
        <v>44233</v>
      </c>
      <c r="J247">
        <v>404</v>
      </c>
      <c r="K247" s="15">
        <f>IFERROR(Tabla1[[#This Row],[Importe venta total]]/Tabla1[[#This Row],[Unidades]]," EJEMPLO SI .Error en el cálculo")</f>
        <v>668.2700000000001</v>
      </c>
      <c r="L247" s="5">
        <f>Tabla1[[#This Row],[Importe Coste total]]/Tabla1[[#This Row],[Unidades]]</f>
        <v>502.54</v>
      </c>
      <c r="M247" s="5">
        <v>269981.08</v>
      </c>
      <c r="N247" s="5">
        <v>203026.16</v>
      </c>
    </row>
    <row r="248" spans="1:14" x14ac:dyDescent="0.25">
      <c r="A248" t="s">
        <v>411</v>
      </c>
      <c r="B248" t="s">
        <v>20</v>
      </c>
      <c r="C248" t="s">
        <v>193</v>
      </c>
      <c r="D248" t="s">
        <v>75</v>
      </c>
      <c r="E248" t="s">
        <v>14</v>
      </c>
      <c r="F248" t="str">
        <f>IF(Tabla1[[#This Row],[Importe Coste total]]&gt;500000," Alto","Bajo")</f>
        <v>Bajo</v>
      </c>
      <c r="G248" s="3">
        <v>44158</v>
      </c>
      <c r="H248">
        <v>364606463</v>
      </c>
      <c r="I248" s="3">
        <v>44198</v>
      </c>
      <c r="J248">
        <v>4010</v>
      </c>
      <c r="K248" s="15">
        <f>IFERROR(Tabla1[[#This Row],[Importe venta total]]/Tabla1[[#This Row],[Unidades]]," EJEMPLO SI .Error en el cálculo")</f>
        <v>109.28</v>
      </c>
      <c r="L248" s="5">
        <f>Tabla1[[#This Row],[Importe Coste total]]/Tabla1[[#This Row],[Unidades]]</f>
        <v>35.840000000000003</v>
      </c>
      <c r="M248" s="5">
        <v>438212.8</v>
      </c>
      <c r="N248" s="5">
        <v>143718.40000000002</v>
      </c>
    </row>
    <row r="249" spans="1:14" x14ac:dyDescent="0.25">
      <c r="A249" t="s">
        <v>412</v>
      </c>
      <c r="B249" t="s">
        <v>20</v>
      </c>
      <c r="C249" t="s">
        <v>21</v>
      </c>
      <c r="D249" t="s">
        <v>26</v>
      </c>
      <c r="E249" t="s">
        <v>18</v>
      </c>
      <c r="F249" t="str">
        <f>IF(Tabla1[[#This Row],[Importe Coste total]]&gt;500000," Alto","Bajo")</f>
        <v>Bajo</v>
      </c>
      <c r="G249" s="3">
        <v>44316</v>
      </c>
      <c r="H249">
        <v>893344533</v>
      </c>
      <c r="I249" s="3">
        <v>44336</v>
      </c>
      <c r="J249">
        <v>9354</v>
      </c>
      <c r="K249" s="15">
        <f>IFERROR(Tabla1[[#This Row],[Importe venta total]]/Tabla1[[#This Row],[Unidades]]," EJEMPLO SI .Error en el cálculo")</f>
        <v>9.33</v>
      </c>
      <c r="L249" s="5">
        <f>Tabla1[[#This Row],[Importe Coste total]]/Tabla1[[#This Row],[Unidades]]</f>
        <v>6.92</v>
      </c>
      <c r="M249" s="5">
        <v>87272.82</v>
      </c>
      <c r="N249" s="5">
        <v>64729.68</v>
      </c>
    </row>
    <row r="250" spans="1:14" x14ac:dyDescent="0.25">
      <c r="A250" t="s">
        <v>413</v>
      </c>
      <c r="B250" t="s">
        <v>24</v>
      </c>
      <c r="C250" t="s">
        <v>414</v>
      </c>
      <c r="D250" t="s">
        <v>26</v>
      </c>
      <c r="E250" t="s">
        <v>18</v>
      </c>
      <c r="F250" t="str">
        <f>IF(Tabla1[[#This Row],[Importe Coste total]]&gt;500000," Alto","Bajo")</f>
        <v>Bajo</v>
      </c>
      <c r="G250" s="3">
        <v>44089</v>
      </c>
      <c r="H250">
        <v>855146872</v>
      </c>
      <c r="I250" s="3">
        <v>44094</v>
      </c>
      <c r="J250">
        <v>5818</v>
      </c>
      <c r="K250" s="15">
        <f>IFERROR(Tabla1[[#This Row],[Importe venta total]]/Tabla1[[#This Row],[Unidades]]," EJEMPLO SI .Error en el cálculo")</f>
        <v>9.33</v>
      </c>
      <c r="L250" s="5">
        <f>Tabla1[[#This Row],[Importe Coste total]]/Tabla1[[#This Row],[Unidades]]</f>
        <v>6.92</v>
      </c>
      <c r="M250" s="5">
        <v>54281.94</v>
      </c>
      <c r="N250" s="5">
        <v>40260.559999999998</v>
      </c>
    </row>
    <row r="251" spans="1:14" x14ac:dyDescent="0.25">
      <c r="A251" t="s">
        <v>415</v>
      </c>
      <c r="B251" t="s">
        <v>20</v>
      </c>
      <c r="C251" t="s">
        <v>416</v>
      </c>
      <c r="D251" t="s">
        <v>38</v>
      </c>
      <c r="E251" t="s">
        <v>18</v>
      </c>
      <c r="F251" t="str">
        <f>IF(Tabla1[[#This Row],[Importe Coste total]]&gt;500000," Alto","Bajo")</f>
        <v xml:space="preserve"> Alto</v>
      </c>
      <c r="G251" s="3">
        <v>44073</v>
      </c>
      <c r="H251">
        <v>964124810</v>
      </c>
      <c r="I251" s="3">
        <v>44074</v>
      </c>
      <c r="J251">
        <v>4811</v>
      </c>
      <c r="K251" s="15">
        <f>IFERROR(Tabla1[[#This Row],[Importe venta total]]/Tabla1[[#This Row],[Unidades]]," EJEMPLO SI .Error en el cálculo")</f>
        <v>437.19999999999993</v>
      </c>
      <c r="L251" s="5">
        <f>Tabla1[[#This Row],[Importe Coste total]]/Tabla1[[#This Row],[Unidades]]</f>
        <v>263.33</v>
      </c>
      <c r="M251" s="5">
        <v>2103369.1999999997</v>
      </c>
      <c r="N251" s="5">
        <v>1266880.6299999999</v>
      </c>
    </row>
    <row r="252" spans="1:14" x14ac:dyDescent="0.25">
      <c r="A252" t="s">
        <v>417</v>
      </c>
      <c r="B252" t="s">
        <v>24</v>
      </c>
      <c r="C252" t="s">
        <v>57</v>
      </c>
      <c r="D252" t="s">
        <v>13</v>
      </c>
      <c r="E252" t="s">
        <v>14</v>
      </c>
      <c r="F252" t="str">
        <f>IF(Tabla1[[#This Row],[Importe Coste total]]&gt;500000," Alto","Bajo")</f>
        <v>Bajo</v>
      </c>
      <c r="G252" s="3">
        <v>44484</v>
      </c>
      <c r="H252">
        <v>204702174</v>
      </c>
      <c r="I252" s="3">
        <v>44486</v>
      </c>
      <c r="J252">
        <v>4777</v>
      </c>
      <c r="K252" s="15">
        <f>IFERROR(Tabla1[[#This Row],[Importe venta total]]/Tabla1[[#This Row],[Unidades]]," EJEMPLO SI .Error en el cálculo")</f>
        <v>152.58000000000001</v>
      </c>
      <c r="L252" s="5">
        <f>Tabla1[[#This Row],[Importe Coste total]]/Tabla1[[#This Row],[Unidades]]</f>
        <v>97.44</v>
      </c>
      <c r="M252" s="5">
        <v>728874.66</v>
      </c>
      <c r="N252" s="5">
        <v>465470.88</v>
      </c>
    </row>
    <row r="253" spans="1:14" x14ac:dyDescent="0.25">
      <c r="A253" t="s">
        <v>418</v>
      </c>
      <c r="B253" t="s">
        <v>24</v>
      </c>
      <c r="C253" t="s">
        <v>261</v>
      </c>
      <c r="D253" t="s">
        <v>17</v>
      </c>
      <c r="E253" t="s">
        <v>18</v>
      </c>
      <c r="F253" t="str">
        <f>IF(Tabla1[[#This Row],[Importe Coste total]]&gt;500000," Alto","Bajo")</f>
        <v xml:space="preserve"> Alto</v>
      </c>
      <c r="G253" s="3">
        <v>44645</v>
      </c>
      <c r="H253">
        <v>781615293</v>
      </c>
      <c r="I253" s="3">
        <v>44661</v>
      </c>
      <c r="J253">
        <v>6189</v>
      </c>
      <c r="K253" s="15">
        <f>IFERROR(Tabla1[[#This Row],[Importe venta total]]/Tabla1[[#This Row],[Unidades]]," EJEMPLO SI .Error en el cálculo")</f>
        <v>421.89</v>
      </c>
      <c r="L253" s="5">
        <f>Tabla1[[#This Row],[Importe Coste total]]/Tabla1[[#This Row],[Unidades]]</f>
        <v>364.69</v>
      </c>
      <c r="M253" s="5">
        <v>2611077.21</v>
      </c>
      <c r="N253" s="5">
        <v>2257066.41</v>
      </c>
    </row>
    <row r="254" spans="1:14" x14ac:dyDescent="0.25">
      <c r="A254" t="s">
        <v>419</v>
      </c>
      <c r="B254" t="s">
        <v>11</v>
      </c>
      <c r="C254" t="s">
        <v>169</v>
      </c>
      <c r="D254" t="s">
        <v>33</v>
      </c>
      <c r="E254" t="s">
        <v>14</v>
      </c>
      <c r="F254" t="str">
        <f>IF(Tabla1[[#This Row],[Importe Coste total]]&gt;500000," Alto","Bajo")</f>
        <v>Bajo</v>
      </c>
      <c r="G254" s="3">
        <v>44546</v>
      </c>
      <c r="H254">
        <v>469912993</v>
      </c>
      <c r="I254" s="3">
        <v>44583</v>
      </c>
      <c r="J254">
        <v>6552</v>
      </c>
      <c r="K254" s="15">
        <f>IFERROR(Tabla1[[#This Row],[Importe venta total]]/Tabla1[[#This Row],[Unidades]]," EJEMPLO SI .Error en el cálculo")</f>
        <v>47.45</v>
      </c>
      <c r="L254" s="5">
        <f>Tabla1[[#This Row],[Importe Coste total]]/Tabla1[[#This Row],[Unidades]]</f>
        <v>31.79</v>
      </c>
      <c r="M254" s="5">
        <v>310892.40000000002</v>
      </c>
      <c r="N254" s="5">
        <v>208288.08</v>
      </c>
    </row>
    <row r="255" spans="1:14" x14ac:dyDescent="0.25">
      <c r="A255" t="s">
        <v>420</v>
      </c>
      <c r="B255" t="s">
        <v>24</v>
      </c>
      <c r="C255" t="s">
        <v>126</v>
      </c>
      <c r="D255" t="s">
        <v>38</v>
      </c>
      <c r="E255" t="s">
        <v>18</v>
      </c>
      <c r="F255" t="str">
        <f>IF(Tabla1[[#This Row],[Importe Coste total]]&gt;500000," Alto","Bajo")</f>
        <v xml:space="preserve"> Alto</v>
      </c>
      <c r="G255" s="3">
        <v>44325</v>
      </c>
      <c r="H255">
        <v>264956605</v>
      </c>
      <c r="I255" s="3">
        <v>44351</v>
      </c>
      <c r="J255">
        <v>5402</v>
      </c>
      <c r="K255" s="15">
        <f>IFERROR(Tabla1[[#This Row],[Importe venta total]]/Tabla1[[#This Row],[Unidades]]," EJEMPLO SI .Error en el cálculo")</f>
        <v>437.2</v>
      </c>
      <c r="L255" s="5">
        <f>Tabla1[[#This Row],[Importe Coste total]]/Tabla1[[#This Row],[Unidades]]</f>
        <v>263.33</v>
      </c>
      <c r="M255" s="5">
        <v>2361754.4</v>
      </c>
      <c r="N255" s="5">
        <v>1422508.66</v>
      </c>
    </row>
    <row r="256" spans="1:14" x14ac:dyDescent="0.25">
      <c r="A256" t="s">
        <v>421</v>
      </c>
      <c r="B256" t="s">
        <v>65</v>
      </c>
      <c r="C256" t="s">
        <v>422</v>
      </c>
      <c r="D256" t="s">
        <v>13</v>
      </c>
      <c r="E256" t="s">
        <v>14</v>
      </c>
      <c r="F256" t="str">
        <f>IF(Tabla1[[#This Row],[Importe Coste total]]&gt;500000," Alto","Bajo")</f>
        <v xml:space="preserve"> Alto</v>
      </c>
      <c r="G256" s="3">
        <v>44786</v>
      </c>
      <c r="H256">
        <v>332419955</v>
      </c>
      <c r="I256" s="3">
        <v>44816</v>
      </c>
      <c r="J256">
        <v>9307</v>
      </c>
      <c r="K256" s="15">
        <f>IFERROR(Tabla1[[#This Row],[Importe venta total]]/Tabla1[[#This Row],[Unidades]]," EJEMPLO SI .Error en el cálculo")</f>
        <v>152.58000000000001</v>
      </c>
      <c r="L256" s="5">
        <f>Tabla1[[#This Row],[Importe Coste total]]/Tabla1[[#This Row],[Unidades]]</f>
        <v>97.44</v>
      </c>
      <c r="M256" s="5">
        <v>1420062.06</v>
      </c>
      <c r="N256" s="5">
        <v>906874.08</v>
      </c>
    </row>
    <row r="257" spans="1:14" x14ac:dyDescent="0.25">
      <c r="A257" t="s">
        <v>423</v>
      </c>
      <c r="B257" t="s">
        <v>28</v>
      </c>
      <c r="C257" t="s">
        <v>424</v>
      </c>
      <c r="D257" t="s">
        <v>13</v>
      </c>
      <c r="E257" t="s">
        <v>14</v>
      </c>
      <c r="F257" t="str">
        <f>IF(Tabla1[[#This Row],[Importe Coste total]]&gt;500000," Alto","Bajo")</f>
        <v xml:space="preserve"> Alto</v>
      </c>
      <c r="G257" s="3">
        <v>44795</v>
      </c>
      <c r="H257">
        <v>458289372</v>
      </c>
      <c r="I257" s="3">
        <v>44803</v>
      </c>
      <c r="J257">
        <v>6864</v>
      </c>
      <c r="K257" s="15">
        <f>IFERROR(Tabla1[[#This Row],[Importe venta total]]/Tabla1[[#This Row],[Unidades]]," EJEMPLO SI .Error en el cálculo")</f>
        <v>152.58000000000001</v>
      </c>
      <c r="L257" s="5">
        <f>Tabla1[[#This Row],[Importe Coste total]]/Tabla1[[#This Row],[Unidades]]</f>
        <v>97.44</v>
      </c>
      <c r="M257" s="5">
        <v>1047309.1200000001</v>
      </c>
      <c r="N257" s="5">
        <v>668828.16000000003</v>
      </c>
    </row>
    <row r="258" spans="1:14" x14ac:dyDescent="0.25">
      <c r="A258" t="s">
        <v>425</v>
      </c>
      <c r="B258" t="s">
        <v>11</v>
      </c>
      <c r="C258" t="s">
        <v>177</v>
      </c>
      <c r="D258" t="s">
        <v>40</v>
      </c>
      <c r="E258" t="s">
        <v>18</v>
      </c>
      <c r="F258" t="str">
        <f>IF(Tabla1[[#This Row],[Importe Coste total]]&gt;500000," Alto","Bajo")</f>
        <v>Bajo</v>
      </c>
      <c r="G258" s="3">
        <v>43886</v>
      </c>
      <c r="H258">
        <v>498863685</v>
      </c>
      <c r="I258" s="3">
        <v>43898</v>
      </c>
      <c r="J258">
        <v>3705</v>
      </c>
      <c r="K258" s="15">
        <f>IFERROR(Tabla1[[#This Row],[Importe venta total]]/Tabla1[[#This Row],[Unidades]]," EJEMPLO SI .Error en el cálculo")</f>
        <v>81.73</v>
      </c>
      <c r="L258" s="5">
        <f>Tabla1[[#This Row],[Importe Coste total]]/Tabla1[[#This Row],[Unidades]]</f>
        <v>56.67</v>
      </c>
      <c r="M258" s="5">
        <v>302809.65000000002</v>
      </c>
      <c r="N258" s="5">
        <v>209962.35</v>
      </c>
    </row>
    <row r="259" spans="1:14" x14ac:dyDescent="0.25">
      <c r="A259" t="s">
        <v>426</v>
      </c>
      <c r="B259" t="s">
        <v>65</v>
      </c>
      <c r="C259" t="s">
        <v>427</v>
      </c>
      <c r="D259" t="s">
        <v>33</v>
      </c>
      <c r="E259" t="s">
        <v>14</v>
      </c>
      <c r="F259" t="str">
        <f>IF(Tabla1[[#This Row],[Importe Coste total]]&gt;500000," Alto","Bajo")</f>
        <v>Bajo</v>
      </c>
      <c r="G259" s="3">
        <v>44870</v>
      </c>
      <c r="H259">
        <v>830754220</v>
      </c>
      <c r="I259" s="3">
        <v>44872</v>
      </c>
      <c r="J259">
        <v>7490</v>
      </c>
      <c r="K259" s="15">
        <f>IFERROR(Tabla1[[#This Row],[Importe venta total]]/Tabla1[[#This Row],[Unidades]]," EJEMPLO SI .Error en el cálculo")</f>
        <v>47.45</v>
      </c>
      <c r="L259" s="5">
        <f>Tabla1[[#This Row],[Importe Coste total]]/Tabla1[[#This Row],[Unidades]]</f>
        <v>31.79</v>
      </c>
      <c r="M259" s="5">
        <v>355400.5</v>
      </c>
      <c r="N259" s="5">
        <v>238107.1</v>
      </c>
    </row>
    <row r="260" spans="1:14" x14ac:dyDescent="0.25">
      <c r="A260" t="s">
        <v>428</v>
      </c>
      <c r="B260" t="s">
        <v>65</v>
      </c>
      <c r="C260" t="s">
        <v>429</v>
      </c>
      <c r="D260" t="s">
        <v>30</v>
      </c>
      <c r="E260" t="s">
        <v>18</v>
      </c>
      <c r="F260" t="str">
        <f>IF(Tabla1[[#This Row],[Importe Coste total]]&gt;500000," Alto","Bajo")</f>
        <v>Bajo</v>
      </c>
      <c r="G260" s="3">
        <v>43922</v>
      </c>
      <c r="H260">
        <v>100884807</v>
      </c>
      <c r="I260" s="3">
        <v>43951</v>
      </c>
      <c r="J260">
        <v>2911</v>
      </c>
      <c r="K260" s="15">
        <f>IFERROR(Tabla1[[#This Row],[Importe venta total]]/Tabla1[[#This Row],[Unidades]]," EJEMPLO SI .Error en el cálculo")</f>
        <v>255.27999999999997</v>
      </c>
      <c r="L260" s="5">
        <f>Tabla1[[#This Row],[Importe Coste total]]/Tabla1[[#This Row],[Unidades]]</f>
        <v>159.41999999999999</v>
      </c>
      <c r="M260" s="5">
        <v>743120.08</v>
      </c>
      <c r="N260" s="5">
        <v>464071.61999999994</v>
      </c>
    </row>
    <row r="261" spans="1:14" x14ac:dyDescent="0.25">
      <c r="A261" t="s">
        <v>303</v>
      </c>
      <c r="B261" t="s">
        <v>11</v>
      </c>
      <c r="C261" t="s">
        <v>313</v>
      </c>
      <c r="D261" t="s">
        <v>17</v>
      </c>
      <c r="E261" t="s">
        <v>14</v>
      </c>
      <c r="F261" t="str">
        <f>IF(Tabla1[[#This Row],[Importe Coste total]]&gt;500000," Alto","Bajo")</f>
        <v xml:space="preserve"> Alto</v>
      </c>
      <c r="G261" s="3">
        <v>44668</v>
      </c>
      <c r="H261">
        <v>176491773</v>
      </c>
      <c r="I261" s="3">
        <v>44675</v>
      </c>
      <c r="J261">
        <v>6692</v>
      </c>
      <c r="K261" s="15">
        <f>IFERROR(Tabla1[[#This Row],[Importe venta total]]/Tabla1[[#This Row],[Unidades]]," EJEMPLO SI .Error en el cálculo")</f>
        <v>421.89</v>
      </c>
      <c r="L261" s="5">
        <f>Tabla1[[#This Row],[Importe Coste total]]/Tabla1[[#This Row],[Unidades]]</f>
        <v>364.69</v>
      </c>
      <c r="M261" s="5">
        <v>2823287.88</v>
      </c>
      <c r="N261" s="5">
        <v>2440505.48</v>
      </c>
    </row>
    <row r="262" spans="1:14" x14ac:dyDescent="0.25">
      <c r="A262" t="s">
        <v>430</v>
      </c>
      <c r="B262" t="s">
        <v>24</v>
      </c>
      <c r="C262" t="s">
        <v>48</v>
      </c>
      <c r="D262" t="s">
        <v>17</v>
      </c>
      <c r="E262" t="s">
        <v>14</v>
      </c>
      <c r="F262" t="str">
        <f>IF(Tabla1[[#This Row],[Importe Coste total]]&gt;500000," Alto","Bajo")</f>
        <v xml:space="preserve"> Alto</v>
      </c>
      <c r="G262" s="3">
        <v>44099</v>
      </c>
      <c r="H262">
        <v>295123946</v>
      </c>
      <c r="I262" s="3">
        <v>44138</v>
      </c>
      <c r="J262">
        <v>2589</v>
      </c>
      <c r="K262" s="15">
        <f>IFERROR(Tabla1[[#This Row],[Importe venta total]]/Tabla1[[#This Row],[Unidades]]," EJEMPLO SI .Error en el cálculo")</f>
        <v>421.89</v>
      </c>
      <c r="L262" s="5">
        <f>Tabla1[[#This Row],[Importe Coste total]]/Tabla1[[#This Row],[Unidades]]</f>
        <v>364.69</v>
      </c>
      <c r="M262" s="5">
        <v>1092273.21</v>
      </c>
      <c r="N262" s="5">
        <v>944182.41</v>
      </c>
    </row>
    <row r="263" spans="1:14" x14ac:dyDescent="0.25">
      <c r="A263" t="s">
        <v>431</v>
      </c>
      <c r="B263" t="s">
        <v>65</v>
      </c>
      <c r="C263" t="s">
        <v>232</v>
      </c>
      <c r="D263" t="s">
        <v>40</v>
      </c>
      <c r="E263" t="s">
        <v>18</v>
      </c>
      <c r="F263" t="str">
        <f>IF(Tabla1[[#This Row],[Importe Coste total]]&gt;500000," Alto","Bajo")</f>
        <v>Bajo</v>
      </c>
      <c r="G263" s="3">
        <v>44568</v>
      </c>
      <c r="H263">
        <v>214642655</v>
      </c>
      <c r="I263" s="3">
        <v>44606</v>
      </c>
      <c r="J263">
        <v>6386</v>
      </c>
      <c r="K263" s="15">
        <f>IFERROR(Tabla1[[#This Row],[Importe venta total]]/Tabla1[[#This Row],[Unidades]]," EJEMPLO SI .Error en el cálculo")</f>
        <v>81.73</v>
      </c>
      <c r="L263" s="5">
        <f>Tabla1[[#This Row],[Importe Coste total]]/Tabla1[[#This Row],[Unidades]]</f>
        <v>56.67</v>
      </c>
      <c r="M263" s="5">
        <v>521927.78</v>
      </c>
      <c r="N263" s="5">
        <v>361894.62</v>
      </c>
    </row>
    <row r="264" spans="1:14" x14ac:dyDescent="0.25">
      <c r="A264" t="s">
        <v>432</v>
      </c>
      <c r="B264" t="s">
        <v>11</v>
      </c>
      <c r="C264" t="s">
        <v>433</v>
      </c>
      <c r="D264" t="s">
        <v>17</v>
      </c>
      <c r="E264" t="s">
        <v>18</v>
      </c>
      <c r="F264" t="str">
        <f>IF(Tabla1[[#This Row],[Importe Coste total]]&gt;500000," Alto","Bajo")</f>
        <v>Bajo</v>
      </c>
      <c r="G264" s="3">
        <v>43882</v>
      </c>
      <c r="H264">
        <v>663221728</v>
      </c>
      <c r="I264" s="3">
        <v>43891</v>
      </c>
      <c r="J264">
        <v>903</v>
      </c>
      <c r="K264" s="15">
        <f>IFERROR(Tabla1[[#This Row],[Importe venta total]]/Tabla1[[#This Row],[Unidades]]," EJEMPLO SI .Error en el cálculo")</f>
        <v>421.89</v>
      </c>
      <c r="L264" s="5">
        <f>Tabla1[[#This Row],[Importe Coste total]]/Tabla1[[#This Row],[Unidades]]</f>
        <v>364.69</v>
      </c>
      <c r="M264" s="5">
        <v>380966.67</v>
      </c>
      <c r="N264" s="5">
        <v>329315.07</v>
      </c>
    </row>
    <row r="265" spans="1:14" x14ac:dyDescent="0.25">
      <c r="A265" t="s">
        <v>434</v>
      </c>
      <c r="B265" t="s">
        <v>11</v>
      </c>
      <c r="C265" t="s">
        <v>327</v>
      </c>
      <c r="D265" t="s">
        <v>75</v>
      </c>
      <c r="E265" t="s">
        <v>14</v>
      </c>
      <c r="F265" t="str">
        <f>IF(Tabla1[[#This Row],[Importe Coste total]]&gt;500000," Alto","Bajo")</f>
        <v>Bajo</v>
      </c>
      <c r="G265" s="3">
        <v>44167</v>
      </c>
      <c r="H265">
        <v>189347493</v>
      </c>
      <c r="I265" s="3">
        <v>44186</v>
      </c>
      <c r="J265">
        <v>986</v>
      </c>
      <c r="K265" s="15">
        <f>IFERROR(Tabla1[[#This Row],[Importe venta total]]/Tabla1[[#This Row],[Unidades]]," EJEMPLO SI .Error en el cálculo")</f>
        <v>109.28</v>
      </c>
      <c r="L265" s="5">
        <f>Tabla1[[#This Row],[Importe Coste total]]/Tabla1[[#This Row],[Unidades]]</f>
        <v>35.840000000000003</v>
      </c>
      <c r="M265" s="5">
        <v>107750.08</v>
      </c>
      <c r="N265" s="5">
        <v>35338.240000000005</v>
      </c>
    </row>
    <row r="266" spans="1:14" x14ac:dyDescent="0.25">
      <c r="A266" t="s">
        <v>435</v>
      </c>
      <c r="B266" t="s">
        <v>20</v>
      </c>
      <c r="C266" t="s">
        <v>171</v>
      </c>
      <c r="D266" t="s">
        <v>33</v>
      </c>
      <c r="E266" t="s">
        <v>14</v>
      </c>
      <c r="F266" t="str">
        <f>IF(Tabla1[[#This Row],[Importe Coste total]]&gt;500000," Alto","Bajo")</f>
        <v>Bajo</v>
      </c>
      <c r="G266" s="3">
        <v>44042</v>
      </c>
      <c r="H266">
        <v>111818778</v>
      </c>
      <c r="I266" s="3">
        <v>44066</v>
      </c>
      <c r="J266">
        <v>8516</v>
      </c>
      <c r="K266" s="15">
        <f>IFERROR(Tabla1[[#This Row],[Importe venta total]]/Tabla1[[#This Row],[Unidades]]," EJEMPLO SI .Error en el cálculo")</f>
        <v>47.45</v>
      </c>
      <c r="L266" s="5">
        <f>Tabla1[[#This Row],[Importe Coste total]]/Tabla1[[#This Row],[Unidades]]</f>
        <v>31.790000000000003</v>
      </c>
      <c r="M266" s="5">
        <v>404084.2</v>
      </c>
      <c r="N266" s="5">
        <v>270723.64</v>
      </c>
    </row>
    <row r="267" spans="1:14" x14ac:dyDescent="0.25">
      <c r="A267" t="s">
        <v>436</v>
      </c>
      <c r="B267" t="s">
        <v>65</v>
      </c>
      <c r="C267" t="s">
        <v>429</v>
      </c>
      <c r="D267" t="s">
        <v>43</v>
      </c>
      <c r="E267" t="s">
        <v>18</v>
      </c>
      <c r="F267" t="str">
        <f>IF(Tabla1[[#This Row],[Importe Coste total]]&gt;500000," Alto","Bajo")</f>
        <v xml:space="preserve"> Alto</v>
      </c>
      <c r="G267" s="3">
        <v>44364</v>
      </c>
      <c r="H267">
        <v>469746911</v>
      </c>
      <c r="I267" s="3">
        <v>44405</v>
      </c>
      <c r="J267">
        <v>7405</v>
      </c>
      <c r="K267" s="15">
        <f>IFERROR(Tabla1[[#This Row],[Importe venta total]]/Tabla1[[#This Row],[Unidades]]," EJEMPLO SI .Error en el cálculo")</f>
        <v>651.20999999999992</v>
      </c>
      <c r="L267" s="5">
        <f>Tabla1[[#This Row],[Importe Coste total]]/Tabla1[[#This Row],[Unidades]]</f>
        <v>524.96</v>
      </c>
      <c r="M267" s="5">
        <v>4822210.05</v>
      </c>
      <c r="N267" s="5">
        <v>3887328.8000000003</v>
      </c>
    </row>
    <row r="268" spans="1:14" x14ac:dyDescent="0.25">
      <c r="A268" t="s">
        <v>437</v>
      </c>
      <c r="B268" t="s">
        <v>24</v>
      </c>
      <c r="C268" t="s">
        <v>324</v>
      </c>
      <c r="D268" t="s">
        <v>85</v>
      </c>
      <c r="E268" t="s">
        <v>18</v>
      </c>
      <c r="F268" t="str">
        <f>IF(Tabla1[[#This Row],[Importe Coste total]]&gt;500000," Alto","Bajo")</f>
        <v xml:space="preserve"> Alto</v>
      </c>
      <c r="G268" s="3">
        <v>44568</v>
      </c>
      <c r="H268">
        <v>472555720</v>
      </c>
      <c r="I268" s="3">
        <v>44595</v>
      </c>
      <c r="J268">
        <v>8594</v>
      </c>
      <c r="K268" s="15">
        <f>IFERROR(Tabla1[[#This Row],[Importe venta total]]/Tabla1[[#This Row],[Unidades]]," EJEMPLO SI .Error en el cálculo")</f>
        <v>668.27</v>
      </c>
      <c r="L268" s="5">
        <f>Tabla1[[#This Row],[Importe Coste total]]/Tabla1[[#This Row],[Unidades]]</f>
        <v>502.53999999999996</v>
      </c>
      <c r="M268" s="5">
        <v>5743112.3799999999</v>
      </c>
      <c r="N268" s="5">
        <v>4318828.76</v>
      </c>
    </row>
    <row r="269" spans="1:14" x14ac:dyDescent="0.25">
      <c r="A269" t="s">
        <v>438</v>
      </c>
      <c r="B269" t="s">
        <v>11</v>
      </c>
      <c r="C269" t="s">
        <v>138</v>
      </c>
      <c r="D269" t="s">
        <v>75</v>
      </c>
      <c r="E269" t="s">
        <v>14</v>
      </c>
      <c r="F269" t="str">
        <f>IF(Tabla1[[#This Row],[Importe Coste total]]&gt;500000," Alto","Bajo")</f>
        <v>Bajo</v>
      </c>
      <c r="G269" s="3">
        <v>44236</v>
      </c>
      <c r="H269">
        <v>749981534</v>
      </c>
      <c r="I269" s="3">
        <v>44238</v>
      </c>
      <c r="J269">
        <v>5057</v>
      </c>
      <c r="K269" s="15">
        <f>IFERROR(Tabla1[[#This Row],[Importe venta total]]/Tabla1[[#This Row],[Unidades]]," EJEMPLO SI .Error en el cálculo")</f>
        <v>109.27999999999999</v>
      </c>
      <c r="L269" s="5">
        <f>Tabla1[[#This Row],[Importe Coste total]]/Tabla1[[#This Row],[Unidades]]</f>
        <v>35.840000000000003</v>
      </c>
      <c r="M269" s="5">
        <v>552628.96</v>
      </c>
      <c r="N269" s="5">
        <v>181242.88</v>
      </c>
    </row>
    <row r="270" spans="1:14" x14ac:dyDescent="0.25">
      <c r="A270" t="s">
        <v>439</v>
      </c>
      <c r="B270" t="s">
        <v>11</v>
      </c>
      <c r="C270" t="s">
        <v>371</v>
      </c>
      <c r="D270" t="s">
        <v>22</v>
      </c>
      <c r="E270" t="s">
        <v>18</v>
      </c>
      <c r="F270" t="str">
        <f>IF(Tabla1[[#This Row],[Importe Coste total]]&gt;500000," Alto","Bajo")</f>
        <v xml:space="preserve"> Alto</v>
      </c>
      <c r="G270" s="3">
        <v>44663</v>
      </c>
      <c r="H270">
        <v>202073180</v>
      </c>
      <c r="I270" s="3">
        <v>44689</v>
      </c>
      <c r="J270">
        <v>6799</v>
      </c>
      <c r="K270" s="15">
        <f>IFERROR(Tabla1[[#This Row],[Importe venta total]]/Tabla1[[#This Row],[Unidades]]," EJEMPLO SI .Error en el cálculo")</f>
        <v>205.69999999999996</v>
      </c>
      <c r="L270" s="5">
        <f>Tabla1[[#This Row],[Importe Coste total]]/Tabla1[[#This Row],[Unidades]]</f>
        <v>117.11</v>
      </c>
      <c r="M270" s="5">
        <v>1398554.2999999998</v>
      </c>
      <c r="N270" s="5">
        <v>796230.89</v>
      </c>
    </row>
    <row r="271" spans="1:14" x14ac:dyDescent="0.25">
      <c r="A271" t="s">
        <v>440</v>
      </c>
      <c r="B271" t="s">
        <v>24</v>
      </c>
      <c r="C271" t="s">
        <v>276</v>
      </c>
      <c r="D271" t="s">
        <v>85</v>
      </c>
      <c r="E271" t="s">
        <v>14</v>
      </c>
      <c r="F271" t="str">
        <f>IF(Tabla1[[#This Row],[Importe Coste total]]&gt;500000," Alto","Bajo")</f>
        <v xml:space="preserve"> Alto</v>
      </c>
      <c r="G271" s="3">
        <v>44161</v>
      </c>
      <c r="H271">
        <v>949191987</v>
      </c>
      <c r="I271" s="3">
        <v>44180</v>
      </c>
      <c r="J271">
        <v>5857</v>
      </c>
      <c r="K271" s="15">
        <f>IFERROR(Tabla1[[#This Row],[Importe venta total]]/Tabla1[[#This Row],[Unidades]]," EJEMPLO SI .Error en el cálculo")</f>
        <v>668.27</v>
      </c>
      <c r="L271" s="5">
        <f>Tabla1[[#This Row],[Importe Coste total]]/Tabla1[[#This Row],[Unidades]]</f>
        <v>502.54</v>
      </c>
      <c r="M271" s="5">
        <v>3914057.3899999997</v>
      </c>
      <c r="N271" s="5">
        <v>2943376.7800000003</v>
      </c>
    </row>
    <row r="272" spans="1:14" x14ac:dyDescent="0.25">
      <c r="A272" t="s">
        <v>441</v>
      </c>
      <c r="B272" t="s">
        <v>65</v>
      </c>
      <c r="C272" t="s">
        <v>254</v>
      </c>
      <c r="D272" t="s">
        <v>40</v>
      </c>
      <c r="E272" t="s">
        <v>14</v>
      </c>
      <c r="F272" t="str">
        <f>IF(Tabla1[[#This Row],[Importe Coste total]]&gt;500000," Alto","Bajo")</f>
        <v>Bajo</v>
      </c>
      <c r="G272" s="3">
        <v>44838</v>
      </c>
      <c r="H272">
        <v>682011783</v>
      </c>
      <c r="I272" s="3">
        <v>44879</v>
      </c>
      <c r="J272">
        <v>1297</v>
      </c>
      <c r="K272" s="15">
        <f>IFERROR(Tabla1[[#This Row],[Importe venta total]]/Tabla1[[#This Row],[Unidades]]," EJEMPLO SI .Error en el cálculo")</f>
        <v>81.73</v>
      </c>
      <c r="L272" s="5">
        <f>Tabla1[[#This Row],[Importe Coste total]]/Tabla1[[#This Row],[Unidades]]</f>
        <v>56.67</v>
      </c>
      <c r="M272" s="5">
        <v>106003.81000000001</v>
      </c>
      <c r="N272" s="5">
        <v>73500.990000000005</v>
      </c>
    </row>
    <row r="273" spans="1:14" x14ac:dyDescent="0.25">
      <c r="A273" t="s">
        <v>442</v>
      </c>
      <c r="B273" t="s">
        <v>11</v>
      </c>
      <c r="C273" t="s">
        <v>16</v>
      </c>
      <c r="D273" t="s">
        <v>75</v>
      </c>
      <c r="E273" t="s">
        <v>18</v>
      </c>
      <c r="F273" t="str">
        <f>IF(Tabla1[[#This Row],[Importe Coste total]]&gt;500000," Alto","Bajo")</f>
        <v>Bajo</v>
      </c>
      <c r="G273" s="3">
        <v>44779</v>
      </c>
      <c r="H273">
        <v>311518895</v>
      </c>
      <c r="I273" s="3">
        <v>44794</v>
      </c>
      <c r="J273">
        <v>4219</v>
      </c>
      <c r="K273" s="15">
        <f>IFERROR(Tabla1[[#This Row],[Importe venta total]]/Tabla1[[#This Row],[Unidades]]," EJEMPLO SI .Error en el cálculo")</f>
        <v>109.28</v>
      </c>
      <c r="L273" s="5">
        <f>Tabla1[[#This Row],[Importe Coste total]]/Tabla1[[#This Row],[Unidades]]</f>
        <v>35.840000000000003</v>
      </c>
      <c r="M273" s="5">
        <v>461052.32</v>
      </c>
      <c r="N273" s="5">
        <v>151208.96000000002</v>
      </c>
    </row>
    <row r="274" spans="1:14" x14ac:dyDescent="0.25">
      <c r="A274" t="s">
        <v>443</v>
      </c>
      <c r="B274" t="s">
        <v>24</v>
      </c>
      <c r="C274" t="s">
        <v>248</v>
      </c>
      <c r="D274" t="s">
        <v>38</v>
      </c>
      <c r="E274" t="s">
        <v>14</v>
      </c>
      <c r="F274" t="str">
        <f>IF(Tabla1[[#This Row],[Importe Coste total]]&gt;500000," Alto","Bajo")</f>
        <v xml:space="preserve"> Alto</v>
      </c>
      <c r="G274" s="3">
        <v>44820</v>
      </c>
      <c r="H274">
        <v>819012153</v>
      </c>
      <c r="I274" s="3">
        <v>44822</v>
      </c>
      <c r="J274">
        <v>2751</v>
      </c>
      <c r="K274" s="15">
        <f>IFERROR(Tabla1[[#This Row],[Importe venta total]]/Tabla1[[#This Row],[Unidades]]," EJEMPLO SI .Error en el cálculo")</f>
        <v>437.2</v>
      </c>
      <c r="L274" s="5">
        <f>Tabla1[[#This Row],[Importe Coste total]]/Tabla1[[#This Row],[Unidades]]</f>
        <v>263.33</v>
      </c>
      <c r="M274" s="5">
        <v>1202737.2</v>
      </c>
      <c r="N274" s="5">
        <v>724420.83</v>
      </c>
    </row>
    <row r="275" spans="1:14" x14ac:dyDescent="0.25">
      <c r="A275" t="s">
        <v>444</v>
      </c>
      <c r="B275" t="s">
        <v>11</v>
      </c>
      <c r="C275" t="s">
        <v>445</v>
      </c>
      <c r="D275" t="s">
        <v>43</v>
      </c>
      <c r="E275" t="s">
        <v>14</v>
      </c>
      <c r="F275" t="str">
        <f>IF(Tabla1[[#This Row],[Importe Coste total]]&gt;500000," Alto","Bajo")</f>
        <v xml:space="preserve"> Alto</v>
      </c>
      <c r="G275" s="3">
        <v>43859</v>
      </c>
      <c r="H275">
        <v>106102883</v>
      </c>
      <c r="I275" s="3">
        <v>43889</v>
      </c>
      <c r="J275">
        <v>7056</v>
      </c>
      <c r="K275" s="15">
        <f>IFERROR(Tabla1[[#This Row],[Importe venta total]]/Tabla1[[#This Row],[Unidades]]," EJEMPLO SI .Error en el cálculo")</f>
        <v>651.21000000000015</v>
      </c>
      <c r="L275" s="5">
        <f>Tabla1[[#This Row],[Importe Coste total]]/Tabla1[[#This Row],[Unidades]]</f>
        <v>524.96</v>
      </c>
      <c r="M275" s="5">
        <v>4594937.7600000007</v>
      </c>
      <c r="N275" s="5">
        <v>3704117.7600000002</v>
      </c>
    </row>
    <row r="276" spans="1:14" x14ac:dyDescent="0.25">
      <c r="A276" t="s">
        <v>446</v>
      </c>
      <c r="B276" t="s">
        <v>11</v>
      </c>
      <c r="C276" t="s">
        <v>187</v>
      </c>
      <c r="D276" t="s">
        <v>17</v>
      </c>
      <c r="E276" t="s">
        <v>14</v>
      </c>
      <c r="F276" t="str">
        <f>IF(Tabla1[[#This Row],[Importe Coste total]]&gt;500000," Alto","Bajo")</f>
        <v xml:space="preserve"> Alto</v>
      </c>
      <c r="G276" s="3">
        <v>44595</v>
      </c>
      <c r="H276">
        <v>644714915</v>
      </c>
      <c r="I276" s="3">
        <v>44602</v>
      </c>
      <c r="J276">
        <v>4325</v>
      </c>
      <c r="K276" s="15">
        <f>IFERROR(Tabla1[[#This Row],[Importe venta total]]/Tabla1[[#This Row],[Unidades]]," EJEMPLO SI .Error en el cálculo")</f>
        <v>421.89</v>
      </c>
      <c r="L276" s="5">
        <f>Tabla1[[#This Row],[Importe Coste total]]/Tabla1[[#This Row],[Unidades]]</f>
        <v>364.69</v>
      </c>
      <c r="M276" s="5">
        <v>1824674.25</v>
      </c>
      <c r="N276" s="5">
        <v>1577284.25</v>
      </c>
    </row>
    <row r="277" spans="1:14" x14ac:dyDescent="0.25">
      <c r="A277" t="s">
        <v>280</v>
      </c>
      <c r="B277" t="s">
        <v>11</v>
      </c>
      <c r="C277" t="s">
        <v>371</v>
      </c>
      <c r="D277" t="s">
        <v>33</v>
      </c>
      <c r="E277" t="s">
        <v>14</v>
      </c>
      <c r="F277" t="str">
        <f>IF(Tabla1[[#This Row],[Importe Coste total]]&gt;500000," Alto","Bajo")</f>
        <v>Bajo</v>
      </c>
      <c r="G277" s="3">
        <v>44653</v>
      </c>
      <c r="H277">
        <v>927084577</v>
      </c>
      <c r="I277" s="3">
        <v>44667</v>
      </c>
      <c r="J277">
        <v>3783</v>
      </c>
      <c r="K277" s="15">
        <f>IFERROR(Tabla1[[#This Row],[Importe venta total]]/Tabla1[[#This Row],[Unidades]]," EJEMPLO SI .Error en el cálculo")</f>
        <v>47.45</v>
      </c>
      <c r="L277" s="5">
        <f>Tabla1[[#This Row],[Importe Coste total]]/Tabla1[[#This Row],[Unidades]]</f>
        <v>31.79</v>
      </c>
      <c r="M277" s="5">
        <v>179503.35</v>
      </c>
      <c r="N277" s="5">
        <v>120261.56999999999</v>
      </c>
    </row>
    <row r="278" spans="1:14" x14ac:dyDescent="0.25">
      <c r="A278" t="s">
        <v>447</v>
      </c>
      <c r="B278" t="s">
        <v>24</v>
      </c>
      <c r="C278" t="s">
        <v>448</v>
      </c>
      <c r="D278" t="s">
        <v>53</v>
      </c>
      <c r="E278" t="s">
        <v>18</v>
      </c>
      <c r="F278" t="str">
        <f>IF(Tabla1[[#This Row],[Importe Coste total]]&gt;500000," Alto","Bajo")</f>
        <v>Bajo</v>
      </c>
      <c r="G278" s="3">
        <v>44414</v>
      </c>
      <c r="H278">
        <v>415760695</v>
      </c>
      <c r="I278" s="3">
        <v>44426</v>
      </c>
      <c r="J278">
        <v>1684</v>
      </c>
      <c r="K278" s="15">
        <f>IFERROR(Tabla1[[#This Row],[Importe venta total]]/Tabla1[[#This Row],[Unidades]]," EJEMPLO SI .Error en el cálculo")</f>
        <v>154.06</v>
      </c>
      <c r="L278" s="5">
        <f>Tabla1[[#This Row],[Importe Coste total]]/Tabla1[[#This Row],[Unidades]]</f>
        <v>90.930000000000021</v>
      </c>
      <c r="M278" s="5">
        <v>259437.04</v>
      </c>
      <c r="N278" s="5">
        <v>153126.12000000002</v>
      </c>
    </row>
    <row r="279" spans="1:14" x14ac:dyDescent="0.25">
      <c r="A279" t="s">
        <v>449</v>
      </c>
      <c r="B279" t="s">
        <v>24</v>
      </c>
      <c r="C279" t="s">
        <v>450</v>
      </c>
      <c r="D279" t="s">
        <v>22</v>
      </c>
      <c r="E279" t="s">
        <v>18</v>
      </c>
      <c r="F279" t="str">
        <f>IF(Tabla1[[#This Row],[Importe Coste total]]&gt;500000," Alto","Bajo")</f>
        <v xml:space="preserve"> Alto</v>
      </c>
      <c r="G279" s="3">
        <v>44406</v>
      </c>
      <c r="H279">
        <v>893604600</v>
      </c>
      <c r="I279" s="3">
        <v>44437</v>
      </c>
      <c r="J279">
        <v>6314</v>
      </c>
      <c r="K279" s="15">
        <f>IFERROR(Tabla1[[#This Row],[Importe venta total]]/Tabla1[[#This Row],[Unidades]]," EJEMPLO SI .Error en el cálculo")</f>
        <v>205.69999999999996</v>
      </c>
      <c r="L279" s="5">
        <f>Tabla1[[#This Row],[Importe Coste total]]/Tabla1[[#This Row],[Unidades]]</f>
        <v>117.11</v>
      </c>
      <c r="M279" s="5">
        <v>1298789.7999999998</v>
      </c>
      <c r="N279" s="5">
        <v>739432.54</v>
      </c>
    </row>
    <row r="280" spans="1:14" x14ac:dyDescent="0.25">
      <c r="A280" t="s">
        <v>451</v>
      </c>
      <c r="B280" t="s">
        <v>28</v>
      </c>
      <c r="C280" t="s">
        <v>61</v>
      </c>
      <c r="D280" t="s">
        <v>75</v>
      </c>
      <c r="E280" t="s">
        <v>14</v>
      </c>
      <c r="F280" t="str">
        <f>IF(Tabla1[[#This Row],[Importe Coste total]]&gt;500000," Alto","Bajo")</f>
        <v>Bajo</v>
      </c>
      <c r="G280" s="3">
        <v>44785</v>
      </c>
      <c r="H280">
        <v>613790118</v>
      </c>
      <c r="I280" s="3">
        <v>44822</v>
      </c>
      <c r="J280">
        <v>2991</v>
      </c>
      <c r="K280" s="15">
        <f>IFERROR(Tabla1[[#This Row],[Importe venta total]]/Tabla1[[#This Row],[Unidades]]," EJEMPLO SI .Error en el cálculo")</f>
        <v>109.27999999999999</v>
      </c>
      <c r="L280" s="5">
        <f>Tabla1[[#This Row],[Importe Coste total]]/Tabla1[[#This Row],[Unidades]]</f>
        <v>35.840000000000003</v>
      </c>
      <c r="M280" s="5">
        <v>326856.48</v>
      </c>
      <c r="N280" s="5">
        <v>107197.44000000002</v>
      </c>
    </row>
    <row r="281" spans="1:14" x14ac:dyDescent="0.25">
      <c r="A281" t="s">
        <v>452</v>
      </c>
      <c r="B281" t="s">
        <v>65</v>
      </c>
      <c r="C281" t="s">
        <v>66</v>
      </c>
      <c r="D281" t="s">
        <v>40</v>
      </c>
      <c r="E281" t="s">
        <v>14</v>
      </c>
      <c r="F281" t="str">
        <f>IF(Tabla1[[#This Row],[Importe Coste total]]&gt;500000," Alto","Bajo")</f>
        <v xml:space="preserve"> Alto</v>
      </c>
      <c r="G281" s="3">
        <v>44804</v>
      </c>
      <c r="H281">
        <v>149803578</v>
      </c>
      <c r="I281" s="3">
        <v>44811</v>
      </c>
      <c r="J281">
        <v>9063</v>
      </c>
      <c r="K281" s="15">
        <f>IFERROR(Tabla1[[#This Row],[Importe venta total]]/Tabla1[[#This Row],[Unidades]]," EJEMPLO SI .Error en el cálculo")</f>
        <v>81.73</v>
      </c>
      <c r="L281" s="5">
        <f>Tabla1[[#This Row],[Importe Coste total]]/Tabla1[[#This Row],[Unidades]]</f>
        <v>56.67</v>
      </c>
      <c r="M281" s="5">
        <v>740718.99</v>
      </c>
      <c r="N281" s="5">
        <v>513600.21</v>
      </c>
    </row>
    <row r="282" spans="1:14" x14ac:dyDescent="0.25">
      <c r="A282" t="s">
        <v>453</v>
      </c>
      <c r="B282" t="s">
        <v>24</v>
      </c>
      <c r="C282" t="s">
        <v>261</v>
      </c>
      <c r="D282" t="s">
        <v>13</v>
      </c>
      <c r="E282" t="s">
        <v>14</v>
      </c>
      <c r="F282" t="str">
        <f>IF(Tabla1[[#This Row],[Importe Coste total]]&gt;500000," Alto","Bajo")</f>
        <v xml:space="preserve"> Alto</v>
      </c>
      <c r="G282" s="3">
        <v>44391</v>
      </c>
      <c r="H282">
        <v>145443809</v>
      </c>
      <c r="I282" s="3">
        <v>44403</v>
      </c>
      <c r="J282">
        <v>8910</v>
      </c>
      <c r="K282" s="15">
        <f>IFERROR(Tabla1[[#This Row],[Importe venta total]]/Tabla1[[#This Row],[Unidades]]," EJEMPLO SI .Error en el cálculo")</f>
        <v>152.58000000000001</v>
      </c>
      <c r="L282" s="5">
        <f>Tabla1[[#This Row],[Importe Coste total]]/Tabla1[[#This Row],[Unidades]]</f>
        <v>97.44</v>
      </c>
      <c r="M282" s="5">
        <v>1359487.8</v>
      </c>
      <c r="N282" s="5">
        <v>868190.4</v>
      </c>
    </row>
    <row r="283" spans="1:14" x14ac:dyDescent="0.25">
      <c r="A283" t="s">
        <v>454</v>
      </c>
      <c r="B283" t="s">
        <v>20</v>
      </c>
      <c r="C283" t="s">
        <v>59</v>
      </c>
      <c r="D283" t="s">
        <v>75</v>
      </c>
      <c r="E283" t="s">
        <v>14</v>
      </c>
      <c r="F283" t="str">
        <f>IF(Tabla1[[#This Row],[Importe Coste total]]&gt;500000," Alto","Bajo")</f>
        <v>Bajo</v>
      </c>
      <c r="G283" s="3">
        <v>44660</v>
      </c>
      <c r="H283">
        <v>864822137</v>
      </c>
      <c r="I283" s="3">
        <v>44692</v>
      </c>
      <c r="J283">
        <v>8943</v>
      </c>
      <c r="K283" s="15">
        <f>IFERROR(Tabla1[[#This Row],[Importe venta total]]/Tabla1[[#This Row],[Unidades]]," EJEMPLO SI .Error en el cálculo")</f>
        <v>109.28</v>
      </c>
      <c r="L283" s="5">
        <f>Tabla1[[#This Row],[Importe Coste total]]/Tabla1[[#This Row],[Unidades]]</f>
        <v>35.840000000000003</v>
      </c>
      <c r="M283" s="5">
        <v>977291.04</v>
      </c>
      <c r="N283" s="5">
        <v>320517.12000000005</v>
      </c>
    </row>
    <row r="284" spans="1:14" x14ac:dyDescent="0.25">
      <c r="A284" t="s">
        <v>455</v>
      </c>
      <c r="B284" t="s">
        <v>20</v>
      </c>
      <c r="C284" t="s">
        <v>193</v>
      </c>
      <c r="D284" t="s">
        <v>43</v>
      </c>
      <c r="E284" t="s">
        <v>18</v>
      </c>
      <c r="F284" t="str">
        <f>IF(Tabla1[[#This Row],[Importe Coste total]]&gt;500000," Alto","Bajo")</f>
        <v xml:space="preserve"> Alto</v>
      </c>
      <c r="G284" s="3">
        <v>44265</v>
      </c>
      <c r="H284">
        <v>842362391</v>
      </c>
      <c r="I284" s="3">
        <v>44300</v>
      </c>
      <c r="J284">
        <v>2606</v>
      </c>
      <c r="K284" s="15">
        <f>IFERROR(Tabla1[[#This Row],[Importe venta total]]/Tabla1[[#This Row],[Unidades]]," EJEMPLO SI .Error en el cálculo")</f>
        <v>651.21</v>
      </c>
      <c r="L284" s="5">
        <f>Tabla1[[#This Row],[Importe Coste total]]/Tabla1[[#This Row],[Unidades]]</f>
        <v>524.96</v>
      </c>
      <c r="M284" s="5">
        <v>1697053.26</v>
      </c>
      <c r="N284" s="5">
        <v>1368045.76</v>
      </c>
    </row>
    <row r="285" spans="1:14" x14ac:dyDescent="0.25">
      <c r="A285" t="s">
        <v>456</v>
      </c>
      <c r="B285" t="s">
        <v>24</v>
      </c>
      <c r="C285" t="s">
        <v>457</v>
      </c>
      <c r="D285" t="s">
        <v>13</v>
      </c>
      <c r="E285" t="s">
        <v>18</v>
      </c>
      <c r="F285" t="str">
        <f>IF(Tabla1[[#This Row],[Importe Coste total]]&gt;500000," Alto","Bajo")</f>
        <v xml:space="preserve"> Alto</v>
      </c>
      <c r="G285" s="3">
        <v>44092</v>
      </c>
      <c r="H285">
        <v>932800900</v>
      </c>
      <c r="I285" s="3">
        <v>44095</v>
      </c>
      <c r="J285">
        <v>5370</v>
      </c>
      <c r="K285" s="15">
        <f>IFERROR(Tabla1[[#This Row],[Importe venta total]]/Tabla1[[#This Row],[Unidades]]," EJEMPLO SI .Error en el cálculo")</f>
        <v>152.58000000000001</v>
      </c>
      <c r="L285" s="5">
        <f>Tabla1[[#This Row],[Importe Coste total]]/Tabla1[[#This Row],[Unidades]]</f>
        <v>97.44</v>
      </c>
      <c r="M285" s="5">
        <v>819354.60000000009</v>
      </c>
      <c r="N285" s="5">
        <v>523252.8</v>
      </c>
    </row>
    <row r="286" spans="1:14" x14ac:dyDescent="0.25">
      <c r="A286" t="s">
        <v>458</v>
      </c>
      <c r="B286" t="s">
        <v>65</v>
      </c>
      <c r="C286" t="s">
        <v>101</v>
      </c>
      <c r="D286" t="s">
        <v>30</v>
      </c>
      <c r="E286" t="s">
        <v>18</v>
      </c>
      <c r="F286" t="str">
        <f>IF(Tabla1[[#This Row],[Importe Coste total]]&gt;500000," Alto","Bajo")</f>
        <v xml:space="preserve"> Alto</v>
      </c>
      <c r="G286" s="3">
        <v>44654</v>
      </c>
      <c r="H286">
        <v>261186492</v>
      </c>
      <c r="I286" s="3">
        <v>44664</v>
      </c>
      <c r="J286">
        <v>9742</v>
      </c>
      <c r="K286" s="15">
        <f>IFERROR(Tabla1[[#This Row],[Importe venta total]]/Tabla1[[#This Row],[Unidades]]," EJEMPLO SI .Error en el cálculo")</f>
        <v>255.28000000000003</v>
      </c>
      <c r="L286" s="5">
        <f>Tabla1[[#This Row],[Importe Coste total]]/Tabla1[[#This Row],[Unidades]]</f>
        <v>159.41999999999999</v>
      </c>
      <c r="M286" s="5">
        <v>2486937.7600000002</v>
      </c>
      <c r="N286" s="5">
        <v>1553069.64</v>
      </c>
    </row>
    <row r="287" spans="1:14" x14ac:dyDescent="0.25">
      <c r="A287" t="s">
        <v>459</v>
      </c>
      <c r="B287" t="s">
        <v>24</v>
      </c>
      <c r="C287" t="s">
        <v>237</v>
      </c>
      <c r="D287" t="s">
        <v>85</v>
      </c>
      <c r="E287" t="s">
        <v>14</v>
      </c>
      <c r="F287" t="str">
        <f>IF(Tabla1[[#This Row],[Importe Coste total]]&gt;500000," Alto","Bajo")</f>
        <v>Bajo</v>
      </c>
      <c r="G287" s="3">
        <v>44523</v>
      </c>
      <c r="H287">
        <v>272880494</v>
      </c>
      <c r="I287" s="3">
        <v>44561</v>
      </c>
      <c r="J287">
        <v>257</v>
      </c>
      <c r="K287" s="15">
        <f>IFERROR(Tabla1[[#This Row],[Importe venta total]]/Tabla1[[#This Row],[Unidades]]," EJEMPLO SI .Error en el cálculo")</f>
        <v>668.27</v>
      </c>
      <c r="L287" s="5">
        <f>Tabla1[[#This Row],[Importe Coste total]]/Tabla1[[#This Row],[Unidades]]</f>
        <v>502.54</v>
      </c>
      <c r="M287" s="5">
        <v>171745.38999999998</v>
      </c>
      <c r="N287" s="5">
        <v>129152.78</v>
      </c>
    </row>
    <row r="288" spans="1:14" x14ac:dyDescent="0.25">
      <c r="A288" t="s">
        <v>460</v>
      </c>
      <c r="B288" t="s">
        <v>65</v>
      </c>
      <c r="C288" t="s">
        <v>74</v>
      </c>
      <c r="D288" t="s">
        <v>75</v>
      </c>
      <c r="E288" t="s">
        <v>18</v>
      </c>
      <c r="F288" t="str">
        <f>IF(Tabla1[[#This Row],[Importe Coste total]]&gt;500000," Alto","Bajo")</f>
        <v>Bajo</v>
      </c>
      <c r="G288" s="3">
        <v>43981</v>
      </c>
      <c r="H288">
        <v>683556735</v>
      </c>
      <c r="I288" s="3">
        <v>43990</v>
      </c>
      <c r="J288">
        <v>8483</v>
      </c>
      <c r="K288" s="15">
        <f>IFERROR(Tabla1[[#This Row],[Importe venta total]]/Tabla1[[#This Row],[Unidades]]," EJEMPLO SI .Error en el cálculo")</f>
        <v>109.28</v>
      </c>
      <c r="L288" s="5">
        <f>Tabla1[[#This Row],[Importe Coste total]]/Tabla1[[#This Row],[Unidades]]</f>
        <v>35.840000000000003</v>
      </c>
      <c r="M288" s="5">
        <v>927022.24</v>
      </c>
      <c r="N288" s="5">
        <v>304030.72000000003</v>
      </c>
    </row>
    <row r="289" spans="1:14" x14ac:dyDescent="0.25">
      <c r="A289" t="s">
        <v>461</v>
      </c>
      <c r="B289" t="s">
        <v>24</v>
      </c>
      <c r="C289" t="s">
        <v>119</v>
      </c>
      <c r="D289" t="s">
        <v>33</v>
      </c>
      <c r="E289" t="s">
        <v>18</v>
      </c>
      <c r="F289" t="str">
        <f>IF(Tabla1[[#This Row],[Importe Coste total]]&gt;500000," Alto","Bajo")</f>
        <v>Bajo</v>
      </c>
      <c r="G289" s="3">
        <v>44505</v>
      </c>
      <c r="H289">
        <v>829201543</v>
      </c>
      <c r="I289" s="3">
        <v>44515</v>
      </c>
      <c r="J289">
        <v>8018</v>
      </c>
      <c r="K289" s="15">
        <f>IFERROR(Tabla1[[#This Row],[Importe venta total]]/Tabla1[[#This Row],[Unidades]]," EJEMPLO SI .Error en el cálculo")</f>
        <v>47.45</v>
      </c>
      <c r="L289" s="5">
        <f>Tabla1[[#This Row],[Importe Coste total]]/Tabla1[[#This Row],[Unidades]]</f>
        <v>31.79</v>
      </c>
      <c r="M289" s="5">
        <v>380454.10000000003</v>
      </c>
      <c r="N289" s="5">
        <v>254892.22</v>
      </c>
    </row>
    <row r="290" spans="1:14" x14ac:dyDescent="0.25">
      <c r="A290" t="s">
        <v>462</v>
      </c>
      <c r="B290" t="s">
        <v>11</v>
      </c>
      <c r="C290" t="s">
        <v>334</v>
      </c>
      <c r="D290" t="s">
        <v>33</v>
      </c>
      <c r="E290" t="s">
        <v>18</v>
      </c>
      <c r="F290" t="str">
        <f>IF(Tabla1[[#This Row],[Importe Coste total]]&gt;500000," Alto","Bajo")</f>
        <v>Bajo</v>
      </c>
      <c r="G290" s="3">
        <v>44061</v>
      </c>
      <c r="H290">
        <v>116113746</v>
      </c>
      <c r="I290" s="3">
        <v>44075</v>
      </c>
      <c r="J290">
        <v>9493</v>
      </c>
      <c r="K290" s="15">
        <f>IFERROR(Tabla1[[#This Row],[Importe venta total]]/Tabla1[[#This Row],[Unidades]]," EJEMPLO SI .Error en el cálculo")</f>
        <v>47.45</v>
      </c>
      <c r="L290" s="5">
        <f>Tabla1[[#This Row],[Importe Coste total]]/Tabla1[[#This Row],[Unidades]]</f>
        <v>31.789999999999996</v>
      </c>
      <c r="M290" s="5">
        <v>450442.85000000003</v>
      </c>
      <c r="N290" s="5">
        <v>301782.46999999997</v>
      </c>
    </row>
    <row r="291" spans="1:14" x14ac:dyDescent="0.25">
      <c r="A291" t="s">
        <v>463</v>
      </c>
      <c r="B291" t="s">
        <v>24</v>
      </c>
      <c r="C291" t="s">
        <v>37</v>
      </c>
      <c r="D291" t="s">
        <v>22</v>
      </c>
      <c r="E291" t="s">
        <v>14</v>
      </c>
      <c r="F291" t="str">
        <f>IF(Tabla1[[#This Row],[Importe Coste total]]&gt;500000," Alto","Bajo")</f>
        <v xml:space="preserve"> Alto</v>
      </c>
      <c r="G291" s="3">
        <v>43896</v>
      </c>
      <c r="H291">
        <v>270904672</v>
      </c>
      <c r="I291" s="3">
        <v>43904</v>
      </c>
      <c r="J291">
        <v>5567</v>
      </c>
      <c r="K291" s="15">
        <f>IFERROR(Tabla1[[#This Row],[Importe venta total]]/Tabla1[[#This Row],[Unidades]]," EJEMPLO SI .Error en el cálculo")</f>
        <v>205.7</v>
      </c>
      <c r="L291" s="5">
        <f>Tabla1[[#This Row],[Importe Coste total]]/Tabla1[[#This Row],[Unidades]]</f>
        <v>117.11</v>
      </c>
      <c r="M291" s="5">
        <v>1145131.8999999999</v>
      </c>
      <c r="N291" s="5">
        <v>651951.37</v>
      </c>
    </row>
    <row r="292" spans="1:14" x14ac:dyDescent="0.25">
      <c r="A292" t="s">
        <v>464</v>
      </c>
      <c r="B292" t="s">
        <v>65</v>
      </c>
      <c r="C292" t="s">
        <v>72</v>
      </c>
      <c r="D292" t="s">
        <v>22</v>
      </c>
      <c r="E292" t="s">
        <v>14</v>
      </c>
      <c r="F292" t="str">
        <f>IF(Tabla1[[#This Row],[Importe Coste total]]&gt;500000," Alto","Bajo")</f>
        <v xml:space="preserve"> Alto</v>
      </c>
      <c r="G292" s="3">
        <v>43837</v>
      </c>
      <c r="H292">
        <v>390498149</v>
      </c>
      <c r="I292" s="3">
        <v>43856</v>
      </c>
      <c r="J292">
        <v>5935</v>
      </c>
      <c r="K292" s="15">
        <f>IFERROR(Tabla1[[#This Row],[Importe venta total]]/Tabla1[[#This Row],[Unidades]]," EJEMPLO SI .Error en el cálculo")</f>
        <v>205.7</v>
      </c>
      <c r="L292" s="5">
        <f>Tabla1[[#This Row],[Importe Coste total]]/Tabla1[[#This Row],[Unidades]]</f>
        <v>117.11</v>
      </c>
      <c r="M292" s="5">
        <v>1220829.5</v>
      </c>
      <c r="N292" s="5">
        <v>695047.85</v>
      </c>
    </row>
    <row r="293" spans="1:14" x14ac:dyDescent="0.25">
      <c r="A293" t="s">
        <v>465</v>
      </c>
      <c r="B293" t="s">
        <v>11</v>
      </c>
      <c r="C293" t="s">
        <v>169</v>
      </c>
      <c r="D293" t="s">
        <v>38</v>
      </c>
      <c r="E293" t="s">
        <v>14</v>
      </c>
      <c r="F293" t="str">
        <f>IF(Tabla1[[#This Row],[Importe Coste total]]&gt;500000," Alto","Bajo")</f>
        <v xml:space="preserve"> Alto</v>
      </c>
      <c r="G293" s="3">
        <v>43858</v>
      </c>
      <c r="H293">
        <v>992130506</v>
      </c>
      <c r="I293" s="3">
        <v>43893</v>
      </c>
      <c r="J293">
        <v>2319</v>
      </c>
      <c r="K293" s="15">
        <f>IFERROR(Tabla1[[#This Row],[Importe venta total]]/Tabla1[[#This Row],[Unidades]]," EJEMPLO SI .Error en el cálculo")</f>
        <v>437.2</v>
      </c>
      <c r="L293" s="5">
        <f>Tabla1[[#This Row],[Importe Coste total]]/Tabla1[[#This Row],[Unidades]]</f>
        <v>263.33</v>
      </c>
      <c r="M293" s="5">
        <v>1013866.7999999999</v>
      </c>
      <c r="N293" s="5">
        <v>610662.27</v>
      </c>
    </row>
    <row r="294" spans="1:14" x14ac:dyDescent="0.25">
      <c r="A294" t="s">
        <v>466</v>
      </c>
      <c r="B294" t="s">
        <v>11</v>
      </c>
      <c r="C294" t="s">
        <v>467</v>
      </c>
      <c r="D294" t="s">
        <v>13</v>
      </c>
      <c r="E294" t="s">
        <v>14</v>
      </c>
      <c r="F294" t="str">
        <f>IF(Tabla1[[#This Row],[Importe Coste total]]&gt;500000," Alto","Bajo")</f>
        <v>Bajo</v>
      </c>
      <c r="G294" s="3">
        <v>44602</v>
      </c>
      <c r="H294">
        <v>863350570</v>
      </c>
      <c r="I294" s="3">
        <v>44634</v>
      </c>
      <c r="J294">
        <v>3474</v>
      </c>
      <c r="K294" s="15">
        <f>IFERROR(Tabla1[[#This Row],[Importe venta total]]/Tabla1[[#This Row],[Unidades]]," EJEMPLO SI .Error en el cálculo")</f>
        <v>152.58000000000001</v>
      </c>
      <c r="L294" s="5">
        <f>Tabla1[[#This Row],[Importe Coste total]]/Tabla1[[#This Row],[Unidades]]</f>
        <v>97.44</v>
      </c>
      <c r="M294" s="5">
        <v>530062.92000000004</v>
      </c>
      <c r="N294" s="5">
        <v>338506.56</v>
      </c>
    </row>
    <row r="295" spans="1:14" x14ac:dyDescent="0.25">
      <c r="A295" t="s">
        <v>468</v>
      </c>
      <c r="B295" t="s">
        <v>24</v>
      </c>
      <c r="C295" t="s">
        <v>469</v>
      </c>
      <c r="D295" t="s">
        <v>38</v>
      </c>
      <c r="E295" t="s">
        <v>14</v>
      </c>
      <c r="F295" t="str">
        <f>IF(Tabla1[[#This Row],[Importe Coste total]]&gt;500000," Alto","Bajo")</f>
        <v>Bajo</v>
      </c>
      <c r="G295" s="3">
        <v>44770</v>
      </c>
      <c r="H295">
        <v>212019670</v>
      </c>
      <c r="I295" s="3">
        <v>44771</v>
      </c>
      <c r="J295">
        <v>187</v>
      </c>
      <c r="K295" s="15">
        <f>IFERROR(Tabla1[[#This Row],[Importe venta total]]/Tabla1[[#This Row],[Unidades]]," EJEMPLO SI .Error en el cálculo")</f>
        <v>437.2</v>
      </c>
      <c r="L295" s="5">
        <f>Tabla1[[#This Row],[Importe Coste total]]/Tabla1[[#This Row],[Unidades]]</f>
        <v>263.33</v>
      </c>
      <c r="M295" s="5">
        <v>81756.399999999994</v>
      </c>
      <c r="N295" s="5">
        <v>49242.71</v>
      </c>
    </row>
    <row r="296" spans="1:14" x14ac:dyDescent="0.25">
      <c r="A296" t="s">
        <v>470</v>
      </c>
      <c r="B296" t="s">
        <v>28</v>
      </c>
      <c r="C296" t="s">
        <v>150</v>
      </c>
      <c r="D296" t="s">
        <v>43</v>
      </c>
      <c r="E296" t="s">
        <v>18</v>
      </c>
      <c r="F296" t="str">
        <f>IF(Tabla1[[#This Row],[Importe Coste total]]&gt;500000," Alto","Bajo")</f>
        <v>Bajo</v>
      </c>
      <c r="G296" s="3">
        <v>44778</v>
      </c>
      <c r="H296">
        <v>216311633</v>
      </c>
      <c r="I296" s="3">
        <v>44800</v>
      </c>
      <c r="J296">
        <v>274</v>
      </c>
      <c r="K296" s="15">
        <f>IFERROR(Tabla1[[#This Row],[Importe venta total]]/Tabla1[[#This Row],[Unidades]]," EJEMPLO SI .Error en el cálculo")</f>
        <v>651.21</v>
      </c>
      <c r="L296" s="5">
        <f>Tabla1[[#This Row],[Importe Coste total]]/Tabla1[[#This Row],[Unidades]]</f>
        <v>524.96</v>
      </c>
      <c r="M296" s="5">
        <v>178431.54</v>
      </c>
      <c r="N296" s="5">
        <v>143839.04000000001</v>
      </c>
    </row>
    <row r="297" spans="1:14" x14ac:dyDescent="0.25">
      <c r="A297" t="s">
        <v>471</v>
      </c>
      <c r="B297" t="s">
        <v>11</v>
      </c>
      <c r="C297" t="s">
        <v>381</v>
      </c>
      <c r="D297" t="s">
        <v>85</v>
      </c>
      <c r="E297" t="s">
        <v>18</v>
      </c>
      <c r="F297" t="str">
        <f>IF(Tabla1[[#This Row],[Importe Coste total]]&gt;500000," Alto","Bajo")</f>
        <v xml:space="preserve"> Alto</v>
      </c>
      <c r="G297" s="3">
        <v>44141</v>
      </c>
      <c r="H297">
        <v>774712789</v>
      </c>
      <c r="I297" s="3">
        <v>44176</v>
      </c>
      <c r="J297">
        <v>3585</v>
      </c>
      <c r="K297" s="15">
        <f>IFERROR(Tabla1[[#This Row],[Importe venta total]]/Tabla1[[#This Row],[Unidades]]," EJEMPLO SI .Error en el cálculo")</f>
        <v>668.26999999999987</v>
      </c>
      <c r="L297" s="5">
        <f>Tabla1[[#This Row],[Importe Coste total]]/Tabla1[[#This Row],[Unidades]]</f>
        <v>502.54</v>
      </c>
      <c r="M297" s="5">
        <v>2395747.9499999997</v>
      </c>
      <c r="N297" s="5">
        <v>1801605.9000000001</v>
      </c>
    </row>
    <row r="298" spans="1:14" x14ac:dyDescent="0.25">
      <c r="A298" t="s">
        <v>472</v>
      </c>
      <c r="B298" t="s">
        <v>45</v>
      </c>
      <c r="C298" t="s">
        <v>46</v>
      </c>
      <c r="D298" t="s">
        <v>30</v>
      </c>
      <c r="E298" t="s">
        <v>18</v>
      </c>
      <c r="F298" t="str">
        <f>IF(Tabla1[[#This Row],[Importe Coste total]]&gt;500000," Alto","Bajo")</f>
        <v xml:space="preserve"> Alto</v>
      </c>
      <c r="G298" s="3">
        <v>44091</v>
      </c>
      <c r="H298">
        <v>956021964</v>
      </c>
      <c r="I298" s="3">
        <v>44112</v>
      </c>
      <c r="J298">
        <v>6999</v>
      </c>
      <c r="K298" s="15">
        <f>IFERROR(Tabla1[[#This Row],[Importe venta total]]/Tabla1[[#This Row],[Unidades]]," EJEMPLO SI .Error en el cálculo")</f>
        <v>255.28</v>
      </c>
      <c r="L298" s="5">
        <f>Tabla1[[#This Row],[Importe Coste total]]/Tabla1[[#This Row],[Unidades]]</f>
        <v>159.41999999999999</v>
      </c>
      <c r="M298" s="5">
        <v>1786704.72</v>
      </c>
      <c r="N298" s="5">
        <v>1115780.5799999998</v>
      </c>
    </row>
    <row r="299" spans="1:14" x14ac:dyDescent="0.25">
      <c r="A299" t="s">
        <v>473</v>
      </c>
      <c r="B299" t="s">
        <v>11</v>
      </c>
      <c r="C299" t="s">
        <v>169</v>
      </c>
      <c r="D299" t="s">
        <v>38</v>
      </c>
      <c r="E299" t="s">
        <v>18</v>
      </c>
      <c r="F299" t="str">
        <f>IF(Tabla1[[#This Row],[Importe Coste total]]&gt;500000," Alto","Bajo")</f>
        <v xml:space="preserve"> Alto</v>
      </c>
      <c r="G299" s="3">
        <v>43916</v>
      </c>
      <c r="H299">
        <v>349350488</v>
      </c>
      <c r="I299" s="3">
        <v>43940</v>
      </c>
      <c r="J299">
        <v>9428</v>
      </c>
      <c r="K299" s="15">
        <f>IFERROR(Tabla1[[#This Row],[Importe venta total]]/Tabla1[[#This Row],[Unidades]]," EJEMPLO SI .Error en el cálculo")</f>
        <v>437.2</v>
      </c>
      <c r="L299" s="5">
        <f>Tabla1[[#This Row],[Importe Coste total]]/Tabla1[[#This Row],[Unidades]]</f>
        <v>263.33</v>
      </c>
      <c r="M299" s="5">
        <v>4121921.6</v>
      </c>
      <c r="N299" s="5">
        <v>2482675.2399999998</v>
      </c>
    </row>
    <row r="300" spans="1:14" x14ac:dyDescent="0.25">
      <c r="A300" t="s">
        <v>474</v>
      </c>
      <c r="B300" t="s">
        <v>65</v>
      </c>
      <c r="C300" t="s">
        <v>140</v>
      </c>
      <c r="D300" t="s">
        <v>38</v>
      </c>
      <c r="E300" t="s">
        <v>18</v>
      </c>
      <c r="F300" t="str">
        <f>IF(Tabla1[[#This Row],[Importe Coste total]]&gt;500000," Alto","Bajo")</f>
        <v xml:space="preserve"> Alto</v>
      </c>
      <c r="G300" s="3">
        <v>44618</v>
      </c>
      <c r="H300">
        <v>414122188</v>
      </c>
      <c r="I300" s="3">
        <v>44643</v>
      </c>
      <c r="J300">
        <v>6813</v>
      </c>
      <c r="K300" s="15">
        <f>IFERROR(Tabla1[[#This Row],[Importe venta total]]/Tabla1[[#This Row],[Unidades]]," EJEMPLO SI .Error en el cálculo")</f>
        <v>437.2</v>
      </c>
      <c r="L300" s="5">
        <f>Tabla1[[#This Row],[Importe Coste total]]/Tabla1[[#This Row],[Unidades]]</f>
        <v>263.33</v>
      </c>
      <c r="M300" s="5">
        <v>2978643.6</v>
      </c>
      <c r="N300" s="5">
        <v>1794067.2899999998</v>
      </c>
    </row>
    <row r="301" spans="1:14" x14ac:dyDescent="0.25">
      <c r="A301" t="s">
        <v>475</v>
      </c>
      <c r="B301" t="s">
        <v>20</v>
      </c>
      <c r="C301" t="s">
        <v>171</v>
      </c>
      <c r="D301" t="s">
        <v>85</v>
      </c>
      <c r="E301" t="s">
        <v>14</v>
      </c>
      <c r="F301" t="str">
        <f>IF(Tabla1[[#This Row],[Importe Coste total]]&gt;500000," Alto","Bajo")</f>
        <v xml:space="preserve"> Alto</v>
      </c>
      <c r="G301" s="3">
        <v>44213</v>
      </c>
      <c r="H301">
        <v>430073392</v>
      </c>
      <c r="I301" s="3">
        <v>44232</v>
      </c>
      <c r="J301">
        <v>7129</v>
      </c>
      <c r="K301" s="15">
        <f>IFERROR(Tabla1[[#This Row],[Importe venta total]]/Tabla1[[#This Row],[Unidades]]," EJEMPLO SI .Error en el cálculo")</f>
        <v>668.27</v>
      </c>
      <c r="L301" s="5">
        <f>Tabla1[[#This Row],[Importe Coste total]]/Tabla1[[#This Row],[Unidades]]</f>
        <v>502.54</v>
      </c>
      <c r="M301" s="5">
        <v>4764096.83</v>
      </c>
      <c r="N301" s="5">
        <v>3582607.66</v>
      </c>
    </row>
    <row r="302" spans="1:14" x14ac:dyDescent="0.25">
      <c r="A302" t="s">
        <v>476</v>
      </c>
      <c r="B302" t="s">
        <v>11</v>
      </c>
      <c r="C302" t="s">
        <v>195</v>
      </c>
      <c r="D302" t="s">
        <v>40</v>
      </c>
      <c r="E302" t="s">
        <v>18</v>
      </c>
      <c r="F302" t="str">
        <f>IF(Tabla1[[#This Row],[Importe Coste total]]&gt;500000," Alto","Bajo")</f>
        <v>Bajo</v>
      </c>
      <c r="G302" s="3">
        <v>44518</v>
      </c>
      <c r="H302">
        <v>647252929</v>
      </c>
      <c r="I302" s="3">
        <v>44558</v>
      </c>
      <c r="J302">
        <v>5380</v>
      </c>
      <c r="K302" s="15">
        <f>IFERROR(Tabla1[[#This Row],[Importe venta total]]/Tabla1[[#This Row],[Unidades]]," EJEMPLO SI .Error en el cálculo")</f>
        <v>81.73</v>
      </c>
      <c r="L302" s="5">
        <f>Tabla1[[#This Row],[Importe Coste total]]/Tabla1[[#This Row],[Unidades]]</f>
        <v>56.670000000000009</v>
      </c>
      <c r="M302" s="5">
        <v>439707.4</v>
      </c>
      <c r="N302" s="5">
        <v>304884.60000000003</v>
      </c>
    </row>
    <row r="303" spans="1:14" x14ac:dyDescent="0.25">
      <c r="A303" t="s">
        <v>477</v>
      </c>
      <c r="B303" t="s">
        <v>65</v>
      </c>
      <c r="C303" t="s">
        <v>365</v>
      </c>
      <c r="D303" t="s">
        <v>26</v>
      </c>
      <c r="E303" t="s">
        <v>14</v>
      </c>
      <c r="F303" t="str">
        <f>IF(Tabla1[[#This Row],[Importe Coste total]]&gt;500000," Alto","Bajo")</f>
        <v>Bajo</v>
      </c>
      <c r="G303" s="3">
        <v>44367</v>
      </c>
      <c r="H303">
        <v>936022126</v>
      </c>
      <c r="I303" s="3">
        <v>44401</v>
      </c>
      <c r="J303">
        <v>8602</v>
      </c>
      <c r="K303" s="15">
        <f>IFERROR(Tabla1[[#This Row],[Importe venta total]]/Tabla1[[#This Row],[Unidades]]," EJEMPLO SI .Error en el cálculo")</f>
        <v>9.33</v>
      </c>
      <c r="L303" s="5">
        <f>Tabla1[[#This Row],[Importe Coste total]]/Tabla1[[#This Row],[Unidades]]</f>
        <v>6.92</v>
      </c>
      <c r="M303" s="5">
        <v>80256.66</v>
      </c>
      <c r="N303" s="5">
        <v>59525.84</v>
      </c>
    </row>
    <row r="304" spans="1:14" x14ac:dyDescent="0.25">
      <c r="A304" t="s">
        <v>478</v>
      </c>
      <c r="B304" t="s">
        <v>24</v>
      </c>
      <c r="C304" t="s">
        <v>234</v>
      </c>
      <c r="D304" t="s">
        <v>43</v>
      </c>
      <c r="E304" t="s">
        <v>14</v>
      </c>
      <c r="F304" t="str">
        <f>IF(Tabla1[[#This Row],[Importe Coste total]]&gt;500000," Alto","Bajo")</f>
        <v>Bajo</v>
      </c>
      <c r="G304" s="3">
        <v>44303</v>
      </c>
      <c r="H304">
        <v>337054812</v>
      </c>
      <c r="I304" s="3">
        <v>44340</v>
      </c>
      <c r="J304">
        <v>864</v>
      </c>
      <c r="K304" s="15">
        <f>IFERROR(Tabla1[[#This Row],[Importe venta total]]/Tabla1[[#This Row],[Unidades]]," EJEMPLO SI .Error en el cálculo")</f>
        <v>651.21</v>
      </c>
      <c r="L304" s="5">
        <f>Tabla1[[#This Row],[Importe Coste total]]/Tabla1[[#This Row],[Unidades]]</f>
        <v>524.96</v>
      </c>
      <c r="M304" s="5">
        <v>562645.44000000006</v>
      </c>
      <c r="N304" s="5">
        <v>453565.44000000006</v>
      </c>
    </row>
    <row r="305" spans="1:14" x14ac:dyDescent="0.25">
      <c r="A305" t="s">
        <v>479</v>
      </c>
      <c r="B305" t="s">
        <v>11</v>
      </c>
      <c r="C305" t="s">
        <v>187</v>
      </c>
      <c r="D305" t="s">
        <v>17</v>
      </c>
      <c r="E305" t="s">
        <v>14</v>
      </c>
      <c r="F305" t="str">
        <f>IF(Tabla1[[#This Row],[Importe Coste total]]&gt;500000," Alto","Bajo")</f>
        <v xml:space="preserve"> Alto</v>
      </c>
      <c r="G305" s="3">
        <v>43975</v>
      </c>
      <c r="H305">
        <v>211337316</v>
      </c>
      <c r="I305" s="3">
        <v>44020</v>
      </c>
      <c r="J305">
        <v>8263</v>
      </c>
      <c r="K305" s="15">
        <f>IFERROR(Tabla1[[#This Row],[Importe venta total]]/Tabla1[[#This Row],[Unidades]]," EJEMPLO SI .Error en el cálculo")</f>
        <v>421.89</v>
      </c>
      <c r="L305" s="5">
        <f>Tabla1[[#This Row],[Importe Coste total]]/Tabla1[[#This Row],[Unidades]]</f>
        <v>364.69</v>
      </c>
      <c r="M305" s="5">
        <v>3486077.07</v>
      </c>
      <c r="N305" s="5">
        <v>3013433.47</v>
      </c>
    </row>
    <row r="306" spans="1:14" x14ac:dyDescent="0.25">
      <c r="A306" t="s">
        <v>480</v>
      </c>
      <c r="B306" t="s">
        <v>20</v>
      </c>
      <c r="C306" t="s">
        <v>345</v>
      </c>
      <c r="D306" t="s">
        <v>13</v>
      </c>
      <c r="E306" t="s">
        <v>14</v>
      </c>
      <c r="F306" t="str">
        <f>IF(Tabla1[[#This Row],[Importe Coste total]]&gt;500000," Alto","Bajo")</f>
        <v>Bajo</v>
      </c>
      <c r="G306" s="3">
        <v>44742</v>
      </c>
      <c r="H306">
        <v>190168464</v>
      </c>
      <c r="I306" s="3">
        <v>44788</v>
      </c>
      <c r="J306">
        <v>3929</v>
      </c>
      <c r="K306" s="15">
        <f>IFERROR(Tabla1[[#This Row],[Importe venta total]]/Tabla1[[#This Row],[Unidades]]," EJEMPLO SI .Error en el cálculo")</f>
        <v>152.58000000000001</v>
      </c>
      <c r="L306" s="5">
        <f>Tabla1[[#This Row],[Importe Coste total]]/Tabla1[[#This Row],[Unidades]]</f>
        <v>97.44</v>
      </c>
      <c r="M306" s="5">
        <v>599486.82000000007</v>
      </c>
      <c r="N306" s="5">
        <v>382841.76</v>
      </c>
    </row>
    <row r="307" spans="1:14" x14ac:dyDescent="0.25">
      <c r="A307" t="s">
        <v>481</v>
      </c>
      <c r="B307" t="s">
        <v>24</v>
      </c>
      <c r="C307" t="s">
        <v>219</v>
      </c>
      <c r="D307" t="s">
        <v>75</v>
      </c>
      <c r="E307" t="s">
        <v>14</v>
      </c>
      <c r="F307" t="str">
        <f>IF(Tabla1[[#This Row],[Importe Coste total]]&gt;500000," Alto","Bajo")</f>
        <v>Bajo</v>
      </c>
      <c r="G307" s="3">
        <v>43937</v>
      </c>
      <c r="H307">
        <v>425159585</v>
      </c>
      <c r="I307" s="3">
        <v>43977</v>
      </c>
      <c r="J307">
        <v>3024</v>
      </c>
      <c r="K307" s="15">
        <f>IFERROR(Tabla1[[#This Row],[Importe venta total]]/Tabla1[[#This Row],[Unidades]]," EJEMPLO SI .Error en el cálculo")</f>
        <v>109.28000000000002</v>
      </c>
      <c r="L307" s="5">
        <f>Tabla1[[#This Row],[Importe Coste total]]/Tabla1[[#This Row],[Unidades]]</f>
        <v>35.840000000000003</v>
      </c>
      <c r="M307" s="5">
        <v>330462.72000000003</v>
      </c>
      <c r="N307" s="5">
        <v>108380.16</v>
      </c>
    </row>
    <row r="308" spans="1:14" x14ac:dyDescent="0.25">
      <c r="A308" t="s">
        <v>482</v>
      </c>
      <c r="B308" t="s">
        <v>65</v>
      </c>
      <c r="C308" t="s">
        <v>146</v>
      </c>
      <c r="D308" t="s">
        <v>17</v>
      </c>
      <c r="E308" t="s">
        <v>18</v>
      </c>
      <c r="F308" t="str">
        <f>IF(Tabla1[[#This Row],[Importe Coste total]]&gt;500000," Alto","Bajo")</f>
        <v xml:space="preserve"> Alto</v>
      </c>
      <c r="G308" s="3">
        <v>44780</v>
      </c>
      <c r="H308">
        <v>238234508</v>
      </c>
      <c r="I308" s="3">
        <v>44794</v>
      </c>
      <c r="J308">
        <v>7740</v>
      </c>
      <c r="K308" s="15">
        <f>IFERROR(Tabla1[[#This Row],[Importe venta total]]/Tabla1[[#This Row],[Unidades]]," EJEMPLO SI .Error en el cálculo")</f>
        <v>421.89</v>
      </c>
      <c r="L308" s="5">
        <f>Tabla1[[#This Row],[Importe Coste total]]/Tabla1[[#This Row],[Unidades]]</f>
        <v>364.69</v>
      </c>
      <c r="M308" s="5">
        <v>3265428.6</v>
      </c>
      <c r="N308" s="5">
        <v>2822700.6</v>
      </c>
    </row>
    <row r="309" spans="1:14" x14ac:dyDescent="0.25">
      <c r="A309" t="s">
        <v>483</v>
      </c>
      <c r="B309" t="s">
        <v>11</v>
      </c>
      <c r="C309" t="s">
        <v>158</v>
      </c>
      <c r="D309" t="s">
        <v>38</v>
      </c>
      <c r="E309" t="s">
        <v>14</v>
      </c>
      <c r="F309" t="str">
        <f>IF(Tabla1[[#This Row],[Importe Coste total]]&gt;500000," Alto","Bajo")</f>
        <v xml:space="preserve"> Alto</v>
      </c>
      <c r="G309" s="3">
        <v>44373</v>
      </c>
      <c r="H309">
        <v>371629559</v>
      </c>
      <c r="I309" s="3">
        <v>44393</v>
      </c>
      <c r="J309">
        <v>2300</v>
      </c>
      <c r="K309" s="15">
        <f>IFERROR(Tabla1[[#This Row],[Importe venta total]]/Tabla1[[#This Row],[Unidades]]," EJEMPLO SI .Error en el cálculo")</f>
        <v>437.2</v>
      </c>
      <c r="L309" s="5">
        <f>Tabla1[[#This Row],[Importe Coste total]]/Tabla1[[#This Row],[Unidades]]</f>
        <v>263.33</v>
      </c>
      <c r="M309" s="5">
        <v>1005560</v>
      </c>
      <c r="N309" s="5">
        <v>605659</v>
      </c>
    </row>
    <row r="310" spans="1:14" x14ac:dyDescent="0.25">
      <c r="A310" t="s">
        <v>484</v>
      </c>
      <c r="B310" t="s">
        <v>65</v>
      </c>
      <c r="C310" t="s">
        <v>365</v>
      </c>
      <c r="D310" t="s">
        <v>30</v>
      </c>
      <c r="E310" t="s">
        <v>14</v>
      </c>
      <c r="F310" t="str">
        <f>IF(Tabla1[[#This Row],[Importe Coste total]]&gt;500000," Alto","Bajo")</f>
        <v xml:space="preserve"> Alto</v>
      </c>
      <c r="G310" s="3">
        <v>44664</v>
      </c>
      <c r="H310">
        <v>737893569</v>
      </c>
      <c r="I310" s="3">
        <v>44711</v>
      </c>
      <c r="J310">
        <v>7960</v>
      </c>
      <c r="K310" s="15">
        <f>IFERROR(Tabla1[[#This Row],[Importe venta total]]/Tabla1[[#This Row],[Unidades]]," EJEMPLO SI .Error en el cálculo")</f>
        <v>255.28</v>
      </c>
      <c r="L310" s="5">
        <f>Tabla1[[#This Row],[Importe Coste total]]/Tabla1[[#This Row],[Unidades]]</f>
        <v>159.41999999999999</v>
      </c>
      <c r="M310" s="5">
        <v>2032028.8</v>
      </c>
      <c r="N310" s="5">
        <v>1268983.2</v>
      </c>
    </row>
    <row r="311" spans="1:14" x14ac:dyDescent="0.25">
      <c r="A311" t="s">
        <v>485</v>
      </c>
      <c r="B311" t="s">
        <v>24</v>
      </c>
      <c r="C311" t="s">
        <v>205</v>
      </c>
      <c r="D311" t="s">
        <v>75</v>
      </c>
      <c r="E311" t="s">
        <v>18</v>
      </c>
      <c r="F311" t="str">
        <f>IF(Tabla1[[#This Row],[Importe Coste total]]&gt;500000," Alto","Bajo")</f>
        <v>Bajo</v>
      </c>
      <c r="G311" s="3">
        <v>44617</v>
      </c>
      <c r="H311">
        <v>869887864</v>
      </c>
      <c r="I311" s="3">
        <v>44666</v>
      </c>
      <c r="J311">
        <v>8005</v>
      </c>
      <c r="K311" s="15">
        <f>IFERROR(Tabla1[[#This Row],[Importe venta total]]/Tabla1[[#This Row],[Unidades]]," EJEMPLO SI .Error en el cálculo")</f>
        <v>109.28</v>
      </c>
      <c r="L311" s="5">
        <f>Tabla1[[#This Row],[Importe Coste total]]/Tabla1[[#This Row],[Unidades]]</f>
        <v>35.840000000000003</v>
      </c>
      <c r="M311" s="5">
        <v>874786.4</v>
      </c>
      <c r="N311" s="5">
        <v>286899.20000000001</v>
      </c>
    </row>
    <row r="312" spans="1:14" x14ac:dyDescent="0.25">
      <c r="A312" t="s">
        <v>486</v>
      </c>
      <c r="B312" t="s">
        <v>11</v>
      </c>
      <c r="C312" t="s">
        <v>355</v>
      </c>
      <c r="D312" t="s">
        <v>40</v>
      </c>
      <c r="E312" t="s">
        <v>14</v>
      </c>
      <c r="F312" t="str">
        <f>IF(Tabla1[[#This Row],[Importe Coste total]]&gt;500000," Alto","Bajo")</f>
        <v>Bajo</v>
      </c>
      <c r="G312" s="3">
        <v>43862</v>
      </c>
      <c r="H312">
        <v>370786273</v>
      </c>
      <c r="I312" s="3">
        <v>43877</v>
      </c>
      <c r="J312">
        <v>2753</v>
      </c>
      <c r="K312" s="15">
        <f>IFERROR(Tabla1[[#This Row],[Importe venta total]]/Tabla1[[#This Row],[Unidades]]," EJEMPLO SI .Error en el cálculo")</f>
        <v>81.73</v>
      </c>
      <c r="L312" s="5">
        <f>Tabla1[[#This Row],[Importe Coste total]]/Tabla1[[#This Row],[Unidades]]</f>
        <v>56.67</v>
      </c>
      <c r="M312" s="5">
        <v>225002.69</v>
      </c>
      <c r="N312" s="5">
        <v>156012.51</v>
      </c>
    </row>
    <row r="313" spans="1:14" x14ac:dyDescent="0.25">
      <c r="A313" t="s">
        <v>487</v>
      </c>
      <c r="B313" t="s">
        <v>65</v>
      </c>
      <c r="C313" t="s">
        <v>377</v>
      </c>
      <c r="D313" t="s">
        <v>22</v>
      </c>
      <c r="E313" t="s">
        <v>14</v>
      </c>
      <c r="F313" t="str">
        <f>IF(Tabla1[[#This Row],[Importe Coste total]]&gt;500000," Alto","Bajo")</f>
        <v xml:space="preserve"> Alto</v>
      </c>
      <c r="G313" s="3">
        <v>44265</v>
      </c>
      <c r="H313">
        <v>264075124</v>
      </c>
      <c r="I313" s="3">
        <v>44266</v>
      </c>
      <c r="J313">
        <v>4552</v>
      </c>
      <c r="K313" s="15">
        <f>IFERROR(Tabla1[[#This Row],[Importe venta total]]/Tabla1[[#This Row],[Unidades]]," EJEMPLO SI .Error en el cálculo")</f>
        <v>205.7</v>
      </c>
      <c r="L313" s="5">
        <f>Tabla1[[#This Row],[Importe Coste total]]/Tabla1[[#This Row],[Unidades]]</f>
        <v>117.11</v>
      </c>
      <c r="M313" s="5">
        <v>936346.39999999991</v>
      </c>
      <c r="N313" s="5">
        <v>533084.72</v>
      </c>
    </row>
    <row r="314" spans="1:14" x14ac:dyDescent="0.25">
      <c r="A314" t="s">
        <v>488</v>
      </c>
      <c r="B314" t="s">
        <v>20</v>
      </c>
      <c r="C314" t="s">
        <v>21</v>
      </c>
      <c r="D314" t="s">
        <v>26</v>
      </c>
      <c r="E314" t="s">
        <v>18</v>
      </c>
      <c r="F314" t="str">
        <f>IF(Tabla1[[#This Row],[Importe Coste total]]&gt;500000," Alto","Bajo")</f>
        <v>Bajo</v>
      </c>
      <c r="G314" s="3">
        <v>44187</v>
      </c>
      <c r="H314">
        <v>743553245</v>
      </c>
      <c r="I314" s="3">
        <v>44187</v>
      </c>
      <c r="J314">
        <v>2783</v>
      </c>
      <c r="K314" s="15">
        <f>IFERROR(Tabla1[[#This Row],[Importe venta total]]/Tabla1[[#This Row],[Unidades]]," EJEMPLO SI .Error en el cálculo")</f>
        <v>9.33</v>
      </c>
      <c r="L314" s="5">
        <f>Tabla1[[#This Row],[Importe Coste total]]/Tabla1[[#This Row],[Unidades]]</f>
        <v>6.92</v>
      </c>
      <c r="M314" s="5">
        <v>25965.39</v>
      </c>
      <c r="N314" s="5">
        <v>19258.36</v>
      </c>
    </row>
    <row r="315" spans="1:14" x14ac:dyDescent="0.25">
      <c r="A315" t="s">
        <v>489</v>
      </c>
      <c r="B315" t="s">
        <v>24</v>
      </c>
      <c r="C315" t="s">
        <v>310</v>
      </c>
      <c r="D315" t="s">
        <v>40</v>
      </c>
      <c r="E315" t="s">
        <v>18</v>
      </c>
      <c r="F315" t="str">
        <f>IF(Tabla1[[#This Row],[Importe Coste total]]&gt;500000," Alto","Bajo")</f>
        <v xml:space="preserve"> Alto</v>
      </c>
      <c r="G315" s="3">
        <v>44220</v>
      </c>
      <c r="H315">
        <v>723331964</v>
      </c>
      <c r="I315" s="3">
        <v>44238</v>
      </c>
      <c r="J315">
        <v>8857</v>
      </c>
      <c r="K315" s="15">
        <f>IFERROR(Tabla1[[#This Row],[Importe venta total]]/Tabla1[[#This Row],[Unidades]]," EJEMPLO SI .Error en el cálculo")</f>
        <v>81.73</v>
      </c>
      <c r="L315" s="5">
        <f>Tabla1[[#This Row],[Importe Coste total]]/Tabla1[[#This Row],[Unidades]]</f>
        <v>56.67</v>
      </c>
      <c r="M315" s="5">
        <v>723882.61</v>
      </c>
      <c r="N315" s="5">
        <v>501926.19</v>
      </c>
    </row>
    <row r="316" spans="1:14" x14ac:dyDescent="0.25">
      <c r="A316" t="s">
        <v>490</v>
      </c>
      <c r="B316" t="s">
        <v>11</v>
      </c>
      <c r="C316" t="s">
        <v>392</v>
      </c>
      <c r="D316" t="s">
        <v>13</v>
      </c>
      <c r="E316" t="s">
        <v>14</v>
      </c>
      <c r="F316" t="str">
        <f>IF(Tabla1[[#This Row],[Importe Coste total]]&gt;500000," Alto","Bajo")</f>
        <v>Bajo</v>
      </c>
      <c r="G316" s="3">
        <v>44584</v>
      </c>
      <c r="H316">
        <v>987835109</v>
      </c>
      <c r="I316" s="3">
        <v>44633</v>
      </c>
      <c r="J316">
        <v>1215</v>
      </c>
      <c r="K316" s="15">
        <f>IFERROR(Tabla1[[#This Row],[Importe venta total]]/Tabla1[[#This Row],[Unidades]]," EJEMPLO SI .Error en el cálculo")</f>
        <v>152.58000000000001</v>
      </c>
      <c r="L316" s="5">
        <f>Tabla1[[#This Row],[Importe Coste total]]/Tabla1[[#This Row],[Unidades]]</f>
        <v>97.44</v>
      </c>
      <c r="M316" s="5">
        <v>185384.7</v>
      </c>
      <c r="N316" s="5">
        <v>118389.59999999999</v>
      </c>
    </row>
    <row r="317" spans="1:14" x14ac:dyDescent="0.25">
      <c r="A317" t="s">
        <v>491</v>
      </c>
      <c r="B317" t="s">
        <v>65</v>
      </c>
      <c r="C317" t="s">
        <v>90</v>
      </c>
      <c r="D317" t="s">
        <v>43</v>
      </c>
      <c r="E317" t="s">
        <v>14</v>
      </c>
      <c r="F317" t="str">
        <f>IF(Tabla1[[#This Row],[Importe Coste total]]&gt;500000," Alto","Bajo")</f>
        <v>Bajo</v>
      </c>
      <c r="G317" s="3">
        <v>44599</v>
      </c>
      <c r="H317">
        <v>141799008</v>
      </c>
      <c r="I317" s="3">
        <v>44648</v>
      </c>
      <c r="J317">
        <v>333</v>
      </c>
      <c r="K317" s="15">
        <f>IFERROR(Tabla1[[#This Row],[Importe venta total]]/Tabla1[[#This Row],[Unidades]]," EJEMPLO SI .Error en el cálculo")</f>
        <v>651.21</v>
      </c>
      <c r="L317" s="5">
        <f>Tabla1[[#This Row],[Importe Coste total]]/Tabla1[[#This Row],[Unidades]]</f>
        <v>524.96</v>
      </c>
      <c r="M317" s="5">
        <v>216852.93000000002</v>
      </c>
      <c r="N317" s="5">
        <v>174811.68000000002</v>
      </c>
    </row>
    <row r="318" spans="1:14" x14ac:dyDescent="0.25">
      <c r="A318" t="s">
        <v>492</v>
      </c>
      <c r="B318" t="s">
        <v>65</v>
      </c>
      <c r="C318" t="s">
        <v>74</v>
      </c>
      <c r="D318" t="s">
        <v>13</v>
      </c>
      <c r="E318" t="s">
        <v>18</v>
      </c>
      <c r="F318" t="str">
        <f>IF(Tabla1[[#This Row],[Importe Coste total]]&gt;500000," Alto","Bajo")</f>
        <v>Bajo</v>
      </c>
      <c r="G318" s="3">
        <v>44256</v>
      </c>
      <c r="H318">
        <v>460272490</v>
      </c>
      <c r="I318" s="3">
        <v>44271</v>
      </c>
      <c r="J318">
        <v>3713</v>
      </c>
      <c r="K318" s="15">
        <f>IFERROR(Tabla1[[#This Row],[Importe venta total]]/Tabla1[[#This Row],[Unidades]]," EJEMPLO SI .Error en el cálculo")</f>
        <v>152.58000000000001</v>
      </c>
      <c r="L318" s="5">
        <f>Tabla1[[#This Row],[Importe Coste total]]/Tabla1[[#This Row],[Unidades]]</f>
        <v>97.44</v>
      </c>
      <c r="M318" s="5">
        <v>566529.54</v>
      </c>
      <c r="N318" s="5">
        <v>361794.72</v>
      </c>
    </row>
    <row r="319" spans="1:14" x14ac:dyDescent="0.25">
      <c r="A319" t="s">
        <v>493</v>
      </c>
      <c r="B319" t="s">
        <v>11</v>
      </c>
      <c r="C319" t="s">
        <v>259</v>
      </c>
      <c r="D319" t="s">
        <v>43</v>
      </c>
      <c r="E319" t="s">
        <v>14</v>
      </c>
      <c r="F319" t="str">
        <f>IF(Tabla1[[#This Row],[Importe Coste total]]&gt;500000," Alto","Bajo")</f>
        <v>Bajo</v>
      </c>
      <c r="G319" s="3">
        <v>44737</v>
      </c>
      <c r="H319">
        <v>238616883</v>
      </c>
      <c r="I319" s="3">
        <v>44744</v>
      </c>
      <c r="J319">
        <v>893</v>
      </c>
      <c r="K319" s="15">
        <f>IFERROR(Tabla1[[#This Row],[Importe venta total]]/Tabla1[[#This Row],[Unidades]]," EJEMPLO SI .Error en el cálculo")</f>
        <v>651.21</v>
      </c>
      <c r="L319" s="5">
        <f>Tabla1[[#This Row],[Importe Coste total]]/Tabla1[[#This Row],[Unidades]]</f>
        <v>524.96</v>
      </c>
      <c r="M319" s="5">
        <v>581530.53</v>
      </c>
      <c r="N319" s="5">
        <v>468789.28</v>
      </c>
    </row>
    <row r="320" spans="1:14" x14ac:dyDescent="0.25">
      <c r="A320" t="s">
        <v>494</v>
      </c>
      <c r="B320" t="s">
        <v>24</v>
      </c>
      <c r="C320" t="s">
        <v>63</v>
      </c>
      <c r="D320" t="s">
        <v>40</v>
      </c>
      <c r="E320" t="s">
        <v>14</v>
      </c>
      <c r="F320" t="str">
        <f>IF(Tabla1[[#This Row],[Importe Coste total]]&gt;500000," Alto","Bajo")</f>
        <v>Bajo</v>
      </c>
      <c r="G320" s="3">
        <v>44759</v>
      </c>
      <c r="H320">
        <v>542506015</v>
      </c>
      <c r="I320" s="3">
        <v>44780</v>
      </c>
      <c r="J320">
        <v>8440</v>
      </c>
      <c r="K320" s="15">
        <f>IFERROR(Tabla1[[#This Row],[Importe venta total]]/Tabla1[[#This Row],[Unidades]]," EJEMPLO SI .Error en el cálculo")</f>
        <v>81.73</v>
      </c>
      <c r="L320" s="5">
        <f>Tabla1[[#This Row],[Importe Coste total]]/Tabla1[[#This Row],[Unidades]]</f>
        <v>56.67</v>
      </c>
      <c r="M320" s="5">
        <v>689801.20000000007</v>
      </c>
      <c r="N320" s="5">
        <v>478294.8</v>
      </c>
    </row>
    <row r="321" spans="1:14" x14ac:dyDescent="0.25">
      <c r="A321" t="s">
        <v>495</v>
      </c>
      <c r="B321" t="s">
        <v>28</v>
      </c>
      <c r="C321" t="s">
        <v>496</v>
      </c>
      <c r="D321" t="s">
        <v>53</v>
      </c>
      <c r="E321" t="s">
        <v>18</v>
      </c>
      <c r="F321" t="str">
        <f>IF(Tabla1[[#This Row],[Importe Coste total]]&gt;500000," Alto","Bajo")</f>
        <v>Bajo</v>
      </c>
      <c r="G321" s="3">
        <v>44231</v>
      </c>
      <c r="H321">
        <v>257926213</v>
      </c>
      <c r="I321" s="3">
        <v>44250</v>
      </c>
      <c r="J321">
        <v>4953</v>
      </c>
      <c r="K321" s="15">
        <f>IFERROR(Tabla1[[#This Row],[Importe venta total]]/Tabla1[[#This Row],[Unidades]]," EJEMPLO SI .Error en el cálculo")</f>
        <v>154.06</v>
      </c>
      <c r="L321" s="5">
        <f>Tabla1[[#This Row],[Importe Coste total]]/Tabla1[[#This Row],[Unidades]]</f>
        <v>90.93</v>
      </c>
      <c r="M321" s="5">
        <v>763059.18</v>
      </c>
      <c r="N321" s="5">
        <v>450376.29000000004</v>
      </c>
    </row>
    <row r="322" spans="1:14" x14ac:dyDescent="0.25">
      <c r="A322" t="s">
        <v>497</v>
      </c>
      <c r="B322" t="s">
        <v>24</v>
      </c>
      <c r="C322" t="s">
        <v>469</v>
      </c>
      <c r="D322" t="s">
        <v>30</v>
      </c>
      <c r="E322" t="s">
        <v>18</v>
      </c>
      <c r="F322" t="str">
        <f>IF(Tabla1[[#This Row],[Importe Coste total]]&gt;500000," Alto","Bajo")</f>
        <v xml:space="preserve"> Alto</v>
      </c>
      <c r="G322" s="3">
        <v>44775</v>
      </c>
      <c r="H322">
        <v>141176307</v>
      </c>
      <c r="I322" s="3">
        <v>44824</v>
      </c>
      <c r="J322">
        <v>6061</v>
      </c>
      <c r="K322" s="15">
        <f>IFERROR(Tabla1[[#This Row],[Importe venta total]]/Tabla1[[#This Row],[Unidades]]," EJEMPLO SI .Error en el cálculo")</f>
        <v>255.28</v>
      </c>
      <c r="L322" s="5">
        <f>Tabla1[[#This Row],[Importe Coste total]]/Tabla1[[#This Row],[Unidades]]</f>
        <v>159.41999999999999</v>
      </c>
      <c r="M322" s="5">
        <v>1547252.08</v>
      </c>
      <c r="N322" s="5">
        <v>966244.61999999988</v>
      </c>
    </row>
    <row r="323" spans="1:14" x14ac:dyDescent="0.25">
      <c r="A323" t="s">
        <v>498</v>
      </c>
      <c r="B323" t="s">
        <v>24</v>
      </c>
      <c r="C323" t="s">
        <v>403</v>
      </c>
      <c r="D323" t="s">
        <v>17</v>
      </c>
      <c r="E323" t="s">
        <v>18</v>
      </c>
      <c r="F323" t="str">
        <f>IF(Tabla1[[#This Row],[Importe Coste total]]&gt;500000," Alto","Bajo")</f>
        <v xml:space="preserve"> Alto</v>
      </c>
      <c r="G323" s="3">
        <v>43982</v>
      </c>
      <c r="H323">
        <v>568867623</v>
      </c>
      <c r="I323" s="3">
        <v>44004</v>
      </c>
      <c r="J323">
        <v>9426</v>
      </c>
      <c r="K323" s="15">
        <f>IFERROR(Tabla1[[#This Row],[Importe venta total]]/Tabla1[[#This Row],[Unidades]]," EJEMPLO SI .Error en el cálculo")</f>
        <v>421.89</v>
      </c>
      <c r="L323" s="5">
        <f>Tabla1[[#This Row],[Importe Coste total]]/Tabla1[[#This Row],[Unidades]]</f>
        <v>364.69</v>
      </c>
      <c r="M323" s="5">
        <v>3976735.1399999997</v>
      </c>
      <c r="N323" s="5">
        <v>3437567.94</v>
      </c>
    </row>
    <row r="324" spans="1:14" x14ac:dyDescent="0.25">
      <c r="A324" t="s">
        <v>499</v>
      </c>
      <c r="B324" t="s">
        <v>11</v>
      </c>
      <c r="C324" t="s">
        <v>327</v>
      </c>
      <c r="D324" t="s">
        <v>33</v>
      </c>
      <c r="E324" t="s">
        <v>18</v>
      </c>
      <c r="F324" t="str">
        <f>IF(Tabla1[[#This Row],[Importe Coste total]]&gt;500000," Alto","Bajo")</f>
        <v>Bajo</v>
      </c>
      <c r="G324" s="3">
        <v>44291</v>
      </c>
      <c r="H324">
        <v>187923991</v>
      </c>
      <c r="I324" s="3">
        <v>44333</v>
      </c>
      <c r="J324">
        <v>9740</v>
      </c>
      <c r="K324" s="15">
        <f>IFERROR(Tabla1[[#This Row],[Importe venta total]]/Tabla1[[#This Row],[Unidades]]," EJEMPLO SI .Error en el cálculo")</f>
        <v>47.45</v>
      </c>
      <c r="L324" s="5">
        <f>Tabla1[[#This Row],[Importe Coste total]]/Tabla1[[#This Row],[Unidades]]</f>
        <v>31.79</v>
      </c>
      <c r="M324" s="5">
        <v>462163</v>
      </c>
      <c r="N324" s="5">
        <v>309634.59999999998</v>
      </c>
    </row>
    <row r="325" spans="1:14" x14ac:dyDescent="0.25">
      <c r="A325" t="s">
        <v>500</v>
      </c>
      <c r="B325" t="s">
        <v>24</v>
      </c>
      <c r="C325" t="s">
        <v>501</v>
      </c>
      <c r="D325" t="s">
        <v>22</v>
      </c>
      <c r="E325" t="s">
        <v>18</v>
      </c>
      <c r="F325" t="str">
        <f>IF(Tabla1[[#This Row],[Importe Coste total]]&gt;500000," Alto","Bajo")</f>
        <v>Bajo</v>
      </c>
      <c r="G325" s="3">
        <v>44108</v>
      </c>
      <c r="H325">
        <v>865581738</v>
      </c>
      <c r="I325" s="3">
        <v>44127</v>
      </c>
      <c r="J325">
        <v>3726</v>
      </c>
      <c r="K325" s="15">
        <f>IFERROR(Tabla1[[#This Row],[Importe venta total]]/Tabla1[[#This Row],[Unidades]]," EJEMPLO SI .Error en el cálculo")</f>
        <v>205.7</v>
      </c>
      <c r="L325" s="5">
        <f>Tabla1[[#This Row],[Importe Coste total]]/Tabla1[[#This Row],[Unidades]]</f>
        <v>117.11</v>
      </c>
      <c r="M325" s="5">
        <v>766438.2</v>
      </c>
      <c r="N325" s="5">
        <v>436351.86</v>
      </c>
    </row>
    <row r="326" spans="1:14" x14ac:dyDescent="0.25">
      <c r="A326" t="s">
        <v>502</v>
      </c>
      <c r="B326" t="s">
        <v>11</v>
      </c>
      <c r="C326" t="s">
        <v>503</v>
      </c>
      <c r="D326" t="s">
        <v>33</v>
      </c>
      <c r="E326" t="s">
        <v>14</v>
      </c>
      <c r="F326" t="str">
        <f>IF(Tabla1[[#This Row],[Importe Coste total]]&gt;500000," Alto","Bajo")</f>
        <v>Bajo</v>
      </c>
      <c r="G326" s="3">
        <v>44600</v>
      </c>
      <c r="H326">
        <v>939389693</v>
      </c>
      <c r="I326" s="3">
        <v>44607</v>
      </c>
      <c r="J326">
        <v>5140</v>
      </c>
      <c r="K326" s="15">
        <f>IFERROR(Tabla1[[#This Row],[Importe venta total]]/Tabla1[[#This Row],[Unidades]]," EJEMPLO SI .Error en el cálculo")</f>
        <v>47.45</v>
      </c>
      <c r="L326" s="5">
        <f>Tabla1[[#This Row],[Importe Coste total]]/Tabla1[[#This Row],[Unidades]]</f>
        <v>31.790000000000003</v>
      </c>
      <c r="M326" s="5">
        <v>243893.00000000003</v>
      </c>
      <c r="N326" s="5">
        <v>163400.6</v>
      </c>
    </row>
    <row r="327" spans="1:14" x14ac:dyDescent="0.25">
      <c r="A327" t="s">
        <v>504</v>
      </c>
      <c r="B327" t="s">
        <v>65</v>
      </c>
      <c r="C327" t="s">
        <v>103</v>
      </c>
      <c r="D327" t="s">
        <v>30</v>
      </c>
      <c r="E327" t="s">
        <v>18</v>
      </c>
      <c r="F327" t="str">
        <f>IF(Tabla1[[#This Row],[Importe Coste total]]&gt;500000," Alto","Bajo")</f>
        <v xml:space="preserve"> Alto</v>
      </c>
      <c r="G327" s="3">
        <v>43945</v>
      </c>
      <c r="H327">
        <v>167209184</v>
      </c>
      <c r="I327" s="3">
        <v>43967</v>
      </c>
      <c r="J327">
        <v>9768</v>
      </c>
      <c r="K327" s="15">
        <f>IFERROR(Tabla1[[#This Row],[Importe venta total]]/Tabla1[[#This Row],[Unidades]]," EJEMPLO SI .Error en el cálculo")</f>
        <v>255.28</v>
      </c>
      <c r="L327" s="5">
        <f>Tabla1[[#This Row],[Importe Coste total]]/Tabla1[[#This Row],[Unidades]]</f>
        <v>159.41999999999999</v>
      </c>
      <c r="M327" s="5">
        <v>2493575.04</v>
      </c>
      <c r="N327" s="5">
        <v>1557214.5599999998</v>
      </c>
    </row>
    <row r="328" spans="1:14" x14ac:dyDescent="0.25">
      <c r="A328" t="s">
        <v>505</v>
      </c>
      <c r="B328" t="s">
        <v>65</v>
      </c>
      <c r="C328" t="s">
        <v>108</v>
      </c>
      <c r="D328" t="s">
        <v>38</v>
      </c>
      <c r="E328" t="s">
        <v>18</v>
      </c>
      <c r="F328" t="str">
        <f>IF(Tabla1[[#This Row],[Importe Coste total]]&gt;500000," Alto","Bajo")</f>
        <v>Bajo</v>
      </c>
      <c r="G328" s="3">
        <v>44124</v>
      </c>
      <c r="H328">
        <v>177214038</v>
      </c>
      <c r="I328" s="3">
        <v>44141</v>
      </c>
      <c r="J328">
        <v>427</v>
      </c>
      <c r="K328" s="15">
        <f>IFERROR(Tabla1[[#This Row],[Importe venta total]]/Tabla1[[#This Row],[Unidades]]," EJEMPLO SI .Error en el cálculo")</f>
        <v>437.2</v>
      </c>
      <c r="L328" s="5">
        <f>Tabla1[[#This Row],[Importe Coste total]]/Tabla1[[#This Row],[Unidades]]</f>
        <v>263.33</v>
      </c>
      <c r="M328" s="5">
        <v>186684.4</v>
      </c>
      <c r="N328" s="5">
        <v>112441.90999999999</v>
      </c>
    </row>
    <row r="329" spans="1:14" x14ac:dyDescent="0.25">
      <c r="A329" t="s">
        <v>506</v>
      </c>
      <c r="B329" t="s">
        <v>24</v>
      </c>
      <c r="C329" t="s">
        <v>152</v>
      </c>
      <c r="D329" t="s">
        <v>13</v>
      </c>
      <c r="E329" t="s">
        <v>14</v>
      </c>
      <c r="F329" t="str">
        <f>IF(Tabla1[[#This Row],[Importe Coste total]]&gt;500000," Alto","Bajo")</f>
        <v>Bajo</v>
      </c>
      <c r="G329" s="3">
        <v>44133</v>
      </c>
      <c r="H329">
        <v>417890584</v>
      </c>
      <c r="I329" s="3">
        <v>44141</v>
      </c>
      <c r="J329">
        <v>1965</v>
      </c>
      <c r="K329" s="15">
        <f>IFERROR(Tabla1[[#This Row],[Importe venta total]]/Tabla1[[#This Row],[Unidades]]," EJEMPLO SI .Error en el cálculo")</f>
        <v>152.58000000000001</v>
      </c>
      <c r="L329" s="5">
        <f>Tabla1[[#This Row],[Importe Coste total]]/Tabla1[[#This Row],[Unidades]]</f>
        <v>97.44</v>
      </c>
      <c r="M329" s="5">
        <v>299819.7</v>
      </c>
      <c r="N329" s="5">
        <v>191469.6</v>
      </c>
    </row>
    <row r="330" spans="1:14" x14ac:dyDescent="0.25">
      <c r="A330" t="s">
        <v>507</v>
      </c>
      <c r="B330" t="s">
        <v>11</v>
      </c>
      <c r="C330" t="s">
        <v>337</v>
      </c>
      <c r="D330" t="s">
        <v>75</v>
      </c>
      <c r="E330" t="s">
        <v>18</v>
      </c>
      <c r="F330" t="str">
        <f>IF(Tabla1[[#This Row],[Importe Coste total]]&gt;500000," Alto","Bajo")</f>
        <v>Bajo</v>
      </c>
      <c r="G330" s="3">
        <v>44678</v>
      </c>
      <c r="H330">
        <v>408037650</v>
      </c>
      <c r="I330" s="3">
        <v>44678</v>
      </c>
      <c r="J330">
        <v>6263</v>
      </c>
      <c r="K330" s="15">
        <f>IFERROR(Tabla1[[#This Row],[Importe venta total]]/Tabla1[[#This Row],[Unidades]]," EJEMPLO SI .Error en el cálculo")</f>
        <v>109.28</v>
      </c>
      <c r="L330" s="5">
        <f>Tabla1[[#This Row],[Importe Coste total]]/Tabla1[[#This Row],[Unidades]]</f>
        <v>35.840000000000003</v>
      </c>
      <c r="M330" s="5">
        <v>684420.64</v>
      </c>
      <c r="N330" s="5">
        <v>224465.92000000001</v>
      </c>
    </row>
    <row r="331" spans="1:14" x14ac:dyDescent="0.25">
      <c r="A331" t="s">
        <v>508</v>
      </c>
      <c r="B331" t="s">
        <v>28</v>
      </c>
      <c r="C331" t="s">
        <v>246</v>
      </c>
      <c r="D331" t="s">
        <v>38</v>
      </c>
      <c r="E331" t="s">
        <v>18</v>
      </c>
      <c r="F331" t="str">
        <f>IF(Tabla1[[#This Row],[Importe Coste total]]&gt;500000," Alto","Bajo")</f>
        <v xml:space="preserve"> Alto</v>
      </c>
      <c r="G331" s="3">
        <v>44528</v>
      </c>
      <c r="H331">
        <v>186766564</v>
      </c>
      <c r="I331" s="3">
        <v>44542</v>
      </c>
      <c r="J331">
        <v>7232</v>
      </c>
      <c r="K331" s="15">
        <f>IFERROR(Tabla1[[#This Row],[Importe venta total]]/Tabla1[[#This Row],[Unidades]]," EJEMPLO SI .Error en el cálculo")</f>
        <v>437.2</v>
      </c>
      <c r="L331" s="5">
        <f>Tabla1[[#This Row],[Importe Coste total]]/Tabla1[[#This Row],[Unidades]]</f>
        <v>263.33</v>
      </c>
      <c r="M331" s="5">
        <v>3161830.4</v>
      </c>
      <c r="N331" s="5">
        <v>1904402.5599999998</v>
      </c>
    </row>
    <row r="332" spans="1:14" x14ac:dyDescent="0.25">
      <c r="A332" t="s">
        <v>509</v>
      </c>
      <c r="B332" t="s">
        <v>65</v>
      </c>
      <c r="C332" t="s">
        <v>202</v>
      </c>
      <c r="D332" t="s">
        <v>17</v>
      </c>
      <c r="E332" t="s">
        <v>14</v>
      </c>
      <c r="F332" t="str">
        <f>IF(Tabla1[[#This Row],[Importe Coste total]]&gt;500000," Alto","Bajo")</f>
        <v xml:space="preserve"> Alto</v>
      </c>
      <c r="G332" s="3">
        <v>44162</v>
      </c>
      <c r="H332">
        <v>763501155</v>
      </c>
      <c r="I332" s="3">
        <v>44167</v>
      </c>
      <c r="J332">
        <v>5813</v>
      </c>
      <c r="K332" s="15">
        <f>IFERROR(Tabla1[[#This Row],[Importe venta total]]/Tabla1[[#This Row],[Unidades]]," EJEMPLO SI .Error en el cálculo")</f>
        <v>421.89</v>
      </c>
      <c r="L332" s="5">
        <f>Tabla1[[#This Row],[Importe Coste total]]/Tabla1[[#This Row],[Unidades]]</f>
        <v>364.69000000000005</v>
      </c>
      <c r="M332" s="5">
        <v>2452446.5699999998</v>
      </c>
      <c r="N332" s="5">
        <v>2119942.9700000002</v>
      </c>
    </row>
    <row r="333" spans="1:14" x14ac:dyDescent="0.25">
      <c r="A333" t="s">
        <v>510</v>
      </c>
      <c r="B333" t="s">
        <v>65</v>
      </c>
      <c r="C333" t="s">
        <v>165</v>
      </c>
      <c r="D333" t="s">
        <v>33</v>
      </c>
      <c r="E333" t="s">
        <v>18</v>
      </c>
      <c r="F333" t="str">
        <f>IF(Tabla1[[#This Row],[Importe Coste total]]&gt;500000," Alto","Bajo")</f>
        <v>Bajo</v>
      </c>
      <c r="G333" s="3">
        <v>44206</v>
      </c>
      <c r="H333">
        <v>967977750</v>
      </c>
      <c r="I333" s="3">
        <v>44249</v>
      </c>
      <c r="J333">
        <v>4982</v>
      </c>
      <c r="K333" s="15">
        <f>IFERROR(Tabla1[[#This Row],[Importe venta total]]/Tabla1[[#This Row],[Unidades]]," EJEMPLO SI .Error en el cálculo")</f>
        <v>47.45</v>
      </c>
      <c r="L333" s="5">
        <f>Tabla1[[#This Row],[Importe Coste total]]/Tabla1[[#This Row],[Unidades]]</f>
        <v>31.79</v>
      </c>
      <c r="M333" s="5">
        <v>236395.90000000002</v>
      </c>
      <c r="N333" s="5">
        <v>158377.78</v>
      </c>
    </row>
    <row r="334" spans="1:14" x14ac:dyDescent="0.25">
      <c r="A334" t="s">
        <v>511</v>
      </c>
      <c r="B334" t="s">
        <v>11</v>
      </c>
      <c r="C334" t="s">
        <v>173</v>
      </c>
      <c r="D334" t="s">
        <v>13</v>
      </c>
      <c r="E334" t="s">
        <v>14</v>
      </c>
      <c r="F334" t="str">
        <f>IF(Tabla1[[#This Row],[Importe Coste total]]&gt;500000," Alto","Bajo")</f>
        <v>Bajo</v>
      </c>
      <c r="G334" s="3">
        <v>43868</v>
      </c>
      <c r="H334">
        <v>600245177</v>
      </c>
      <c r="I334" s="3">
        <v>43904</v>
      </c>
      <c r="J334">
        <v>4742</v>
      </c>
      <c r="K334" s="15">
        <f>IFERROR(Tabla1[[#This Row],[Importe venta total]]/Tabla1[[#This Row],[Unidades]]," EJEMPLO SI .Error en el cálculo")</f>
        <v>152.58000000000001</v>
      </c>
      <c r="L334" s="5">
        <f>Tabla1[[#This Row],[Importe Coste total]]/Tabla1[[#This Row],[Unidades]]</f>
        <v>97.44</v>
      </c>
      <c r="M334" s="5">
        <v>723534.3600000001</v>
      </c>
      <c r="N334" s="5">
        <v>462060.48</v>
      </c>
    </row>
    <row r="335" spans="1:14" x14ac:dyDescent="0.25">
      <c r="A335" t="s">
        <v>512</v>
      </c>
      <c r="B335" t="s">
        <v>24</v>
      </c>
      <c r="C335" t="s">
        <v>305</v>
      </c>
      <c r="D335" t="s">
        <v>38</v>
      </c>
      <c r="E335" t="s">
        <v>14</v>
      </c>
      <c r="F335" t="str">
        <f>IF(Tabla1[[#This Row],[Importe Coste total]]&gt;500000," Alto","Bajo")</f>
        <v xml:space="preserve"> Alto</v>
      </c>
      <c r="G335" s="3">
        <v>44589</v>
      </c>
      <c r="H335">
        <v>880664765</v>
      </c>
      <c r="I335" s="3">
        <v>44595</v>
      </c>
      <c r="J335">
        <v>7129</v>
      </c>
      <c r="K335" s="15">
        <f>IFERROR(Tabla1[[#This Row],[Importe venta total]]/Tabla1[[#This Row],[Unidades]]," EJEMPLO SI .Error en el cálculo")</f>
        <v>437.2</v>
      </c>
      <c r="L335" s="5">
        <f>Tabla1[[#This Row],[Importe Coste total]]/Tabla1[[#This Row],[Unidades]]</f>
        <v>263.33</v>
      </c>
      <c r="M335" s="5">
        <v>3116798.8</v>
      </c>
      <c r="N335" s="5">
        <v>1877279.5699999998</v>
      </c>
    </row>
    <row r="336" spans="1:14" x14ac:dyDescent="0.25">
      <c r="A336" t="s">
        <v>513</v>
      </c>
      <c r="B336" t="s">
        <v>45</v>
      </c>
      <c r="C336" t="s">
        <v>514</v>
      </c>
      <c r="D336" t="s">
        <v>22</v>
      </c>
      <c r="E336" t="s">
        <v>18</v>
      </c>
      <c r="F336" t="str">
        <f>IF(Tabla1[[#This Row],[Importe Coste total]]&gt;500000," Alto","Bajo")</f>
        <v>Bajo</v>
      </c>
      <c r="G336" s="3">
        <v>44306</v>
      </c>
      <c r="H336">
        <v>399910342</v>
      </c>
      <c r="I336" s="3">
        <v>44320</v>
      </c>
      <c r="J336">
        <v>1212</v>
      </c>
      <c r="K336" s="15">
        <f>IFERROR(Tabla1[[#This Row],[Importe venta total]]/Tabla1[[#This Row],[Unidades]]," EJEMPLO SI .Error en el cálculo")</f>
        <v>205.7</v>
      </c>
      <c r="L336" s="5">
        <f>Tabla1[[#This Row],[Importe Coste total]]/Tabla1[[#This Row],[Unidades]]</f>
        <v>117.11</v>
      </c>
      <c r="M336" s="5">
        <v>249308.4</v>
      </c>
      <c r="N336" s="5">
        <v>141937.32</v>
      </c>
    </row>
    <row r="337" spans="1:14" x14ac:dyDescent="0.25">
      <c r="A337" t="s">
        <v>515</v>
      </c>
      <c r="B337" t="s">
        <v>24</v>
      </c>
      <c r="C337" t="s">
        <v>142</v>
      </c>
      <c r="D337" t="s">
        <v>17</v>
      </c>
      <c r="E337" t="s">
        <v>14</v>
      </c>
      <c r="F337" t="str">
        <f>IF(Tabla1[[#This Row],[Importe Coste total]]&gt;500000," Alto","Bajo")</f>
        <v xml:space="preserve"> Alto</v>
      </c>
      <c r="G337" s="3">
        <v>44231</v>
      </c>
      <c r="H337">
        <v>968968236</v>
      </c>
      <c r="I337" s="3">
        <v>44263</v>
      </c>
      <c r="J337">
        <v>8088</v>
      </c>
      <c r="K337" s="15">
        <f>IFERROR(Tabla1[[#This Row],[Importe venta total]]/Tabla1[[#This Row],[Unidades]]," EJEMPLO SI .Error en el cálculo")</f>
        <v>421.89</v>
      </c>
      <c r="L337" s="5">
        <f>Tabla1[[#This Row],[Importe Coste total]]/Tabla1[[#This Row],[Unidades]]</f>
        <v>364.69</v>
      </c>
      <c r="M337" s="5">
        <v>3412246.32</v>
      </c>
      <c r="N337" s="5">
        <v>2949612.72</v>
      </c>
    </row>
    <row r="338" spans="1:14" x14ac:dyDescent="0.25">
      <c r="A338" t="s">
        <v>516</v>
      </c>
      <c r="B338" t="s">
        <v>11</v>
      </c>
      <c r="C338" t="s">
        <v>16</v>
      </c>
      <c r="D338" t="s">
        <v>53</v>
      </c>
      <c r="E338" t="s">
        <v>14</v>
      </c>
      <c r="F338" t="str">
        <f>IF(Tabla1[[#This Row],[Importe Coste total]]&gt;500000," Alto","Bajo")</f>
        <v xml:space="preserve"> Alto</v>
      </c>
      <c r="G338" s="3">
        <v>44159</v>
      </c>
      <c r="H338">
        <v>869137275</v>
      </c>
      <c r="I338" s="3">
        <v>44180</v>
      </c>
      <c r="J338">
        <v>5889</v>
      </c>
      <c r="K338" s="15">
        <f>IFERROR(Tabla1[[#This Row],[Importe venta total]]/Tabla1[[#This Row],[Unidades]]," EJEMPLO SI .Error en el cálculo")</f>
        <v>154.06</v>
      </c>
      <c r="L338" s="5">
        <f>Tabla1[[#This Row],[Importe Coste total]]/Tabla1[[#This Row],[Unidades]]</f>
        <v>90.93</v>
      </c>
      <c r="M338" s="5">
        <v>907259.34</v>
      </c>
      <c r="N338" s="5">
        <v>535486.77</v>
      </c>
    </row>
    <row r="339" spans="1:14" x14ac:dyDescent="0.25">
      <c r="A339" t="s">
        <v>517</v>
      </c>
      <c r="B339" t="s">
        <v>24</v>
      </c>
      <c r="C339" t="s">
        <v>291</v>
      </c>
      <c r="D339" t="s">
        <v>53</v>
      </c>
      <c r="E339" t="s">
        <v>18</v>
      </c>
      <c r="F339" t="str">
        <f>IF(Tabla1[[#This Row],[Importe Coste total]]&gt;500000," Alto","Bajo")</f>
        <v>Bajo</v>
      </c>
      <c r="G339" s="3">
        <v>44031</v>
      </c>
      <c r="H339">
        <v>702028787</v>
      </c>
      <c r="I339" s="3">
        <v>44037</v>
      </c>
      <c r="J339">
        <v>4773</v>
      </c>
      <c r="K339" s="15">
        <f>IFERROR(Tabla1[[#This Row],[Importe venta total]]/Tabla1[[#This Row],[Unidades]]," EJEMPLO SI .Error en el cálculo")</f>
        <v>154.06</v>
      </c>
      <c r="L339" s="5">
        <f>Tabla1[[#This Row],[Importe Coste total]]/Tabla1[[#This Row],[Unidades]]</f>
        <v>90.93</v>
      </c>
      <c r="M339" s="5">
        <v>735328.38</v>
      </c>
      <c r="N339" s="5">
        <v>434008.89</v>
      </c>
    </row>
    <row r="340" spans="1:14" x14ac:dyDescent="0.25">
      <c r="A340" t="s">
        <v>518</v>
      </c>
      <c r="B340" t="s">
        <v>24</v>
      </c>
      <c r="C340" t="s">
        <v>50</v>
      </c>
      <c r="D340" t="s">
        <v>26</v>
      </c>
      <c r="E340" t="s">
        <v>14</v>
      </c>
      <c r="F340" t="str">
        <f>IF(Tabla1[[#This Row],[Importe Coste total]]&gt;500000," Alto","Bajo")</f>
        <v>Bajo</v>
      </c>
      <c r="G340" s="3">
        <v>44458</v>
      </c>
      <c r="H340">
        <v>239566600</v>
      </c>
      <c r="I340" s="3">
        <v>44459</v>
      </c>
      <c r="J340">
        <v>1935</v>
      </c>
      <c r="K340" s="15">
        <f>IFERROR(Tabla1[[#This Row],[Importe venta total]]/Tabla1[[#This Row],[Unidades]]," EJEMPLO SI .Error en el cálculo")</f>
        <v>9.33</v>
      </c>
      <c r="L340" s="5">
        <f>Tabla1[[#This Row],[Importe Coste total]]/Tabla1[[#This Row],[Unidades]]</f>
        <v>6.9200000000000008</v>
      </c>
      <c r="M340" s="5">
        <v>18053.55</v>
      </c>
      <c r="N340" s="5">
        <v>13390.2</v>
      </c>
    </row>
    <row r="341" spans="1:14" x14ac:dyDescent="0.25">
      <c r="A341" t="s">
        <v>519</v>
      </c>
      <c r="B341" t="s">
        <v>65</v>
      </c>
      <c r="C341" t="s">
        <v>123</v>
      </c>
      <c r="D341" t="s">
        <v>75</v>
      </c>
      <c r="E341" t="s">
        <v>18</v>
      </c>
      <c r="F341" t="str">
        <f>IF(Tabla1[[#This Row],[Importe Coste total]]&gt;500000," Alto","Bajo")</f>
        <v>Bajo</v>
      </c>
      <c r="G341" s="3">
        <v>44109</v>
      </c>
      <c r="H341">
        <v>673987042</v>
      </c>
      <c r="I341" s="3">
        <v>44142</v>
      </c>
      <c r="J341">
        <v>6598</v>
      </c>
      <c r="K341" s="15">
        <f>IFERROR(Tabla1[[#This Row],[Importe venta total]]/Tabla1[[#This Row],[Unidades]]," EJEMPLO SI .Error en el cálculo")</f>
        <v>109.28000000000002</v>
      </c>
      <c r="L341" s="5">
        <f>Tabla1[[#This Row],[Importe Coste total]]/Tabla1[[#This Row],[Unidades]]</f>
        <v>35.840000000000003</v>
      </c>
      <c r="M341" s="5">
        <v>721029.44000000006</v>
      </c>
      <c r="N341" s="5">
        <v>236472.32000000004</v>
      </c>
    </row>
    <row r="342" spans="1:14" x14ac:dyDescent="0.25">
      <c r="A342" t="s">
        <v>520</v>
      </c>
      <c r="B342" t="s">
        <v>24</v>
      </c>
      <c r="C342" t="s">
        <v>403</v>
      </c>
      <c r="D342" t="s">
        <v>17</v>
      </c>
      <c r="E342" t="s">
        <v>14</v>
      </c>
      <c r="F342" t="str">
        <f>IF(Tabla1[[#This Row],[Importe Coste total]]&gt;500000," Alto","Bajo")</f>
        <v xml:space="preserve"> Alto</v>
      </c>
      <c r="G342" s="3">
        <v>44409</v>
      </c>
      <c r="H342">
        <v>567838943</v>
      </c>
      <c r="I342" s="3">
        <v>44422</v>
      </c>
      <c r="J342">
        <v>5017</v>
      </c>
      <c r="K342" s="15">
        <f>IFERROR(Tabla1[[#This Row],[Importe venta total]]/Tabla1[[#This Row],[Unidades]]," EJEMPLO SI .Error en el cálculo")</f>
        <v>421.89</v>
      </c>
      <c r="L342" s="5">
        <f>Tabla1[[#This Row],[Importe Coste total]]/Tabla1[[#This Row],[Unidades]]</f>
        <v>364.69</v>
      </c>
      <c r="M342" s="5">
        <v>2116622.13</v>
      </c>
      <c r="N342" s="5">
        <v>1829649.73</v>
      </c>
    </row>
    <row r="343" spans="1:14" x14ac:dyDescent="0.25">
      <c r="A343" t="s">
        <v>521</v>
      </c>
      <c r="B343" t="s">
        <v>65</v>
      </c>
      <c r="C343" t="s">
        <v>232</v>
      </c>
      <c r="D343" t="s">
        <v>75</v>
      </c>
      <c r="E343" t="s">
        <v>18</v>
      </c>
      <c r="F343" t="str">
        <f>IF(Tabla1[[#This Row],[Importe Coste total]]&gt;500000," Alto","Bajo")</f>
        <v>Bajo</v>
      </c>
      <c r="G343" s="3">
        <v>44843</v>
      </c>
      <c r="H343">
        <v>803983628</v>
      </c>
      <c r="I343" s="3">
        <v>44866</v>
      </c>
      <c r="J343">
        <v>5477</v>
      </c>
      <c r="K343" s="15">
        <f>IFERROR(Tabla1[[#This Row],[Importe venta total]]/Tabla1[[#This Row],[Unidades]]," EJEMPLO SI .Error en el cálculo")</f>
        <v>109.28000000000002</v>
      </c>
      <c r="L343" s="5">
        <f>Tabla1[[#This Row],[Importe Coste total]]/Tabla1[[#This Row],[Unidades]]</f>
        <v>35.840000000000003</v>
      </c>
      <c r="M343" s="5">
        <v>598526.56000000006</v>
      </c>
      <c r="N343" s="5">
        <v>196295.68000000002</v>
      </c>
    </row>
    <row r="344" spans="1:14" x14ac:dyDescent="0.25">
      <c r="A344" t="s">
        <v>522</v>
      </c>
      <c r="B344" t="s">
        <v>28</v>
      </c>
      <c r="C344" t="s">
        <v>150</v>
      </c>
      <c r="D344" t="s">
        <v>38</v>
      </c>
      <c r="E344" t="s">
        <v>14</v>
      </c>
      <c r="F344" t="str">
        <f>IF(Tabla1[[#This Row],[Importe Coste total]]&gt;500000," Alto","Bajo")</f>
        <v xml:space="preserve"> Alto</v>
      </c>
      <c r="G344" s="3">
        <v>44521</v>
      </c>
      <c r="H344">
        <v>535594928</v>
      </c>
      <c r="I344" s="3">
        <v>44547</v>
      </c>
      <c r="J344">
        <v>3296</v>
      </c>
      <c r="K344" s="15">
        <f>IFERROR(Tabla1[[#This Row],[Importe venta total]]/Tabla1[[#This Row],[Unidades]]," EJEMPLO SI .Error en el cálculo")</f>
        <v>437.2</v>
      </c>
      <c r="L344" s="5">
        <f>Tabla1[[#This Row],[Importe Coste total]]/Tabla1[[#This Row],[Unidades]]</f>
        <v>263.33</v>
      </c>
      <c r="M344" s="5">
        <v>1441011.2</v>
      </c>
      <c r="N344" s="5">
        <v>867935.67999999993</v>
      </c>
    </row>
    <row r="345" spans="1:14" x14ac:dyDescent="0.25">
      <c r="A345" t="s">
        <v>523</v>
      </c>
      <c r="B345" t="s">
        <v>24</v>
      </c>
      <c r="C345" t="s">
        <v>148</v>
      </c>
      <c r="D345" t="s">
        <v>30</v>
      </c>
      <c r="E345" t="s">
        <v>18</v>
      </c>
      <c r="F345" t="str">
        <f>IF(Tabla1[[#This Row],[Importe Coste total]]&gt;500000," Alto","Bajo")</f>
        <v xml:space="preserve"> Alto</v>
      </c>
      <c r="G345" s="3">
        <v>44787</v>
      </c>
      <c r="H345">
        <v>336159169</v>
      </c>
      <c r="I345" s="3">
        <v>44790</v>
      </c>
      <c r="J345">
        <v>5823</v>
      </c>
      <c r="K345" s="15">
        <f>IFERROR(Tabla1[[#This Row],[Importe venta total]]/Tabla1[[#This Row],[Unidades]]," EJEMPLO SI .Error en el cálculo")</f>
        <v>255.28</v>
      </c>
      <c r="L345" s="5">
        <f>Tabla1[[#This Row],[Importe Coste total]]/Tabla1[[#This Row],[Unidades]]</f>
        <v>159.41999999999999</v>
      </c>
      <c r="M345" s="5">
        <v>1486495.44</v>
      </c>
      <c r="N345" s="5">
        <v>928302.65999999992</v>
      </c>
    </row>
    <row r="346" spans="1:14" x14ac:dyDescent="0.25">
      <c r="A346" t="s">
        <v>524</v>
      </c>
      <c r="B346" t="s">
        <v>20</v>
      </c>
      <c r="C346" t="s">
        <v>59</v>
      </c>
      <c r="D346" t="s">
        <v>17</v>
      </c>
      <c r="E346" t="s">
        <v>14</v>
      </c>
      <c r="F346" t="str">
        <f>IF(Tabla1[[#This Row],[Importe Coste total]]&gt;500000," Alto","Bajo")</f>
        <v xml:space="preserve"> Alto</v>
      </c>
      <c r="G346" s="3">
        <v>44521</v>
      </c>
      <c r="H346">
        <v>849475181</v>
      </c>
      <c r="I346" s="3">
        <v>44542</v>
      </c>
      <c r="J346">
        <v>7438</v>
      </c>
      <c r="K346" s="15">
        <f>IFERROR(Tabla1[[#This Row],[Importe venta total]]/Tabla1[[#This Row],[Unidades]]," EJEMPLO SI .Error en el cálculo")</f>
        <v>421.89</v>
      </c>
      <c r="L346" s="5">
        <f>Tabla1[[#This Row],[Importe Coste total]]/Tabla1[[#This Row],[Unidades]]</f>
        <v>364.69000000000005</v>
      </c>
      <c r="M346" s="5">
        <v>3138017.82</v>
      </c>
      <c r="N346" s="5">
        <v>2712564.22</v>
      </c>
    </row>
    <row r="347" spans="1:14" x14ac:dyDescent="0.25">
      <c r="A347" t="s">
        <v>525</v>
      </c>
      <c r="B347" t="s">
        <v>24</v>
      </c>
      <c r="C347" t="s">
        <v>25</v>
      </c>
      <c r="D347" t="s">
        <v>75</v>
      </c>
      <c r="E347" t="s">
        <v>14</v>
      </c>
      <c r="F347" t="str">
        <f>IF(Tabla1[[#This Row],[Importe Coste total]]&gt;500000," Alto","Bajo")</f>
        <v>Bajo</v>
      </c>
      <c r="G347" s="3">
        <v>44840</v>
      </c>
      <c r="H347">
        <v>539654290</v>
      </c>
      <c r="I347" s="3">
        <v>44852</v>
      </c>
      <c r="J347">
        <v>4552</v>
      </c>
      <c r="K347" s="15">
        <f>IFERROR(Tabla1[[#This Row],[Importe venta total]]/Tabla1[[#This Row],[Unidades]]," EJEMPLO SI .Error en el cálculo")</f>
        <v>109.28</v>
      </c>
      <c r="L347" s="5">
        <f>Tabla1[[#This Row],[Importe Coste total]]/Tabla1[[#This Row],[Unidades]]</f>
        <v>35.840000000000003</v>
      </c>
      <c r="M347" s="5">
        <v>497442.56</v>
      </c>
      <c r="N347" s="5">
        <v>163143.68000000002</v>
      </c>
    </row>
    <row r="348" spans="1:14" x14ac:dyDescent="0.25">
      <c r="A348" t="s">
        <v>526</v>
      </c>
      <c r="B348" t="s">
        <v>65</v>
      </c>
      <c r="C348" t="s">
        <v>422</v>
      </c>
      <c r="D348" t="s">
        <v>22</v>
      </c>
      <c r="E348" t="s">
        <v>18</v>
      </c>
      <c r="F348" t="str">
        <f>IF(Tabla1[[#This Row],[Importe Coste total]]&gt;500000," Alto","Bajo")</f>
        <v>Bajo</v>
      </c>
      <c r="G348" s="3">
        <v>44397</v>
      </c>
      <c r="H348">
        <v>641120326</v>
      </c>
      <c r="I348" s="3">
        <v>44442</v>
      </c>
      <c r="J348">
        <v>606</v>
      </c>
      <c r="K348" s="15">
        <f>IFERROR(Tabla1[[#This Row],[Importe venta total]]/Tabla1[[#This Row],[Unidades]]," EJEMPLO SI .Error en el cálculo")</f>
        <v>205.7</v>
      </c>
      <c r="L348" s="5">
        <f>Tabla1[[#This Row],[Importe Coste total]]/Tabla1[[#This Row],[Unidades]]</f>
        <v>117.11</v>
      </c>
      <c r="M348" s="5">
        <v>124654.2</v>
      </c>
      <c r="N348" s="5">
        <v>70968.66</v>
      </c>
    </row>
    <row r="349" spans="1:14" x14ac:dyDescent="0.25">
      <c r="A349" t="s">
        <v>527</v>
      </c>
      <c r="B349" t="s">
        <v>65</v>
      </c>
      <c r="C349" t="s">
        <v>429</v>
      </c>
      <c r="D349" t="s">
        <v>53</v>
      </c>
      <c r="E349" t="s">
        <v>14</v>
      </c>
      <c r="F349" t="str">
        <f>IF(Tabla1[[#This Row],[Importe Coste total]]&gt;500000," Alto","Bajo")</f>
        <v>Bajo</v>
      </c>
      <c r="G349" s="3">
        <v>44078</v>
      </c>
      <c r="H349">
        <v>208609616</v>
      </c>
      <c r="I349" s="3">
        <v>44079</v>
      </c>
      <c r="J349">
        <v>1076</v>
      </c>
      <c r="K349" s="15">
        <f>IFERROR(Tabla1[[#This Row],[Importe venta total]]/Tabla1[[#This Row],[Unidades]]," EJEMPLO SI .Error en el cálculo")</f>
        <v>154.06</v>
      </c>
      <c r="L349" s="5">
        <f>Tabla1[[#This Row],[Importe Coste total]]/Tabla1[[#This Row],[Unidades]]</f>
        <v>90.93</v>
      </c>
      <c r="M349" s="5">
        <v>165768.56</v>
      </c>
      <c r="N349" s="5">
        <v>97840.680000000008</v>
      </c>
    </row>
    <row r="350" spans="1:14" x14ac:dyDescent="0.25">
      <c r="A350" t="s">
        <v>528</v>
      </c>
      <c r="B350" t="s">
        <v>24</v>
      </c>
      <c r="C350" t="s">
        <v>25</v>
      </c>
      <c r="D350" t="s">
        <v>17</v>
      </c>
      <c r="E350" t="s">
        <v>14</v>
      </c>
      <c r="F350" t="str">
        <f>IF(Tabla1[[#This Row],[Importe Coste total]]&gt;500000," Alto","Bajo")</f>
        <v xml:space="preserve"> Alto</v>
      </c>
      <c r="G350" s="3">
        <v>44397</v>
      </c>
      <c r="H350">
        <v>167170989</v>
      </c>
      <c r="I350" s="3">
        <v>44399</v>
      </c>
      <c r="J350">
        <v>8465</v>
      </c>
      <c r="K350" s="15">
        <f>IFERROR(Tabla1[[#This Row],[Importe venta total]]/Tabla1[[#This Row],[Unidades]]," EJEMPLO SI .Error en el cálculo")</f>
        <v>421.89</v>
      </c>
      <c r="L350" s="5">
        <f>Tabla1[[#This Row],[Importe Coste total]]/Tabla1[[#This Row],[Unidades]]</f>
        <v>364.69</v>
      </c>
      <c r="M350" s="5">
        <v>3571298.85</v>
      </c>
      <c r="N350" s="5">
        <v>3087100.85</v>
      </c>
    </row>
    <row r="351" spans="1:14" x14ac:dyDescent="0.25">
      <c r="A351" t="s">
        <v>529</v>
      </c>
      <c r="B351" t="s">
        <v>20</v>
      </c>
      <c r="C351" t="s">
        <v>193</v>
      </c>
      <c r="D351" t="s">
        <v>17</v>
      </c>
      <c r="E351" t="s">
        <v>18</v>
      </c>
      <c r="F351" t="str">
        <f>IF(Tabla1[[#This Row],[Importe Coste total]]&gt;500000," Alto","Bajo")</f>
        <v xml:space="preserve"> Alto</v>
      </c>
      <c r="G351" s="3">
        <v>43924</v>
      </c>
      <c r="H351">
        <v>162165772</v>
      </c>
      <c r="I351" s="3">
        <v>43957</v>
      </c>
      <c r="J351">
        <v>7311</v>
      </c>
      <c r="K351" s="15">
        <f>IFERROR(Tabla1[[#This Row],[Importe venta total]]/Tabla1[[#This Row],[Unidades]]," EJEMPLO SI .Error en el cálculo")</f>
        <v>421.89</v>
      </c>
      <c r="L351" s="5">
        <f>Tabla1[[#This Row],[Importe Coste total]]/Tabla1[[#This Row],[Unidades]]</f>
        <v>364.69</v>
      </c>
      <c r="M351" s="5">
        <v>3084437.79</v>
      </c>
      <c r="N351" s="5">
        <v>2666248.59</v>
      </c>
    </row>
    <row r="352" spans="1:14" x14ac:dyDescent="0.25">
      <c r="A352" t="s">
        <v>530</v>
      </c>
      <c r="B352" t="s">
        <v>24</v>
      </c>
      <c r="C352" t="s">
        <v>295</v>
      </c>
      <c r="D352" t="s">
        <v>38</v>
      </c>
      <c r="E352" t="s">
        <v>18</v>
      </c>
      <c r="F352" t="str">
        <f>IF(Tabla1[[#This Row],[Importe Coste total]]&gt;500000," Alto","Bajo")</f>
        <v xml:space="preserve"> Alto</v>
      </c>
      <c r="G352" s="3">
        <v>43987</v>
      </c>
      <c r="H352">
        <v>809267795</v>
      </c>
      <c r="I352" s="3">
        <v>44002</v>
      </c>
      <c r="J352">
        <v>9179</v>
      </c>
      <c r="K352" s="15">
        <f>IFERROR(Tabla1[[#This Row],[Importe venta total]]/Tabla1[[#This Row],[Unidades]]," EJEMPLO SI .Error en el cálculo")</f>
        <v>437.2</v>
      </c>
      <c r="L352" s="5">
        <f>Tabla1[[#This Row],[Importe Coste total]]/Tabla1[[#This Row],[Unidades]]</f>
        <v>263.33</v>
      </c>
      <c r="M352" s="5">
        <v>4013058.8</v>
      </c>
      <c r="N352" s="5">
        <v>2417106.0699999998</v>
      </c>
    </row>
    <row r="353" spans="1:14" x14ac:dyDescent="0.25">
      <c r="A353" t="s">
        <v>531</v>
      </c>
      <c r="B353" t="s">
        <v>11</v>
      </c>
      <c r="C353" t="s">
        <v>136</v>
      </c>
      <c r="D353" t="s">
        <v>30</v>
      </c>
      <c r="E353" t="s">
        <v>18</v>
      </c>
      <c r="F353" t="str">
        <f>IF(Tabla1[[#This Row],[Importe Coste total]]&gt;500000," Alto","Bajo")</f>
        <v xml:space="preserve"> Alto</v>
      </c>
      <c r="G353" s="3">
        <v>43973</v>
      </c>
      <c r="H353">
        <v>544463384</v>
      </c>
      <c r="I353" s="3">
        <v>44007</v>
      </c>
      <c r="J353">
        <v>7669</v>
      </c>
      <c r="K353" s="15">
        <f>IFERROR(Tabla1[[#This Row],[Importe venta total]]/Tabla1[[#This Row],[Unidades]]," EJEMPLO SI .Error en el cálculo")</f>
        <v>255.28</v>
      </c>
      <c r="L353" s="5">
        <f>Tabla1[[#This Row],[Importe Coste total]]/Tabla1[[#This Row],[Unidades]]</f>
        <v>159.41999999999999</v>
      </c>
      <c r="M353" s="5">
        <v>1957742.32</v>
      </c>
      <c r="N353" s="5">
        <v>1222591.98</v>
      </c>
    </row>
    <row r="354" spans="1:14" x14ac:dyDescent="0.25">
      <c r="A354" t="s">
        <v>532</v>
      </c>
      <c r="B354" t="s">
        <v>24</v>
      </c>
      <c r="C354" t="s">
        <v>152</v>
      </c>
      <c r="D354" t="s">
        <v>33</v>
      </c>
      <c r="E354" t="s">
        <v>18</v>
      </c>
      <c r="F354" t="str">
        <f>IF(Tabla1[[#This Row],[Importe Coste total]]&gt;500000," Alto","Bajo")</f>
        <v>Bajo</v>
      </c>
      <c r="G354" s="3">
        <v>43938</v>
      </c>
      <c r="H354">
        <v>574051368</v>
      </c>
      <c r="I354" s="3">
        <v>43952</v>
      </c>
      <c r="J354">
        <v>3411</v>
      </c>
      <c r="K354" s="15">
        <f>IFERROR(Tabla1[[#This Row],[Importe venta total]]/Tabla1[[#This Row],[Unidades]]," EJEMPLO SI .Error en el cálculo")</f>
        <v>47.45</v>
      </c>
      <c r="L354" s="5">
        <f>Tabla1[[#This Row],[Importe Coste total]]/Tabla1[[#This Row],[Unidades]]</f>
        <v>31.79</v>
      </c>
      <c r="M354" s="5">
        <v>161851.95000000001</v>
      </c>
      <c r="N354" s="5">
        <v>108435.69</v>
      </c>
    </row>
    <row r="355" spans="1:14" x14ac:dyDescent="0.25">
      <c r="A355" t="s">
        <v>533</v>
      </c>
      <c r="B355" t="s">
        <v>24</v>
      </c>
      <c r="C355" t="s">
        <v>214</v>
      </c>
      <c r="D355" t="s">
        <v>26</v>
      </c>
      <c r="E355" t="s">
        <v>18</v>
      </c>
      <c r="F355" t="str">
        <f>IF(Tabla1[[#This Row],[Importe Coste total]]&gt;500000," Alto","Bajo")</f>
        <v>Bajo</v>
      </c>
      <c r="G355" s="3">
        <v>44084</v>
      </c>
      <c r="H355">
        <v>824643075</v>
      </c>
      <c r="I355" s="3">
        <v>44127</v>
      </c>
      <c r="J355">
        <v>9066</v>
      </c>
      <c r="K355" s="15">
        <f>IFERROR(Tabla1[[#This Row],[Importe venta total]]/Tabla1[[#This Row],[Unidades]]," EJEMPLO SI .Error en el cálculo")</f>
        <v>9.33</v>
      </c>
      <c r="L355" s="5">
        <f>Tabla1[[#This Row],[Importe Coste total]]/Tabla1[[#This Row],[Unidades]]</f>
        <v>6.92</v>
      </c>
      <c r="M355" s="5">
        <v>84585.78</v>
      </c>
      <c r="N355" s="5">
        <v>62736.72</v>
      </c>
    </row>
    <row r="356" spans="1:14" x14ac:dyDescent="0.25">
      <c r="A356" t="s">
        <v>534</v>
      </c>
      <c r="B356" t="s">
        <v>24</v>
      </c>
      <c r="C356" t="s">
        <v>315</v>
      </c>
      <c r="D356" t="s">
        <v>40</v>
      </c>
      <c r="E356" t="s">
        <v>14</v>
      </c>
      <c r="F356" t="str">
        <f>IF(Tabla1[[#This Row],[Importe Coste total]]&gt;500000," Alto","Bajo")</f>
        <v>Bajo</v>
      </c>
      <c r="G356" s="3">
        <v>44238</v>
      </c>
      <c r="H356">
        <v>393162333</v>
      </c>
      <c r="I356" s="3">
        <v>44284</v>
      </c>
      <c r="J356">
        <v>4326</v>
      </c>
      <c r="K356" s="15">
        <f>IFERROR(Tabla1[[#This Row],[Importe venta total]]/Tabla1[[#This Row],[Unidades]]," EJEMPLO SI .Error en el cálculo")</f>
        <v>81.73</v>
      </c>
      <c r="L356" s="5">
        <f>Tabla1[[#This Row],[Importe Coste total]]/Tabla1[[#This Row],[Unidades]]</f>
        <v>56.67</v>
      </c>
      <c r="M356" s="5">
        <v>353563.98000000004</v>
      </c>
      <c r="N356" s="5">
        <v>245154.42</v>
      </c>
    </row>
    <row r="357" spans="1:14" x14ac:dyDescent="0.25">
      <c r="A357" t="s">
        <v>535</v>
      </c>
      <c r="B357" t="s">
        <v>24</v>
      </c>
      <c r="C357" t="s">
        <v>353</v>
      </c>
      <c r="D357" t="s">
        <v>26</v>
      </c>
      <c r="E357" t="s">
        <v>18</v>
      </c>
      <c r="F357" t="str">
        <f>IF(Tabla1[[#This Row],[Importe Coste total]]&gt;500000," Alto","Bajo")</f>
        <v>Bajo</v>
      </c>
      <c r="G357" s="3">
        <v>44375</v>
      </c>
      <c r="H357">
        <v>696845471</v>
      </c>
      <c r="I357" s="3">
        <v>44385</v>
      </c>
      <c r="J357">
        <v>915</v>
      </c>
      <c r="K357" s="15">
        <f>IFERROR(Tabla1[[#This Row],[Importe venta total]]/Tabla1[[#This Row],[Unidades]]," EJEMPLO SI .Error en el cálculo")</f>
        <v>9.33</v>
      </c>
      <c r="L357" s="5">
        <f>Tabla1[[#This Row],[Importe Coste total]]/Tabla1[[#This Row],[Unidades]]</f>
        <v>6.92</v>
      </c>
      <c r="M357" s="5">
        <v>8536.9500000000007</v>
      </c>
      <c r="N357" s="5">
        <v>6331.8</v>
      </c>
    </row>
    <row r="358" spans="1:14" x14ac:dyDescent="0.25">
      <c r="A358" t="s">
        <v>368</v>
      </c>
      <c r="B358" t="s">
        <v>28</v>
      </c>
      <c r="C358" t="s">
        <v>536</v>
      </c>
      <c r="D358" t="s">
        <v>75</v>
      </c>
      <c r="E358" t="s">
        <v>14</v>
      </c>
      <c r="F358" t="str">
        <f>IF(Tabla1[[#This Row],[Importe Coste total]]&gt;500000," Alto","Bajo")</f>
        <v>Bajo</v>
      </c>
      <c r="G358" s="3">
        <v>44092</v>
      </c>
      <c r="H358">
        <v>523241317</v>
      </c>
      <c r="I358" s="3">
        <v>44107</v>
      </c>
      <c r="J358">
        <v>7588</v>
      </c>
      <c r="K358" s="15">
        <f>IFERROR(Tabla1[[#This Row],[Importe venta total]]/Tabla1[[#This Row],[Unidades]]," EJEMPLO SI .Error en el cálculo")</f>
        <v>109.28</v>
      </c>
      <c r="L358" s="5">
        <f>Tabla1[[#This Row],[Importe Coste total]]/Tabla1[[#This Row],[Unidades]]</f>
        <v>35.840000000000003</v>
      </c>
      <c r="M358" s="5">
        <v>829216.64</v>
      </c>
      <c r="N358" s="5">
        <v>271953.92000000004</v>
      </c>
    </row>
    <row r="359" spans="1:14" x14ac:dyDescent="0.25">
      <c r="A359" t="s">
        <v>537</v>
      </c>
      <c r="B359" t="s">
        <v>24</v>
      </c>
      <c r="C359" t="s">
        <v>501</v>
      </c>
      <c r="D359" t="s">
        <v>22</v>
      </c>
      <c r="E359" t="s">
        <v>14</v>
      </c>
      <c r="F359" t="str">
        <f>IF(Tabla1[[#This Row],[Importe Coste total]]&gt;500000," Alto","Bajo")</f>
        <v xml:space="preserve"> Alto</v>
      </c>
      <c r="G359" s="3">
        <v>44180</v>
      </c>
      <c r="H359">
        <v>980211198</v>
      </c>
      <c r="I359" s="3">
        <v>44180</v>
      </c>
      <c r="J359">
        <v>5131</v>
      </c>
      <c r="K359" s="15">
        <f>IFERROR(Tabla1[[#This Row],[Importe venta total]]/Tabla1[[#This Row],[Unidades]]," EJEMPLO SI .Error en el cálculo")</f>
        <v>205.7</v>
      </c>
      <c r="L359" s="5">
        <f>Tabla1[[#This Row],[Importe Coste total]]/Tabla1[[#This Row],[Unidades]]</f>
        <v>117.11</v>
      </c>
      <c r="M359" s="5">
        <v>1055446.7</v>
      </c>
      <c r="N359" s="5">
        <v>600891.41</v>
      </c>
    </row>
    <row r="360" spans="1:14" x14ac:dyDescent="0.25">
      <c r="A360" t="s">
        <v>538</v>
      </c>
      <c r="B360" t="s">
        <v>20</v>
      </c>
      <c r="C360" t="s">
        <v>42</v>
      </c>
      <c r="D360" t="s">
        <v>85</v>
      </c>
      <c r="E360" t="s">
        <v>18</v>
      </c>
      <c r="F360" t="str">
        <f>IF(Tabla1[[#This Row],[Importe Coste total]]&gt;500000," Alto","Bajo")</f>
        <v xml:space="preserve"> Alto</v>
      </c>
      <c r="G360" s="3">
        <v>44009</v>
      </c>
      <c r="H360">
        <v>545928943</v>
      </c>
      <c r="I360" s="3">
        <v>44053</v>
      </c>
      <c r="J360">
        <v>1361</v>
      </c>
      <c r="K360" s="15">
        <f>IFERROR(Tabla1[[#This Row],[Importe venta total]]/Tabla1[[#This Row],[Unidades]]," EJEMPLO SI .Error en el cálculo")</f>
        <v>668.27</v>
      </c>
      <c r="L360" s="5">
        <f>Tabla1[[#This Row],[Importe Coste total]]/Tabla1[[#This Row],[Unidades]]</f>
        <v>502.54</v>
      </c>
      <c r="M360" s="5">
        <v>909515.47</v>
      </c>
      <c r="N360" s="5">
        <v>683956.94000000006</v>
      </c>
    </row>
    <row r="361" spans="1:14" x14ac:dyDescent="0.25">
      <c r="A361" t="s">
        <v>539</v>
      </c>
      <c r="B361" t="s">
        <v>24</v>
      </c>
      <c r="C361" t="s">
        <v>214</v>
      </c>
      <c r="D361" t="s">
        <v>53</v>
      </c>
      <c r="E361" t="s">
        <v>18</v>
      </c>
      <c r="F361" t="str">
        <f>IF(Tabla1[[#This Row],[Importe Coste total]]&gt;500000," Alto","Bajo")</f>
        <v xml:space="preserve"> Alto</v>
      </c>
      <c r="G361" s="3">
        <v>44140</v>
      </c>
      <c r="H361">
        <v>918880879</v>
      </c>
      <c r="I361" s="3">
        <v>44178</v>
      </c>
      <c r="J361">
        <v>6127</v>
      </c>
      <c r="K361" s="15">
        <f>IFERROR(Tabla1[[#This Row],[Importe venta total]]/Tabla1[[#This Row],[Unidades]]," EJEMPLO SI .Error en el cálculo")</f>
        <v>154.06</v>
      </c>
      <c r="L361" s="5">
        <f>Tabla1[[#This Row],[Importe Coste total]]/Tabla1[[#This Row],[Unidades]]</f>
        <v>90.929999999999993</v>
      </c>
      <c r="M361" s="5">
        <v>943925.62</v>
      </c>
      <c r="N361" s="5">
        <v>557128.11</v>
      </c>
    </row>
    <row r="362" spans="1:14" x14ac:dyDescent="0.25">
      <c r="A362" t="s">
        <v>540</v>
      </c>
      <c r="B362" t="s">
        <v>28</v>
      </c>
      <c r="C362" t="s">
        <v>114</v>
      </c>
      <c r="D362" t="s">
        <v>53</v>
      </c>
      <c r="E362" t="s">
        <v>14</v>
      </c>
      <c r="F362" t="str">
        <f>IF(Tabla1[[#This Row],[Importe Coste total]]&gt;500000," Alto","Bajo")</f>
        <v xml:space="preserve"> Alto</v>
      </c>
      <c r="G362" s="3">
        <v>44760</v>
      </c>
      <c r="H362">
        <v>267865836</v>
      </c>
      <c r="I362" s="3">
        <v>44772</v>
      </c>
      <c r="J362">
        <v>6308</v>
      </c>
      <c r="K362" s="15">
        <f>IFERROR(Tabla1[[#This Row],[Importe venta total]]/Tabla1[[#This Row],[Unidades]]," EJEMPLO SI .Error en el cálculo")</f>
        <v>154.06</v>
      </c>
      <c r="L362" s="5">
        <f>Tabla1[[#This Row],[Importe Coste total]]/Tabla1[[#This Row],[Unidades]]</f>
        <v>90.93</v>
      </c>
      <c r="M362" s="5">
        <v>971810.48</v>
      </c>
      <c r="N362" s="5">
        <v>573586.44000000006</v>
      </c>
    </row>
    <row r="363" spans="1:14" x14ac:dyDescent="0.25">
      <c r="A363" t="s">
        <v>541</v>
      </c>
      <c r="B363" t="s">
        <v>11</v>
      </c>
      <c r="C363" t="s">
        <v>269</v>
      </c>
      <c r="D363" t="s">
        <v>43</v>
      </c>
      <c r="E363" t="s">
        <v>18</v>
      </c>
      <c r="F363" t="str">
        <f>IF(Tabla1[[#This Row],[Importe Coste total]]&gt;500000," Alto","Bajo")</f>
        <v>Bajo</v>
      </c>
      <c r="G363" s="3">
        <v>44112</v>
      </c>
      <c r="H363">
        <v>881995141</v>
      </c>
      <c r="I363" s="3">
        <v>44124</v>
      </c>
      <c r="J363">
        <v>817</v>
      </c>
      <c r="K363" s="15">
        <f>IFERROR(Tabla1[[#This Row],[Importe venta total]]/Tabla1[[#This Row],[Unidades]]," EJEMPLO SI .Error en el cálculo")</f>
        <v>651.21</v>
      </c>
      <c r="L363" s="5">
        <f>Tabla1[[#This Row],[Importe Coste total]]/Tabla1[[#This Row],[Unidades]]</f>
        <v>524.96</v>
      </c>
      <c r="M363" s="5">
        <v>532038.57000000007</v>
      </c>
      <c r="N363" s="5">
        <v>428892.32</v>
      </c>
    </row>
    <row r="364" spans="1:14" x14ac:dyDescent="0.25">
      <c r="A364" t="s">
        <v>542</v>
      </c>
      <c r="B364" t="s">
        <v>11</v>
      </c>
      <c r="C364" t="s">
        <v>392</v>
      </c>
      <c r="D364" t="s">
        <v>40</v>
      </c>
      <c r="E364" t="s">
        <v>18</v>
      </c>
      <c r="F364" t="str">
        <f>IF(Tabla1[[#This Row],[Importe Coste total]]&gt;500000," Alto","Bajo")</f>
        <v>Bajo</v>
      </c>
      <c r="G364" s="3">
        <v>44244</v>
      </c>
      <c r="H364">
        <v>620692622</v>
      </c>
      <c r="I364" s="3">
        <v>44261</v>
      </c>
      <c r="J364">
        <v>5595</v>
      </c>
      <c r="K364" s="15">
        <f>IFERROR(Tabla1[[#This Row],[Importe venta total]]/Tabla1[[#This Row],[Unidades]]," EJEMPLO SI .Error en el cálculo")</f>
        <v>81.73</v>
      </c>
      <c r="L364" s="5">
        <f>Tabla1[[#This Row],[Importe Coste total]]/Tabla1[[#This Row],[Unidades]]</f>
        <v>56.67</v>
      </c>
      <c r="M364" s="5">
        <v>457279.35000000003</v>
      </c>
      <c r="N364" s="5">
        <v>317068.65000000002</v>
      </c>
    </row>
    <row r="365" spans="1:14" x14ac:dyDescent="0.25">
      <c r="A365" t="s">
        <v>543</v>
      </c>
      <c r="B365" t="s">
        <v>65</v>
      </c>
      <c r="C365" t="s">
        <v>422</v>
      </c>
      <c r="D365" t="s">
        <v>17</v>
      </c>
      <c r="E365" t="s">
        <v>18</v>
      </c>
      <c r="F365" t="str">
        <f>IF(Tabla1[[#This Row],[Importe Coste total]]&gt;500000," Alto","Bajo")</f>
        <v xml:space="preserve"> Alto</v>
      </c>
      <c r="G365" s="3">
        <v>44215</v>
      </c>
      <c r="H365">
        <v>563694608</v>
      </c>
      <c r="I365" s="3">
        <v>44238</v>
      </c>
      <c r="J365">
        <v>8616</v>
      </c>
      <c r="K365" s="15">
        <f>IFERROR(Tabla1[[#This Row],[Importe venta total]]/Tabla1[[#This Row],[Unidades]]," EJEMPLO SI .Error en el cálculo")</f>
        <v>421.89</v>
      </c>
      <c r="L365" s="5">
        <f>Tabla1[[#This Row],[Importe Coste total]]/Tabla1[[#This Row],[Unidades]]</f>
        <v>364.69</v>
      </c>
      <c r="M365" s="5">
        <v>3635004.2399999998</v>
      </c>
      <c r="N365" s="5">
        <v>3142169.04</v>
      </c>
    </row>
    <row r="366" spans="1:14" x14ac:dyDescent="0.25">
      <c r="A366" t="s">
        <v>544</v>
      </c>
      <c r="B366" t="s">
        <v>28</v>
      </c>
      <c r="C366" t="s">
        <v>29</v>
      </c>
      <c r="D366" t="s">
        <v>33</v>
      </c>
      <c r="E366" t="s">
        <v>18</v>
      </c>
      <c r="F366" t="str">
        <f>IF(Tabla1[[#This Row],[Importe Coste total]]&gt;500000," Alto","Bajo")</f>
        <v>Bajo</v>
      </c>
      <c r="G366" s="3">
        <v>44799</v>
      </c>
      <c r="H366">
        <v>961049926</v>
      </c>
      <c r="I366" s="3">
        <v>44813</v>
      </c>
      <c r="J366">
        <v>4885</v>
      </c>
      <c r="K366" s="15">
        <f>IFERROR(Tabla1[[#This Row],[Importe venta total]]/Tabla1[[#This Row],[Unidades]]," EJEMPLO SI .Error en el cálculo")</f>
        <v>47.45</v>
      </c>
      <c r="L366" s="5">
        <f>Tabla1[[#This Row],[Importe Coste total]]/Tabla1[[#This Row],[Unidades]]</f>
        <v>31.79</v>
      </c>
      <c r="M366" s="5">
        <v>231793.25</v>
      </c>
      <c r="N366" s="5">
        <v>155294.15</v>
      </c>
    </row>
    <row r="367" spans="1:14" x14ac:dyDescent="0.25">
      <c r="A367" t="s">
        <v>545</v>
      </c>
      <c r="B367" t="s">
        <v>20</v>
      </c>
      <c r="C367" t="s">
        <v>121</v>
      </c>
      <c r="D367" t="s">
        <v>43</v>
      </c>
      <c r="E367" t="s">
        <v>18</v>
      </c>
      <c r="F367" t="str">
        <f>IF(Tabla1[[#This Row],[Importe Coste total]]&gt;500000," Alto","Bajo")</f>
        <v xml:space="preserve"> Alto</v>
      </c>
      <c r="G367" s="3">
        <v>44828</v>
      </c>
      <c r="H367">
        <v>783119904</v>
      </c>
      <c r="I367" s="3">
        <v>44864</v>
      </c>
      <c r="J367">
        <v>1437</v>
      </c>
      <c r="K367" s="15">
        <f>IFERROR(Tabla1[[#This Row],[Importe venta total]]/Tabla1[[#This Row],[Unidades]]," EJEMPLO SI .Error en el cálculo")</f>
        <v>651.21</v>
      </c>
      <c r="L367" s="5">
        <f>Tabla1[[#This Row],[Importe Coste total]]/Tabla1[[#This Row],[Unidades]]</f>
        <v>524.96</v>
      </c>
      <c r="M367" s="5">
        <v>935788.77</v>
      </c>
      <c r="N367" s="5">
        <v>754367.52</v>
      </c>
    </row>
    <row r="368" spans="1:14" x14ac:dyDescent="0.25">
      <c r="A368" t="s">
        <v>546</v>
      </c>
      <c r="B368" t="s">
        <v>28</v>
      </c>
      <c r="C368" t="s">
        <v>547</v>
      </c>
      <c r="D368" t="s">
        <v>40</v>
      </c>
      <c r="E368" t="s">
        <v>18</v>
      </c>
      <c r="F368" t="str">
        <f>IF(Tabla1[[#This Row],[Importe Coste total]]&gt;500000," Alto","Bajo")</f>
        <v>Bajo</v>
      </c>
      <c r="G368" s="3">
        <v>44847</v>
      </c>
      <c r="H368">
        <v>870578372</v>
      </c>
      <c r="I368" s="3">
        <v>44871</v>
      </c>
      <c r="J368">
        <v>2341</v>
      </c>
      <c r="K368" s="15">
        <f>IFERROR(Tabla1[[#This Row],[Importe venta total]]/Tabla1[[#This Row],[Unidades]]," EJEMPLO SI .Error en el cálculo")</f>
        <v>81.73</v>
      </c>
      <c r="L368" s="5">
        <f>Tabla1[[#This Row],[Importe Coste total]]/Tabla1[[#This Row],[Unidades]]</f>
        <v>56.67</v>
      </c>
      <c r="M368" s="5">
        <v>191329.93000000002</v>
      </c>
      <c r="N368" s="5">
        <v>132664.47</v>
      </c>
    </row>
    <row r="369" spans="1:14" x14ac:dyDescent="0.25">
      <c r="A369" t="s">
        <v>548</v>
      </c>
      <c r="B369" t="s">
        <v>24</v>
      </c>
      <c r="C369" t="s">
        <v>95</v>
      </c>
      <c r="D369" t="s">
        <v>13</v>
      </c>
      <c r="E369" t="s">
        <v>14</v>
      </c>
      <c r="F369" t="str">
        <f>IF(Tabla1[[#This Row],[Importe Coste total]]&gt;500000," Alto","Bajo")</f>
        <v>Bajo</v>
      </c>
      <c r="G369" s="3">
        <v>44503</v>
      </c>
      <c r="H369">
        <v>784411656</v>
      </c>
      <c r="I369" s="3">
        <v>44529</v>
      </c>
      <c r="J369">
        <v>3695</v>
      </c>
      <c r="K369" s="15">
        <f>IFERROR(Tabla1[[#This Row],[Importe venta total]]/Tabla1[[#This Row],[Unidades]]," EJEMPLO SI .Error en el cálculo")</f>
        <v>152.58000000000001</v>
      </c>
      <c r="L369" s="5">
        <f>Tabla1[[#This Row],[Importe Coste total]]/Tabla1[[#This Row],[Unidades]]</f>
        <v>97.44</v>
      </c>
      <c r="M369" s="5">
        <v>563783.10000000009</v>
      </c>
      <c r="N369" s="5">
        <v>360040.8</v>
      </c>
    </row>
    <row r="370" spans="1:14" x14ac:dyDescent="0.25">
      <c r="A370" t="s">
        <v>549</v>
      </c>
      <c r="B370" t="s">
        <v>65</v>
      </c>
      <c r="C370" t="s">
        <v>254</v>
      </c>
      <c r="D370" t="s">
        <v>85</v>
      </c>
      <c r="E370" t="s">
        <v>14</v>
      </c>
      <c r="F370" t="str">
        <f>IF(Tabla1[[#This Row],[Importe Coste total]]&gt;500000," Alto","Bajo")</f>
        <v xml:space="preserve"> Alto</v>
      </c>
      <c r="G370" s="3">
        <v>44114</v>
      </c>
      <c r="H370">
        <v>155918586</v>
      </c>
      <c r="I370" s="3">
        <v>44142</v>
      </c>
      <c r="J370">
        <v>8629</v>
      </c>
      <c r="K370" s="15">
        <f>IFERROR(Tabla1[[#This Row],[Importe venta total]]/Tabla1[[#This Row],[Unidades]]," EJEMPLO SI .Error en el cálculo")</f>
        <v>668.27</v>
      </c>
      <c r="L370" s="5">
        <f>Tabla1[[#This Row],[Importe Coste total]]/Tabla1[[#This Row],[Unidades]]</f>
        <v>502.54</v>
      </c>
      <c r="M370" s="5">
        <v>5766501.8300000001</v>
      </c>
      <c r="N370" s="5">
        <v>4336417.66</v>
      </c>
    </row>
    <row r="371" spans="1:14" x14ac:dyDescent="0.25">
      <c r="A371" t="s">
        <v>550</v>
      </c>
      <c r="B371" t="s">
        <v>24</v>
      </c>
      <c r="C371" t="s">
        <v>448</v>
      </c>
      <c r="D371" t="s">
        <v>38</v>
      </c>
      <c r="E371" t="s">
        <v>14</v>
      </c>
      <c r="F371" t="str">
        <f>IF(Tabla1[[#This Row],[Importe Coste total]]&gt;500000," Alto","Bajo")</f>
        <v xml:space="preserve"> Alto</v>
      </c>
      <c r="G371" s="3">
        <v>44142</v>
      </c>
      <c r="H371">
        <v>936710488</v>
      </c>
      <c r="I371" s="3">
        <v>44173</v>
      </c>
      <c r="J371">
        <v>2304</v>
      </c>
      <c r="K371" s="15">
        <f>IFERROR(Tabla1[[#This Row],[Importe venta total]]/Tabla1[[#This Row],[Unidades]]," EJEMPLO SI .Error en el cálculo")</f>
        <v>437.2</v>
      </c>
      <c r="L371" s="5">
        <f>Tabla1[[#This Row],[Importe Coste total]]/Tabla1[[#This Row],[Unidades]]</f>
        <v>263.33</v>
      </c>
      <c r="M371" s="5">
        <v>1007308.7999999999</v>
      </c>
      <c r="N371" s="5">
        <v>606712.31999999995</v>
      </c>
    </row>
    <row r="372" spans="1:14" x14ac:dyDescent="0.25">
      <c r="A372" t="s">
        <v>551</v>
      </c>
      <c r="B372" t="s">
        <v>65</v>
      </c>
      <c r="C372" t="s">
        <v>232</v>
      </c>
      <c r="D372" t="s">
        <v>13</v>
      </c>
      <c r="E372" t="s">
        <v>18</v>
      </c>
      <c r="F372" t="str">
        <f>IF(Tabla1[[#This Row],[Importe Coste total]]&gt;500000," Alto","Bajo")</f>
        <v xml:space="preserve"> Alto</v>
      </c>
      <c r="G372" s="3">
        <v>44675</v>
      </c>
      <c r="H372">
        <v>648711192</v>
      </c>
      <c r="I372" s="3">
        <v>44697</v>
      </c>
      <c r="J372">
        <v>6912</v>
      </c>
      <c r="K372" s="15">
        <f>IFERROR(Tabla1[[#This Row],[Importe venta total]]/Tabla1[[#This Row],[Unidades]]," EJEMPLO SI .Error en el cálculo")</f>
        <v>152.58000000000004</v>
      </c>
      <c r="L372" s="5">
        <f>Tabla1[[#This Row],[Importe Coste total]]/Tabla1[[#This Row],[Unidades]]</f>
        <v>97.44</v>
      </c>
      <c r="M372" s="5">
        <v>1054632.9600000002</v>
      </c>
      <c r="N372" s="5">
        <v>673505.28000000003</v>
      </c>
    </row>
    <row r="373" spans="1:14" x14ac:dyDescent="0.25">
      <c r="A373" t="s">
        <v>552</v>
      </c>
      <c r="B373" t="s">
        <v>11</v>
      </c>
      <c r="C373" t="s">
        <v>209</v>
      </c>
      <c r="D373" t="s">
        <v>85</v>
      </c>
      <c r="E373" t="s">
        <v>18</v>
      </c>
      <c r="F373" t="str">
        <f>IF(Tabla1[[#This Row],[Importe Coste total]]&gt;500000," Alto","Bajo")</f>
        <v xml:space="preserve"> Alto</v>
      </c>
      <c r="G373" s="3">
        <v>43862</v>
      </c>
      <c r="H373">
        <v>934157025</v>
      </c>
      <c r="I373" s="3">
        <v>43864</v>
      </c>
      <c r="J373">
        <v>6678</v>
      </c>
      <c r="K373" s="15">
        <f>IFERROR(Tabla1[[#This Row],[Importe venta total]]/Tabla1[[#This Row],[Unidades]]," EJEMPLO SI .Error en el cálculo")</f>
        <v>668.27</v>
      </c>
      <c r="L373" s="5">
        <f>Tabla1[[#This Row],[Importe Coste total]]/Tabla1[[#This Row],[Unidades]]</f>
        <v>502.54</v>
      </c>
      <c r="M373" s="5">
        <v>4462707.0599999996</v>
      </c>
      <c r="N373" s="5">
        <v>3355962.12</v>
      </c>
    </row>
    <row r="374" spans="1:14" x14ac:dyDescent="0.25">
      <c r="A374" t="s">
        <v>553</v>
      </c>
      <c r="B374" t="s">
        <v>45</v>
      </c>
      <c r="C374" t="s">
        <v>46</v>
      </c>
      <c r="D374" t="s">
        <v>75</v>
      </c>
      <c r="E374" t="s">
        <v>18</v>
      </c>
      <c r="F374" t="str">
        <f>IF(Tabla1[[#This Row],[Importe Coste total]]&gt;500000," Alto","Bajo")</f>
        <v>Bajo</v>
      </c>
      <c r="G374" s="3">
        <v>44692</v>
      </c>
      <c r="H374">
        <v>805596816</v>
      </c>
      <c r="I374" s="3">
        <v>44704</v>
      </c>
      <c r="J374">
        <v>2855</v>
      </c>
      <c r="K374" s="15">
        <f>IFERROR(Tabla1[[#This Row],[Importe venta total]]/Tabla1[[#This Row],[Unidades]]," EJEMPLO SI .Error en el cálculo")</f>
        <v>109.28</v>
      </c>
      <c r="L374" s="5">
        <f>Tabla1[[#This Row],[Importe Coste total]]/Tabla1[[#This Row],[Unidades]]</f>
        <v>35.840000000000003</v>
      </c>
      <c r="M374" s="5">
        <v>311994.40000000002</v>
      </c>
      <c r="N374" s="5">
        <v>102323.20000000001</v>
      </c>
    </row>
    <row r="375" spans="1:14" x14ac:dyDescent="0.25">
      <c r="A375" t="s">
        <v>322</v>
      </c>
      <c r="B375" t="s">
        <v>28</v>
      </c>
      <c r="C375" t="s">
        <v>424</v>
      </c>
      <c r="D375" t="s">
        <v>22</v>
      </c>
      <c r="E375" t="s">
        <v>18</v>
      </c>
      <c r="F375" t="str">
        <f>IF(Tabla1[[#This Row],[Importe Coste total]]&gt;500000," Alto","Bajo")</f>
        <v xml:space="preserve"> Alto</v>
      </c>
      <c r="G375" s="3">
        <v>44042</v>
      </c>
      <c r="H375">
        <v>695891892</v>
      </c>
      <c r="I375" s="3">
        <v>44046</v>
      </c>
      <c r="J375">
        <v>8730</v>
      </c>
      <c r="K375" s="15">
        <f>IFERROR(Tabla1[[#This Row],[Importe venta total]]/Tabla1[[#This Row],[Unidades]]," EJEMPLO SI .Error en el cálculo")</f>
        <v>205.7</v>
      </c>
      <c r="L375" s="5">
        <f>Tabla1[[#This Row],[Importe Coste total]]/Tabla1[[#This Row],[Unidades]]</f>
        <v>117.11</v>
      </c>
      <c r="M375" s="5">
        <v>1795761</v>
      </c>
      <c r="N375" s="5">
        <v>1022370.3</v>
      </c>
    </row>
    <row r="376" spans="1:14" x14ac:dyDescent="0.25">
      <c r="A376" t="s">
        <v>554</v>
      </c>
      <c r="B376" t="s">
        <v>65</v>
      </c>
      <c r="C376" t="s">
        <v>232</v>
      </c>
      <c r="D376" t="s">
        <v>40</v>
      </c>
      <c r="E376" t="s">
        <v>14</v>
      </c>
      <c r="F376" t="str">
        <f>IF(Tabla1[[#This Row],[Importe Coste total]]&gt;500000," Alto","Bajo")</f>
        <v>Bajo</v>
      </c>
      <c r="G376" s="3">
        <v>44675</v>
      </c>
      <c r="H376">
        <v>208216083</v>
      </c>
      <c r="I376" s="3">
        <v>44694</v>
      </c>
      <c r="J376">
        <v>4621</v>
      </c>
      <c r="K376" s="15">
        <f>IFERROR(Tabla1[[#This Row],[Importe venta total]]/Tabla1[[#This Row],[Unidades]]," EJEMPLO SI .Error en el cálculo")</f>
        <v>81.73</v>
      </c>
      <c r="L376" s="5">
        <f>Tabla1[[#This Row],[Importe Coste total]]/Tabla1[[#This Row],[Unidades]]</f>
        <v>56.67</v>
      </c>
      <c r="M376" s="5">
        <v>377674.33</v>
      </c>
      <c r="N376" s="5">
        <v>261872.07</v>
      </c>
    </row>
    <row r="377" spans="1:14" x14ac:dyDescent="0.25">
      <c r="A377" t="s">
        <v>555</v>
      </c>
      <c r="B377" t="s">
        <v>11</v>
      </c>
      <c r="C377" t="s">
        <v>327</v>
      </c>
      <c r="D377" t="s">
        <v>22</v>
      </c>
      <c r="E377" t="s">
        <v>14</v>
      </c>
      <c r="F377" t="str">
        <f>IF(Tabla1[[#This Row],[Importe Coste total]]&gt;500000," Alto","Bajo")</f>
        <v>Bajo</v>
      </c>
      <c r="G377" s="3">
        <v>44280</v>
      </c>
      <c r="H377">
        <v>366055715</v>
      </c>
      <c r="I377" s="3">
        <v>44291</v>
      </c>
      <c r="J377">
        <v>2875</v>
      </c>
      <c r="K377" s="15">
        <f>IFERROR(Tabla1[[#This Row],[Importe venta total]]/Tabla1[[#This Row],[Unidades]]," EJEMPLO SI .Error en el cálculo")</f>
        <v>205.7</v>
      </c>
      <c r="L377" s="5">
        <f>Tabla1[[#This Row],[Importe Coste total]]/Tabla1[[#This Row],[Unidades]]</f>
        <v>117.11</v>
      </c>
      <c r="M377" s="5">
        <v>591387.5</v>
      </c>
      <c r="N377" s="5">
        <v>336691.25</v>
      </c>
    </row>
    <row r="378" spans="1:14" x14ac:dyDescent="0.25">
      <c r="A378" t="s">
        <v>556</v>
      </c>
      <c r="B378" t="s">
        <v>24</v>
      </c>
      <c r="C378" t="s">
        <v>301</v>
      </c>
      <c r="D378" t="s">
        <v>17</v>
      </c>
      <c r="E378" t="s">
        <v>18</v>
      </c>
      <c r="F378" t="str">
        <f>IF(Tabla1[[#This Row],[Importe Coste total]]&gt;500000," Alto","Bajo")</f>
        <v xml:space="preserve"> Alto</v>
      </c>
      <c r="G378" s="3">
        <v>44350</v>
      </c>
      <c r="H378">
        <v>463209617</v>
      </c>
      <c r="I378" s="3">
        <v>44374</v>
      </c>
      <c r="J378">
        <v>2874</v>
      </c>
      <c r="K378" s="15">
        <f>IFERROR(Tabla1[[#This Row],[Importe venta total]]/Tabla1[[#This Row],[Unidades]]," EJEMPLO SI .Error en el cálculo")</f>
        <v>421.88999999999993</v>
      </c>
      <c r="L378" s="5">
        <f>Tabla1[[#This Row],[Importe Coste total]]/Tabla1[[#This Row],[Unidades]]</f>
        <v>364.69</v>
      </c>
      <c r="M378" s="5">
        <v>1212511.8599999999</v>
      </c>
      <c r="N378" s="5">
        <v>1048119.0599999999</v>
      </c>
    </row>
    <row r="379" spans="1:14" x14ac:dyDescent="0.25">
      <c r="A379" t="s">
        <v>557</v>
      </c>
      <c r="B379" t="s">
        <v>11</v>
      </c>
      <c r="C379" t="s">
        <v>558</v>
      </c>
      <c r="D379" t="s">
        <v>38</v>
      </c>
      <c r="E379" t="s">
        <v>18</v>
      </c>
      <c r="F379" t="str">
        <f>IF(Tabla1[[#This Row],[Importe Coste total]]&gt;500000," Alto","Bajo")</f>
        <v xml:space="preserve"> Alto</v>
      </c>
      <c r="G379" s="3">
        <v>44433</v>
      </c>
      <c r="H379">
        <v>313789117</v>
      </c>
      <c r="I379" s="3">
        <v>44446</v>
      </c>
      <c r="J379">
        <v>6028</v>
      </c>
      <c r="K379" s="15">
        <f>IFERROR(Tabla1[[#This Row],[Importe venta total]]/Tabla1[[#This Row],[Unidades]]," EJEMPLO SI .Error en el cálculo")</f>
        <v>437.2</v>
      </c>
      <c r="L379" s="5">
        <f>Tabla1[[#This Row],[Importe Coste total]]/Tabla1[[#This Row],[Unidades]]</f>
        <v>263.33</v>
      </c>
      <c r="M379" s="5">
        <v>2635441.6</v>
      </c>
      <c r="N379" s="5">
        <v>1587353.24</v>
      </c>
    </row>
    <row r="380" spans="1:14" x14ac:dyDescent="0.25">
      <c r="A380" t="s">
        <v>559</v>
      </c>
      <c r="B380" t="s">
        <v>65</v>
      </c>
      <c r="C380" t="s">
        <v>140</v>
      </c>
      <c r="D380" t="s">
        <v>22</v>
      </c>
      <c r="E380" t="s">
        <v>14</v>
      </c>
      <c r="F380" t="str">
        <f>IF(Tabla1[[#This Row],[Importe Coste total]]&gt;500000," Alto","Bajo")</f>
        <v>Bajo</v>
      </c>
      <c r="G380" s="3">
        <v>44748</v>
      </c>
      <c r="H380">
        <v>702218043</v>
      </c>
      <c r="I380" s="3">
        <v>44771</v>
      </c>
      <c r="J380">
        <v>779</v>
      </c>
      <c r="K380" s="15">
        <f>IFERROR(Tabla1[[#This Row],[Importe venta total]]/Tabla1[[#This Row],[Unidades]]," EJEMPLO SI .Error en el cálculo")</f>
        <v>205.7</v>
      </c>
      <c r="L380" s="5">
        <f>Tabla1[[#This Row],[Importe Coste total]]/Tabla1[[#This Row],[Unidades]]</f>
        <v>117.11</v>
      </c>
      <c r="M380" s="5">
        <v>160240.29999999999</v>
      </c>
      <c r="N380" s="5">
        <v>91228.69</v>
      </c>
    </row>
    <row r="381" spans="1:14" x14ac:dyDescent="0.25">
      <c r="A381" t="s">
        <v>560</v>
      </c>
      <c r="B381" t="s">
        <v>20</v>
      </c>
      <c r="C381" t="s">
        <v>320</v>
      </c>
      <c r="D381" t="s">
        <v>17</v>
      </c>
      <c r="E381" t="s">
        <v>18</v>
      </c>
      <c r="F381" t="str">
        <f>IF(Tabla1[[#This Row],[Importe Coste total]]&gt;500000," Alto","Bajo")</f>
        <v xml:space="preserve"> Alto</v>
      </c>
      <c r="G381" s="3">
        <v>44618</v>
      </c>
      <c r="H381">
        <v>233232724</v>
      </c>
      <c r="I381" s="3">
        <v>44628</v>
      </c>
      <c r="J381">
        <v>7601</v>
      </c>
      <c r="K381" s="15">
        <f>IFERROR(Tabla1[[#This Row],[Importe venta total]]/Tabla1[[#This Row],[Unidades]]," EJEMPLO SI .Error en el cálculo")</f>
        <v>421.88999999999993</v>
      </c>
      <c r="L381" s="5">
        <f>Tabla1[[#This Row],[Importe Coste total]]/Tabla1[[#This Row],[Unidades]]</f>
        <v>364.69</v>
      </c>
      <c r="M381" s="5">
        <v>3206785.8899999997</v>
      </c>
      <c r="N381" s="5">
        <v>2772008.69</v>
      </c>
    </row>
    <row r="382" spans="1:14" x14ac:dyDescent="0.25">
      <c r="A382" t="s">
        <v>561</v>
      </c>
      <c r="B382" t="s">
        <v>28</v>
      </c>
      <c r="C382" t="s">
        <v>29</v>
      </c>
      <c r="D382" t="s">
        <v>30</v>
      </c>
      <c r="E382" t="s">
        <v>14</v>
      </c>
      <c r="F382" t="str">
        <f>IF(Tabla1[[#This Row],[Importe Coste total]]&gt;500000," Alto","Bajo")</f>
        <v xml:space="preserve"> Alto</v>
      </c>
      <c r="G382" s="3">
        <v>44032</v>
      </c>
      <c r="H382">
        <v>281881988</v>
      </c>
      <c r="I382" s="3">
        <v>44054</v>
      </c>
      <c r="J382">
        <v>3999</v>
      </c>
      <c r="K382" s="15">
        <f>IFERROR(Tabla1[[#This Row],[Importe venta total]]/Tabla1[[#This Row],[Unidades]]," EJEMPLO SI .Error en el cálculo")</f>
        <v>255.28</v>
      </c>
      <c r="L382" s="5">
        <f>Tabla1[[#This Row],[Importe Coste total]]/Tabla1[[#This Row],[Unidades]]</f>
        <v>159.41999999999999</v>
      </c>
      <c r="M382" s="5">
        <v>1020864.72</v>
      </c>
      <c r="N382" s="5">
        <v>637520.57999999996</v>
      </c>
    </row>
    <row r="383" spans="1:14" x14ac:dyDescent="0.25">
      <c r="A383" t="s">
        <v>562</v>
      </c>
      <c r="B383" t="s">
        <v>24</v>
      </c>
      <c r="C383" t="s">
        <v>63</v>
      </c>
      <c r="D383" t="s">
        <v>13</v>
      </c>
      <c r="E383" t="s">
        <v>18</v>
      </c>
      <c r="F383" t="str">
        <f>IF(Tabla1[[#This Row],[Importe Coste total]]&gt;500000," Alto","Bajo")</f>
        <v xml:space="preserve"> Alto</v>
      </c>
      <c r="G383" s="3">
        <v>44171</v>
      </c>
      <c r="H383">
        <v>943527162</v>
      </c>
      <c r="I383" s="3">
        <v>44187</v>
      </c>
      <c r="J383">
        <v>9509</v>
      </c>
      <c r="K383" s="15">
        <f>IFERROR(Tabla1[[#This Row],[Importe venta total]]/Tabla1[[#This Row],[Unidades]]," EJEMPLO SI .Error en el cálculo")</f>
        <v>152.58000000000001</v>
      </c>
      <c r="L383" s="5">
        <f>Tabla1[[#This Row],[Importe Coste total]]/Tabla1[[#This Row],[Unidades]]</f>
        <v>97.44</v>
      </c>
      <c r="M383" s="5">
        <v>1450883.2200000002</v>
      </c>
      <c r="N383" s="5">
        <v>926556.96</v>
      </c>
    </row>
    <row r="384" spans="1:14" x14ac:dyDescent="0.25">
      <c r="A384" t="s">
        <v>563</v>
      </c>
      <c r="B384" t="s">
        <v>11</v>
      </c>
      <c r="C384" t="s">
        <v>381</v>
      </c>
      <c r="D384" t="s">
        <v>17</v>
      </c>
      <c r="E384" t="s">
        <v>14</v>
      </c>
      <c r="F384" t="str">
        <f>IF(Tabla1[[#This Row],[Importe Coste total]]&gt;500000," Alto","Bajo")</f>
        <v>Bajo</v>
      </c>
      <c r="G384" s="3">
        <v>44797</v>
      </c>
      <c r="H384">
        <v>583842074</v>
      </c>
      <c r="I384" s="3">
        <v>44838</v>
      </c>
      <c r="J384">
        <v>699</v>
      </c>
      <c r="K384" s="15">
        <f>IFERROR(Tabla1[[#This Row],[Importe venta total]]/Tabla1[[#This Row],[Unidades]]," EJEMPLO SI .Error en el cálculo")</f>
        <v>421.89</v>
      </c>
      <c r="L384" s="5">
        <f>Tabla1[[#This Row],[Importe Coste total]]/Tabla1[[#This Row],[Unidades]]</f>
        <v>364.69</v>
      </c>
      <c r="M384" s="5">
        <v>294901.11</v>
      </c>
      <c r="N384" s="5">
        <v>254918.31</v>
      </c>
    </row>
    <row r="385" spans="1:14" x14ac:dyDescent="0.25">
      <c r="A385" t="s">
        <v>564</v>
      </c>
      <c r="B385" t="s">
        <v>24</v>
      </c>
      <c r="C385" t="s">
        <v>414</v>
      </c>
      <c r="D385" t="s">
        <v>30</v>
      </c>
      <c r="E385" t="s">
        <v>18</v>
      </c>
      <c r="F385" t="str">
        <f>IF(Tabla1[[#This Row],[Importe Coste total]]&gt;500000," Alto","Bajo")</f>
        <v xml:space="preserve"> Alto</v>
      </c>
      <c r="G385" s="3">
        <v>44776</v>
      </c>
      <c r="H385">
        <v>788813054</v>
      </c>
      <c r="I385" s="3">
        <v>44782</v>
      </c>
      <c r="J385">
        <v>6167</v>
      </c>
      <c r="K385" s="15">
        <f>IFERROR(Tabla1[[#This Row],[Importe venta total]]/Tabla1[[#This Row],[Unidades]]," EJEMPLO SI .Error en el cálculo")</f>
        <v>255.28</v>
      </c>
      <c r="L385" s="5">
        <f>Tabla1[[#This Row],[Importe Coste total]]/Tabla1[[#This Row],[Unidades]]</f>
        <v>159.41999999999999</v>
      </c>
      <c r="M385" s="5">
        <v>1574311.76</v>
      </c>
      <c r="N385" s="5">
        <v>983143.1399999999</v>
      </c>
    </row>
    <row r="386" spans="1:14" x14ac:dyDescent="0.25">
      <c r="A386" t="s">
        <v>565</v>
      </c>
      <c r="B386" t="s">
        <v>65</v>
      </c>
      <c r="C386" t="s">
        <v>271</v>
      </c>
      <c r="D386" t="s">
        <v>40</v>
      </c>
      <c r="E386" t="s">
        <v>18</v>
      </c>
      <c r="F386" t="str">
        <f>IF(Tabla1[[#This Row],[Importe Coste total]]&gt;500000," Alto","Bajo")</f>
        <v>Bajo</v>
      </c>
      <c r="G386" s="3">
        <v>44685</v>
      </c>
      <c r="H386">
        <v>514738929</v>
      </c>
      <c r="I386" s="3">
        <v>44697</v>
      </c>
      <c r="J386">
        <v>1543</v>
      </c>
      <c r="K386" s="15">
        <f>IFERROR(Tabla1[[#This Row],[Importe venta total]]/Tabla1[[#This Row],[Unidades]]," EJEMPLO SI .Error en el cálculo")</f>
        <v>81.73</v>
      </c>
      <c r="L386" s="5">
        <f>Tabla1[[#This Row],[Importe Coste total]]/Tabla1[[#This Row],[Unidades]]</f>
        <v>56.67</v>
      </c>
      <c r="M386" s="5">
        <v>126109.39</v>
      </c>
      <c r="N386" s="5">
        <v>87441.81</v>
      </c>
    </row>
    <row r="387" spans="1:14" x14ac:dyDescent="0.25">
      <c r="A387" t="s">
        <v>566</v>
      </c>
      <c r="B387" t="s">
        <v>11</v>
      </c>
      <c r="C387" t="s">
        <v>173</v>
      </c>
      <c r="D387" t="s">
        <v>26</v>
      </c>
      <c r="E387" t="s">
        <v>14</v>
      </c>
      <c r="F387" t="str">
        <f>IF(Tabla1[[#This Row],[Importe Coste total]]&gt;500000," Alto","Bajo")</f>
        <v>Bajo</v>
      </c>
      <c r="G387" s="3">
        <v>44203</v>
      </c>
      <c r="H387">
        <v>138231027</v>
      </c>
      <c r="I387" s="3">
        <v>44224</v>
      </c>
      <c r="J387">
        <v>4487</v>
      </c>
      <c r="K387" s="15">
        <f>IFERROR(Tabla1[[#This Row],[Importe venta total]]/Tabla1[[#This Row],[Unidades]]," EJEMPLO SI .Error en el cálculo")</f>
        <v>9.33</v>
      </c>
      <c r="L387" s="5">
        <f>Tabla1[[#This Row],[Importe Coste total]]/Tabla1[[#This Row],[Unidades]]</f>
        <v>6.92</v>
      </c>
      <c r="M387" s="5">
        <v>41863.71</v>
      </c>
      <c r="N387" s="5">
        <v>31050.04</v>
      </c>
    </row>
    <row r="388" spans="1:14" x14ac:dyDescent="0.25">
      <c r="A388" t="s">
        <v>567</v>
      </c>
      <c r="B388" t="s">
        <v>28</v>
      </c>
      <c r="C388" t="s">
        <v>246</v>
      </c>
      <c r="D388" t="s">
        <v>22</v>
      </c>
      <c r="E388" t="s">
        <v>18</v>
      </c>
      <c r="F388" t="str">
        <f>IF(Tabla1[[#This Row],[Importe Coste total]]&gt;500000," Alto","Bajo")</f>
        <v xml:space="preserve"> Alto</v>
      </c>
      <c r="G388" s="3">
        <v>44725</v>
      </c>
      <c r="H388">
        <v>106213176</v>
      </c>
      <c r="I388" s="3">
        <v>44757</v>
      </c>
      <c r="J388">
        <v>9694</v>
      </c>
      <c r="K388" s="15">
        <f>IFERROR(Tabla1[[#This Row],[Importe venta total]]/Tabla1[[#This Row],[Unidades]]," EJEMPLO SI .Error en el cálculo")</f>
        <v>205.7</v>
      </c>
      <c r="L388" s="5">
        <f>Tabla1[[#This Row],[Importe Coste total]]/Tabla1[[#This Row],[Unidades]]</f>
        <v>117.11000000000001</v>
      </c>
      <c r="M388" s="5">
        <v>1994055.7999999998</v>
      </c>
      <c r="N388" s="5">
        <v>1135264.3400000001</v>
      </c>
    </row>
    <row r="389" spans="1:14" x14ac:dyDescent="0.25">
      <c r="A389" t="s">
        <v>568</v>
      </c>
      <c r="B389" t="s">
        <v>65</v>
      </c>
      <c r="C389" t="s">
        <v>74</v>
      </c>
      <c r="D389" t="s">
        <v>13</v>
      </c>
      <c r="E389" t="s">
        <v>14</v>
      </c>
      <c r="F389" t="str">
        <f>IF(Tabla1[[#This Row],[Importe Coste total]]&gt;500000," Alto","Bajo")</f>
        <v>Bajo</v>
      </c>
      <c r="G389" s="3">
        <v>44657</v>
      </c>
      <c r="H389">
        <v>485921704</v>
      </c>
      <c r="I389" s="3">
        <v>44666</v>
      </c>
      <c r="J389">
        <v>3885</v>
      </c>
      <c r="K389" s="15">
        <f>IFERROR(Tabla1[[#This Row],[Importe venta total]]/Tabla1[[#This Row],[Unidades]]," EJEMPLO SI .Error en el cálculo")</f>
        <v>152.58000000000001</v>
      </c>
      <c r="L389" s="5">
        <f>Tabla1[[#This Row],[Importe Coste total]]/Tabla1[[#This Row],[Unidades]]</f>
        <v>97.44</v>
      </c>
      <c r="M389" s="5">
        <v>592773.30000000005</v>
      </c>
      <c r="N389" s="5">
        <v>378554.39999999997</v>
      </c>
    </row>
    <row r="390" spans="1:14" x14ac:dyDescent="0.25">
      <c r="A390" t="s">
        <v>569</v>
      </c>
      <c r="B390" t="s">
        <v>65</v>
      </c>
      <c r="C390" t="s">
        <v>365</v>
      </c>
      <c r="D390" t="s">
        <v>43</v>
      </c>
      <c r="E390" t="s">
        <v>18</v>
      </c>
      <c r="F390" t="str">
        <f>IF(Tabla1[[#This Row],[Importe Coste total]]&gt;500000," Alto","Bajo")</f>
        <v>Bajo</v>
      </c>
      <c r="G390" s="3">
        <v>44122</v>
      </c>
      <c r="H390">
        <v>514905440</v>
      </c>
      <c r="I390" s="3">
        <v>44126</v>
      </c>
      <c r="J390">
        <v>817</v>
      </c>
      <c r="K390" s="15">
        <f>IFERROR(Tabla1[[#This Row],[Importe venta total]]/Tabla1[[#This Row],[Unidades]]," EJEMPLO SI .Error en el cálculo")</f>
        <v>651.21</v>
      </c>
      <c r="L390" s="5">
        <f>Tabla1[[#This Row],[Importe Coste total]]/Tabla1[[#This Row],[Unidades]]</f>
        <v>524.96</v>
      </c>
      <c r="M390" s="5">
        <v>532038.57000000007</v>
      </c>
      <c r="N390" s="5">
        <v>428892.32</v>
      </c>
    </row>
    <row r="391" spans="1:14" x14ac:dyDescent="0.25">
      <c r="A391" t="s">
        <v>570</v>
      </c>
      <c r="B391" t="s">
        <v>65</v>
      </c>
      <c r="C391" t="s">
        <v>254</v>
      </c>
      <c r="D391" t="s">
        <v>40</v>
      </c>
      <c r="E391" t="s">
        <v>18</v>
      </c>
      <c r="F391" t="str">
        <f>IF(Tabla1[[#This Row],[Importe Coste total]]&gt;500000," Alto","Bajo")</f>
        <v>Bajo</v>
      </c>
      <c r="G391" s="3">
        <v>44431</v>
      </c>
      <c r="H391">
        <v>851025712</v>
      </c>
      <c r="I391" s="3">
        <v>44466</v>
      </c>
      <c r="J391">
        <v>6275</v>
      </c>
      <c r="K391" s="15">
        <f>IFERROR(Tabla1[[#This Row],[Importe venta total]]/Tabla1[[#This Row],[Unidades]]," EJEMPLO SI .Error en el cálculo")</f>
        <v>81.73</v>
      </c>
      <c r="L391" s="5">
        <f>Tabla1[[#This Row],[Importe Coste total]]/Tabla1[[#This Row],[Unidades]]</f>
        <v>56.67</v>
      </c>
      <c r="M391" s="5">
        <v>512855.75</v>
      </c>
      <c r="N391" s="5">
        <v>355604.25</v>
      </c>
    </row>
    <row r="392" spans="1:14" x14ac:dyDescent="0.25">
      <c r="A392" t="s">
        <v>571</v>
      </c>
      <c r="B392" t="s">
        <v>20</v>
      </c>
      <c r="C392" t="s">
        <v>88</v>
      </c>
      <c r="D392" t="s">
        <v>30</v>
      </c>
      <c r="E392" t="s">
        <v>14</v>
      </c>
      <c r="F392" t="str">
        <f>IF(Tabla1[[#This Row],[Importe Coste total]]&gt;500000," Alto","Bajo")</f>
        <v>Bajo</v>
      </c>
      <c r="G392" s="3">
        <v>44432</v>
      </c>
      <c r="H392">
        <v>422456347</v>
      </c>
      <c r="I392" s="3">
        <v>44434</v>
      </c>
      <c r="J392">
        <v>3076</v>
      </c>
      <c r="K392" s="15">
        <f>IFERROR(Tabla1[[#This Row],[Importe venta total]]/Tabla1[[#This Row],[Unidades]]," EJEMPLO SI .Error en el cálculo")</f>
        <v>255.28</v>
      </c>
      <c r="L392" s="5">
        <f>Tabla1[[#This Row],[Importe Coste total]]/Tabla1[[#This Row],[Unidades]]</f>
        <v>159.41999999999999</v>
      </c>
      <c r="M392" s="5">
        <v>785241.28</v>
      </c>
      <c r="N392" s="5">
        <v>490375.92</v>
      </c>
    </row>
    <row r="393" spans="1:14" x14ac:dyDescent="0.25">
      <c r="A393" t="s">
        <v>572</v>
      </c>
      <c r="B393" t="s">
        <v>24</v>
      </c>
      <c r="C393" t="s">
        <v>142</v>
      </c>
      <c r="D393" t="s">
        <v>38</v>
      </c>
      <c r="E393" t="s">
        <v>14</v>
      </c>
      <c r="F393" t="str">
        <f>IF(Tabla1[[#This Row],[Importe Coste total]]&gt;500000," Alto","Bajo")</f>
        <v xml:space="preserve"> Alto</v>
      </c>
      <c r="G393" s="3">
        <v>44164</v>
      </c>
      <c r="H393">
        <v>477683675</v>
      </c>
      <c r="I393" s="3">
        <v>44188</v>
      </c>
      <c r="J393">
        <v>6069</v>
      </c>
      <c r="K393" s="15">
        <f>IFERROR(Tabla1[[#This Row],[Importe venta total]]/Tabla1[[#This Row],[Unidades]]," EJEMPLO SI .Error en el cálculo")</f>
        <v>437.2</v>
      </c>
      <c r="L393" s="5">
        <f>Tabla1[[#This Row],[Importe Coste total]]/Tabla1[[#This Row],[Unidades]]</f>
        <v>263.33</v>
      </c>
      <c r="M393" s="5">
        <v>2653366.7999999998</v>
      </c>
      <c r="N393" s="5">
        <v>1598149.77</v>
      </c>
    </row>
    <row r="394" spans="1:14" x14ac:dyDescent="0.25">
      <c r="A394" t="s">
        <v>522</v>
      </c>
      <c r="B394" t="s">
        <v>20</v>
      </c>
      <c r="C394" t="s">
        <v>112</v>
      </c>
      <c r="D394" t="s">
        <v>75</v>
      </c>
      <c r="E394" t="s">
        <v>18</v>
      </c>
      <c r="F394" t="str">
        <f>IF(Tabla1[[#This Row],[Importe Coste total]]&gt;500000," Alto","Bajo")</f>
        <v>Bajo</v>
      </c>
      <c r="G394" s="3">
        <v>44335</v>
      </c>
      <c r="H394">
        <v>535506522</v>
      </c>
      <c r="I394" s="3">
        <v>44341</v>
      </c>
      <c r="J394">
        <v>7135</v>
      </c>
      <c r="K394" s="15">
        <f>IFERROR(Tabla1[[#This Row],[Importe venta total]]/Tabla1[[#This Row],[Unidades]]," EJEMPLO SI .Error en el cálculo")</f>
        <v>109.28</v>
      </c>
      <c r="L394" s="5">
        <f>Tabla1[[#This Row],[Importe Coste total]]/Tabla1[[#This Row],[Unidades]]</f>
        <v>35.840000000000003</v>
      </c>
      <c r="M394" s="5">
        <v>779712.8</v>
      </c>
      <c r="N394" s="5">
        <v>255718.40000000002</v>
      </c>
    </row>
    <row r="395" spans="1:14" x14ac:dyDescent="0.25">
      <c r="A395" t="s">
        <v>573</v>
      </c>
      <c r="B395" t="s">
        <v>65</v>
      </c>
      <c r="C395" t="s">
        <v>377</v>
      </c>
      <c r="D395" t="s">
        <v>22</v>
      </c>
      <c r="E395" t="s">
        <v>18</v>
      </c>
      <c r="F395" t="str">
        <f>IF(Tabla1[[#This Row],[Importe Coste total]]&gt;500000," Alto","Bajo")</f>
        <v>Bajo</v>
      </c>
      <c r="G395" s="3">
        <v>44757</v>
      </c>
      <c r="H395">
        <v>635036218</v>
      </c>
      <c r="I395" s="3">
        <v>44773</v>
      </c>
      <c r="J395">
        <v>184</v>
      </c>
      <c r="K395" s="15">
        <f>IFERROR(Tabla1[[#This Row],[Importe venta total]]/Tabla1[[#This Row],[Unidades]]," EJEMPLO SI .Error en el cálculo")</f>
        <v>205.7</v>
      </c>
      <c r="L395" s="5">
        <f>Tabla1[[#This Row],[Importe Coste total]]/Tabla1[[#This Row],[Unidades]]</f>
        <v>117.11000000000001</v>
      </c>
      <c r="M395" s="5">
        <v>37848.799999999996</v>
      </c>
      <c r="N395" s="5">
        <v>21548.240000000002</v>
      </c>
    </row>
    <row r="396" spans="1:14" x14ac:dyDescent="0.25">
      <c r="A396" t="s">
        <v>574</v>
      </c>
      <c r="B396" t="s">
        <v>20</v>
      </c>
      <c r="C396" t="s">
        <v>88</v>
      </c>
      <c r="D396" t="s">
        <v>17</v>
      </c>
      <c r="E396" t="s">
        <v>14</v>
      </c>
      <c r="F396" t="str">
        <f>IF(Tabla1[[#This Row],[Importe Coste total]]&gt;500000," Alto","Bajo")</f>
        <v xml:space="preserve"> Alto</v>
      </c>
      <c r="G396" s="3">
        <v>44865</v>
      </c>
      <c r="H396">
        <v>885696589</v>
      </c>
      <c r="I396" s="3">
        <v>44876</v>
      </c>
      <c r="J396">
        <v>6158</v>
      </c>
      <c r="K396" s="15">
        <f>IFERROR(Tabla1[[#This Row],[Importe venta total]]/Tabla1[[#This Row],[Unidades]]," EJEMPLO SI .Error en el cálculo")</f>
        <v>421.89000000000004</v>
      </c>
      <c r="L396" s="5">
        <f>Tabla1[[#This Row],[Importe Coste total]]/Tabla1[[#This Row],[Unidades]]</f>
        <v>364.69</v>
      </c>
      <c r="M396" s="5">
        <v>2597998.62</v>
      </c>
      <c r="N396" s="5">
        <v>2245761.02</v>
      </c>
    </row>
    <row r="397" spans="1:14" x14ac:dyDescent="0.25">
      <c r="A397" t="s">
        <v>575</v>
      </c>
      <c r="B397" t="s">
        <v>24</v>
      </c>
      <c r="C397" t="s">
        <v>241</v>
      </c>
      <c r="D397" t="s">
        <v>53</v>
      </c>
      <c r="E397" t="s">
        <v>14</v>
      </c>
      <c r="F397" t="str">
        <f>IF(Tabla1[[#This Row],[Importe Coste total]]&gt;500000," Alto","Bajo")</f>
        <v xml:space="preserve"> Alto</v>
      </c>
      <c r="G397" s="3">
        <v>44241</v>
      </c>
      <c r="H397">
        <v>117223966</v>
      </c>
      <c r="I397" s="3">
        <v>44252</v>
      </c>
      <c r="J397">
        <v>8031</v>
      </c>
      <c r="K397" s="15">
        <f>IFERROR(Tabla1[[#This Row],[Importe venta total]]/Tabla1[[#This Row],[Unidades]]," EJEMPLO SI .Error en el cálculo")</f>
        <v>154.06</v>
      </c>
      <c r="L397" s="5">
        <f>Tabla1[[#This Row],[Importe Coste total]]/Tabla1[[#This Row],[Unidades]]</f>
        <v>90.93</v>
      </c>
      <c r="M397" s="5">
        <v>1237255.8600000001</v>
      </c>
      <c r="N397" s="5">
        <v>730258.83000000007</v>
      </c>
    </row>
    <row r="398" spans="1:14" x14ac:dyDescent="0.25">
      <c r="A398" t="s">
        <v>576</v>
      </c>
      <c r="B398" t="s">
        <v>24</v>
      </c>
      <c r="C398" t="s">
        <v>25</v>
      </c>
      <c r="D398" t="s">
        <v>75</v>
      </c>
      <c r="E398" t="s">
        <v>14</v>
      </c>
      <c r="F398" t="str">
        <f>IF(Tabla1[[#This Row],[Importe Coste total]]&gt;500000," Alto","Bajo")</f>
        <v>Bajo</v>
      </c>
      <c r="G398" s="3">
        <v>44181</v>
      </c>
      <c r="H398">
        <v>829667174</v>
      </c>
      <c r="I398" s="3">
        <v>44205</v>
      </c>
      <c r="J398">
        <v>5809</v>
      </c>
      <c r="K398" s="15">
        <f>IFERROR(Tabla1[[#This Row],[Importe venta total]]/Tabla1[[#This Row],[Unidades]]," EJEMPLO SI .Error en el cálculo")</f>
        <v>109.28</v>
      </c>
      <c r="L398" s="5">
        <f>Tabla1[[#This Row],[Importe Coste total]]/Tabla1[[#This Row],[Unidades]]</f>
        <v>35.840000000000003</v>
      </c>
      <c r="M398" s="5">
        <v>634807.52</v>
      </c>
      <c r="N398" s="5">
        <v>208194.56000000003</v>
      </c>
    </row>
    <row r="399" spans="1:14" x14ac:dyDescent="0.25">
      <c r="A399" t="s">
        <v>577</v>
      </c>
      <c r="B399" t="s">
        <v>28</v>
      </c>
      <c r="C399" t="s">
        <v>29</v>
      </c>
      <c r="D399" t="s">
        <v>33</v>
      </c>
      <c r="E399" t="s">
        <v>14</v>
      </c>
      <c r="F399" t="str">
        <f>IF(Tabla1[[#This Row],[Importe Coste total]]&gt;500000," Alto","Bajo")</f>
        <v>Bajo</v>
      </c>
      <c r="G399" s="3">
        <v>44040</v>
      </c>
      <c r="H399">
        <v>643387544</v>
      </c>
      <c r="I399" s="3">
        <v>44063</v>
      </c>
      <c r="J399">
        <v>1527</v>
      </c>
      <c r="K399" s="15">
        <f>IFERROR(Tabla1[[#This Row],[Importe venta total]]/Tabla1[[#This Row],[Unidades]]," EJEMPLO SI .Error en el cálculo")</f>
        <v>47.45</v>
      </c>
      <c r="L399" s="5">
        <f>Tabla1[[#This Row],[Importe Coste total]]/Tabla1[[#This Row],[Unidades]]</f>
        <v>31.790000000000003</v>
      </c>
      <c r="M399" s="5">
        <v>72456.150000000009</v>
      </c>
      <c r="N399" s="5">
        <v>48543.33</v>
      </c>
    </row>
    <row r="400" spans="1:14" x14ac:dyDescent="0.25">
      <c r="A400" t="s">
        <v>578</v>
      </c>
      <c r="B400" t="s">
        <v>20</v>
      </c>
      <c r="C400" t="s">
        <v>250</v>
      </c>
      <c r="D400" t="s">
        <v>13</v>
      </c>
      <c r="E400" t="s">
        <v>14</v>
      </c>
      <c r="F400" t="str">
        <f>IF(Tabla1[[#This Row],[Importe Coste total]]&gt;500000," Alto","Bajo")</f>
        <v>Bajo</v>
      </c>
      <c r="G400" s="3">
        <v>43839</v>
      </c>
      <c r="H400">
        <v>849058902</v>
      </c>
      <c r="I400" s="3">
        <v>43855</v>
      </c>
      <c r="J400">
        <v>4252</v>
      </c>
      <c r="K400" s="15">
        <f>IFERROR(Tabla1[[#This Row],[Importe venta total]]/Tabla1[[#This Row],[Unidades]]," EJEMPLO SI .Error en el cálculo")</f>
        <v>152.58000000000001</v>
      </c>
      <c r="L400" s="5">
        <f>Tabla1[[#This Row],[Importe Coste total]]/Tabla1[[#This Row],[Unidades]]</f>
        <v>97.44</v>
      </c>
      <c r="M400" s="5">
        <v>648770.16</v>
      </c>
      <c r="N400" s="5">
        <v>414314.88</v>
      </c>
    </row>
    <row r="401" spans="1:14" x14ac:dyDescent="0.25">
      <c r="A401" t="s">
        <v>579</v>
      </c>
      <c r="B401" t="s">
        <v>65</v>
      </c>
      <c r="C401" t="s">
        <v>377</v>
      </c>
      <c r="D401" t="s">
        <v>43</v>
      </c>
      <c r="E401" t="s">
        <v>14</v>
      </c>
      <c r="F401" t="str">
        <f>IF(Tabla1[[#This Row],[Importe Coste total]]&gt;500000," Alto","Bajo")</f>
        <v xml:space="preserve"> Alto</v>
      </c>
      <c r="G401" s="3">
        <v>44792</v>
      </c>
      <c r="H401">
        <v>557667577</v>
      </c>
      <c r="I401" s="3">
        <v>44819</v>
      </c>
      <c r="J401">
        <v>5083</v>
      </c>
      <c r="K401" s="15">
        <f>IFERROR(Tabla1[[#This Row],[Importe venta total]]/Tabla1[[#This Row],[Unidades]]," EJEMPLO SI .Error en el cálculo")</f>
        <v>651.21</v>
      </c>
      <c r="L401" s="5">
        <f>Tabla1[[#This Row],[Importe Coste total]]/Tabla1[[#This Row],[Unidades]]</f>
        <v>524.96</v>
      </c>
      <c r="M401" s="5">
        <v>3310100.43</v>
      </c>
      <c r="N401" s="5">
        <v>2668371.6800000002</v>
      </c>
    </row>
    <row r="402" spans="1:14" x14ac:dyDescent="0.25">
      <c r="A402" t="s">
        <v>580</v>
      </c>
      <c r="B402" t="s">
        <v>65</v>
      </c>
      <c r="C402" t="s">
        <v>101</v>
      </c>
      <c r="D402" t="s">
        <v>75</v>
      </c>
      <c r="E402" t="s">
        <v>14</v>
      </c>
      <c r="F402" t="str">
        <f>IF(Tabla1[[#This Row],[Importe Coste total]]&gt;500000," Alto","Bajo")</f>
        <v>Bajo</v>
      </c>
      <c r="G402" s="3">
        <v>44607</v>
      </c>
      <c r="H402">
        <v>750512397</v>
      </c>
      <c r="I402" s="3">
        <v>44624</v>
      </c>
      <c r="J402">
        <v>2151</v>
      </c>
      <c r="K402" s="15">
        <f>IFERROR(Tabla1[[#This Row],[Importe venta total]]/Tabla1[[#This Row],[Unidades]]," EJEMPLO SI .Error en el cálculo")</f>
        <v>109.28</v>
      </c>
      <c r="L402" s="5">
        <f>Tabla1[[#This Row],[Importe Coste total]]/Tabla1[[#This Row],[Unidades]]</f>
        <v>35.840000000000003</v>
      </c>
      <c r="M402" s="5">
        <v>235061.28</v>
      </c>
      <c r="N402" s="5">
        <v>77091.840000000011</v>
      </c>
    </row>
    <row r="403" spans="1:14" x14ac:dyDescent="0.25">
      <c r="A403" t="s">
        <v>581</v>
      </c>
      <c r="B403" t="s">
        <v>65</v>
      </c>
      <c r="C403" t="s">
        <v>365</v>
      </c>
      <c r="D403" t="s">
        <v>53</v>
      </c>
      <c r="E403" t="s">
        <v>18</v>
      </c>
      <c r="F403" t="str">
        <f>IF(Tabla1[[#This Row],[Importe Coste total]]&gt;500000," Alto","Bajo")</f>
        <v xml:space="preserve"> Alto</v>
      </c>
      <c r="G403" s="3">
        <v>44268</v>
      </c>
      <c r="H403">
        <v>229204690</v>
      </c>
      <c r="I403" s="3">
        <v>44280</v>
      </c>
      <c r="J403">
        <v>5616</v>
      </c>
      <c r="K403" s="15">
        <f>IFERROR(Tabla1[[#This Row],[Importe venta total]]/Tabla1[[#This Row],[Unidades]]," EJEMPLO SI .Error en el cálculo")</f>
        <v>154.06</v>
      </c>
      <c r="L403" s="5">
        <f>Tabla1[[#This Row],[Importe Coste total]]/Tabla1[[#This Row],[Unidades]]</f>
        <v>90.93</v>
      </c>
      <c r="M403" s="5">
        <v>865200.96</v>
      </c>
      <c r="N403" s="5">
        <v>510662.88000000006</v>
      </c>
    </row>
    <row r="404" spans="1:14" x14ac:dyDescent="0.25">
      <c r="A404" t="s">
        <v>582</v>
      </c>
      <c r="B404" t="s">
        <v>11</v>
      </c>
      <c r="C404" t="s">
        <v>92</v>
      </c>
      <c r="D404" t="s">
        <v>26</v>
      </c>
      <c r="E404" t="s">
        <v>14</v>
      </c>
      <c r="F404" t="str">
        <f>IF(Tabla1[[#This Row],[Importe Coste total]]&gt;500000," Alto","Bajo")</f>
        <v>Bajo</v>
      </c>
      <c r="G404" s="3">
        <v>44387</v>
      </c>
      <c r="H404">
        <v>565668284</v>
      </c>
      <c r="I404" s="3">
        <v>44411</v>
      </c>
      <c r="J404">
        <v>2671</v>
      </c>
      <c r="K404" s="15">
        <f>IFERROR(Tabla1[[#This Row],[Importe venta total]]/Tabla1[[#This Row],[Unidades]]," EJEMPLO SI .Error en el cálculo")</f>
        <v>9.33</v>
      </c>
      <c r="L404" s="5">
        <f>Tabla1[[#This Row],[Importe Coste total]]/Tabla1[[#This Row],[Unidades]]</f>
        <v>6.92</v>
      </c>
      <c r="M404" s="5">
        <v>24920.43</v>
      </c>
      <c r="N404" s="5">
        <v>18483.32</v>
      </c>
    </row>
    <row r="405" spans="1:14" x14ac:dyDescent="0.25">
      <c r="A405" t="s">
        <v>583</v>
      </c>
      <c r="B405" t="s">
        <v>28</v>
      </c>
      <c r="C405" t="s">
        <v>584</v>
      </c>
      <c r="D405" t="s">
        <v>13</v>
      </c>
      <c r="E405" t="s">
        <v>14</v>
      </c>
      <c r="F405" t="str">
        <f>IF(Tabla1[[#This Row],[Importe Coste total]]&gt;500000," Alto","Bajo")</f>
        <v>Bajo</v>
      </c>
      <c r="G405" s="3">
        <v>44674</v>
      </c>
      <c r="H405">
        <v>252139508</v>
      </c>
      <c r="I405" s="3">
        <v>44704</v>
      </c>
      <c r="J405">
        <v>2538</v>
      </c>
      <c r="K405" s="15">
        <f>IFERROR(Tabla1[[#This Row],[Importe venta total]]/Tabla1[[#This Row],[Unidades]]," EJEMPLO SI .Error en el cálculo")</f>
        <v>152.58000000000001</v>
      </c>
      <c r="L405" s="5">
        <f>Tabla1[[#This Row],[Importe Coste total]]/Tabla1[[#This Row],[Unidades]]</f>
        <v>97.44</v>
      </c>
      <c r="M405" s="5">
        <v>387248.04000000004</v>
      </c>
      <c r="N405" s="5">
        <v>247302.72</v>
      </c>
    </row>
    <row r="406" spans="1:14" x14ac:dyDescent="0.25">
      <c r="A406" t="s">
        <v>585</v>
      </c>
      <c r="B406" t="s">
        <v>24</v>
      </c>
      <c r="C406" t="s">
        <v>403</v>
      </c>
      <c r="D406" t="s">
        <v>13</v>
      </c>
      <c r="E406" t="s">
        <v>14</v>
      </c>
      <c r="F406" t="str">
        <f>IF(Tabla1[[#This Row],[Importe Coste total]]&gt;500000," Alto","Bajo")</f>
        <v>Bajo</v>
      </c>
      <c r="G406" s="3">
        <v>44470</v>
      </c>
      <c r="H406">
        <v>551167190</v>
      </c>
      <c r="I406" s="3">
        <v>44513</v>
      </c>
      <c r="J406">
        <v>1474</v>
      </c>
      <c r="K406" s="15">
        <f>IFERROR(Tabla1[[#This Row],[Importe venta total]]/Tabla1[[#This Row],[Unidades]]," EJEMPLO SI .Error en el cálculo")</f>
        <v>152.58000000000001</v>
      </c>
      <c r="L406" s="5">
        <f>Tabla1[[#This Row],[Importe Coste total]]/Tabla1[[#This Row],[Unidades]]</f>
        <v>97.44</v>
      </c>
      <c r="M406" s="5">
        <v>224902.92</v>
      </c>
      <c r="N406" s="5">
        <v>143626.56</v>
      </c>
    </row>
    <row r="407" spans="1:14" x14ac:dyDescent="0.25">
      <c r="A407" t="s">
        <v>586</v>
      </c>
      <c r="B407" t="s">
        <v>24</v>
      </c>
      <c r="C407" t="s">
        <v>284</v>
      </c>
      <c r="D407" t="s">
        <v>85</v>
      </c>
      <c r="E407" t="s">
        <v>14</v>
      </c>
      <c r="F407" t="str">
        <f>IF(Tabla1[[#This Row],[Importe Coste total]]&gt;500000," Alto","Bajo")</f>
        <v xml:space="preserve"> Alto</v>
      </c>
      <c r="G407" s="3">
        <v>44302</v>
      </c>
      <c r="H407">
        <v>545612657</v>
      </c>
      <c r="I407" s="3">
        <v>44345</v>
      </c>
      <c r="J407">
        <v>7765</v>
      </c>
      <c r="K407" s="15">
        <f>IFERROR(Tabla1[[#This Row],[Importe venta total]]/Tabla1[[#This Row],[Unidades]]," EJEMPLO SI .Error en el cálculo")</f>
        <v>668.27</v>
      </c>
      <c r="L407" s="5">
        <f>Tabla1[[#This Row],[Importe Coste total]]/Tabla1[[#This Row],[Unidades]]</f>
        <v>502.54</v>
      </c>
      <c r="M407" s="5">
        <v>5189116.55</v>
      </c>
      <c r="N407" s="5">
        <v>3902223.1</v>
      </c>
    </row>
    <row r="408" spans="1:14" x14ac:dyDescent="0.25">
      <c r="A408" t="s">
        <v>587</v>
      </c>
      <c r="B408" t="s">
        <v>24</v>
      </c>
      <c r="C408" t="s">
        <v>414</v>
      </c>
      <c r="D408" t="s">
        <v>13</v>
      </c>
      <c r="E408" t="s">
        <v>14</v>
      </c>
      <c r="F408" t="str">
        <f>IF(Tabla1[[#This Row],[Importe Coste total]]&gt;500000," Alto","Bajo")</f>
        <v xml:space="preserve"> Alto</v>
      </c>
      <c r="G408" s="3">
        <v>44323</v>
      </c>
      <c r="H408">
        <v>288649737</v>
      </c>
      <c r="I408" s="3">
        <v>44367</v>
      </c>
      <c r="J408">
        <v>6727</v>
      </c>
      <c r="K408" s="15">
        <f>IFERROR(Tabla1[[#This Row],[Importe venta total]]/Tabla1[[#This Row],[Unidades]]," EJEMPLO SI .Error en el cálculo")</f>
        <v>152.58000000000001</v>
      </c>
      <c r="L408" s="5">
        <f>Tabla1[[#This Row],[Importe Coste total]]/Tabla1[[#This Row],[Unidades]]</f>
        <v>97.44</v>
      </c>
      <c r="M408" s="5">
        <v>1026405.66</v>
      </c>
      <c r="N408" s="5">
        <v>655478.88</v>
      </c>
    </row>
    <row r="409" spans="1:14" x14ac:dyDescent="0.25">
      <c r="A409" t="s">
        <v>588</v>
      </c>
      <c r="B409" t="s">
        <v>28</v>
      </c>
      <c r="C409" t="s">
        <v>246</v>
      </c>
      <c r="D409" t="s">
        <v>40</v>
      </c>
      <c r="E409" t="s">
        <v>18</v>
      </c>
      <c r="F409" t="str">
        <f>IF(Tabla1[[#This Row],[Importe Coste total]]&gt;500000," Alto","Bajo")</f>
        <v>Bajo</v>
      </c>
      <c r="G409" s="3">
        <v>44834</v>
      </c>
      <c r="H409">
        <v>353764760</v>
      </c>
      <c r="I409" s="3">
        <v>44861</v>
      </c>
      <c r="J409">
        <v>5709</v>
      </c>
      <c r="K409" s="15">
        <f>IFERROR(Tabla1[[#This Row],[Importe venta total]]/Tabla1[[#This Row],[Unidades]]," EJEMPLO SI .Error en el cálculo")</f>
        <v>81.73</v>
      </c>
      <c r="L409" s="5">
        <f>Tabla1[[#This Row],[Importe Coste total]]/Tabla1[[#This Row],[Unidades]]</f>
        <v>56.67</v>
      </c>
      <c r="M409" s="5">
        <v>466596.57</v>
      </c>
      <c r="N409" s="5">
        <v>323529.03000000003</v>
      </c>
    </row>
    <row r="410" spans="1:14" x14ac:dyDescent="0.25">
      <c r="A410" t="s">
        <v>589</v>
      </c>
      <c r="B410" t="s">
        <v>24</v>
      </c>
      <c r="C410" t="s">
        <v>267</v>
      </c>
      <c r="D410" t="s">
        <v>26</v>
      </c>
      <c r="E410" t="s">
        <v>14</v>
      </c>
      <c r="F410" t="str">
        <f>IF(Tabla1[[#This Row],[Importe Coste total]]&gt;500000," Alto","Bajo")</f>
        <v>Bajo</v>
      </c>
      <c r="G410" s="3">
        <v>44717</v>
      </c>
      <c r="H410">
        <v>484756553</v>
      </c>
      <c r="I410" s="3">
        <v>44726</v>
      </c>
      <c r="J410">
        <v>9091</v>
      </c>
      <c r="K410" s="15">
        <f>IFERROR(Tabla1[[#This Row],[Importe venta total]]/Tabla1[[#This Row],[Unidades]]," EJEMPLO SI .Error en el cálculo")</f>
        <v>9.33</v>
      </c>
      <c r="L410" s="5">
        <f>Tabla1[[#This Row],[Importe Coste total]]/Tabla1[[#This Row],[Unidades]]</f>
        <v>6.92</v>
      </c>
      <c r="M410" s="5">
        <v>84819.03</v>
      </c>
      <c r="N410" s="5">
        <v>62909.72</v>
      </c>
    </row>
    <row r="411" spans="1:14" x14ac:dyDescent="0.25">
      <c r="A411" t="s">
        <v>590</v>
      </c>
      <c r="B411" t="s">
        <v>11</v>
      </c>
      <c r="C411" t="s">
        <v>269</v>
      </c>
      <c r="D411" t="s">
        <v>33</v>
      </c>
      <c r="E411" t="s">
        <v>18</v>
      </c>
      <c r="F411" t="str">
        <f>IF(Tabla1[[#This Row],[Importe Coste total]]&gt;500000," Alto","Bajo")</f>
        <v>Bajo</v>
      </c>
      <c r="G411" s="3">
        <v>44042</v>
      </c>
      <c r="H411">
        <v>945736443</v>
      </c>
      <c r="I411" s="3">
        <v>44063</v>
      </c>
      <c r="J411">
        <v>3285</v>
      </c>
      <c r="K411" s="15">
        <f>IFERROR(Tabla1[[#This Row],[Importe venta total]]/Tabla1[[#This Row],[Unidades]]," EJEMPLO SI .Error en el cálculo")</f>
        <v>47.45</v>
      </c>
      <c r="L411" s="5">
        <f>Tabla1[[#This Row],[Importe Coste total]]/Tabla1[[#This Row],[Unidades]]</f>
        <v>31.79</v>
      </c>
      <c r="M411" s="5">
        <v>155873.25</v>
      </c>
      <c r="N411" s="5">
        <v>104430.15</v>
      </c>
    </row>
    <row r="412" spans="1:14" x14ac:dyDescent="0.25">
      <c r="A412" t="s">
        <v>591</v>
      </c>
      <c r="B412" t="s">
        <v>24</v>
      </c>
      <c r="C412" t="s">
        <v>448</v>
      </c>
      <c r="D412" t="s">
        <v>33</v>
      </c>
      <c r="E412" t="s">
        <v>14</v>
      </c>
      <c r="F412" t="str">
        <f>IF(Tabla1[[#This Row],[Importe Coste total]]&gt;500000," Alto","Bajo")</f>
        <v>Bajo</v>
      </c>
      <c r="G412" s="3">
        <v>44594</v>
      </c>
      <c r="H412">
        <v>271128261</v>
      </c>
      <c r="I412" s="3">
        <v>44627</v>
      </c>
      <c r="J412">
        <v>1732</v>
      </c>
      <c r="K412" s="15">
        <f>IFERROR(Tabla1[[#This Row],[Importe venta total]]/Tabla1[[#This Row],[Unidades]]," EJEMPLO SI .Error en el cálculo")</f>
        <v>47.45</v>
      </c>
      <c r="L412" s="5">
        <f>Tabla1[[#This Row],[Importe Coste total]]/Tabla1[[#This Row],[Unidades]]</f>
        <v>31.79</v>
      </c>
      <c r="M412" s="5">
        <v>82183.400000000009</v>
      </c>
      <c r="N412" s="5">
        <v>55060.28</v>
      </c>
    </row>
    <row r="413" spans="1:14" x14ac:dyDescent="0.25">
      <c r="A413" t="s">
        <v>592</v>
      </c>
      <c r="B413" t="s">
        <v>28</v>
      </c>
      <c r="C413" t="s">
        <v>584</v>
      </c>
      <c r="D413" t="s">
        <v>30</v>
      </c>
      <c r="E413" t="s">
        <v>14</v>
      </c>
      <c r="F413" t="str">
        <f>IF(Tabla1[[#This Row],[Importe Coste total]]&gt;500000," Alto","Bajo")</f>
        <v xml:space="preserve"> Alto</v>
      </c>
      <c r="G413" s="3">
        <v>44130</v>
      </c>
      <c r="H413">
        <v>215668332</v>
      </c>
      <c r="I413" s="3">
        <v>44156</v>
      </c>
      <c r="J413">
        <v>9907</v>
      </c>
      <c r="K413" s="15">
        <f>IFERROR(Tabla1[[#This Row],[Importe venta total]]/Tabla1[[#This Row],[Unidades]]," EJEMPLO SI .Error en el cálculo")</f>
        <v>255.28</v>
      </c>
      <c r="L413" s="5">
        <f>Tabla1[[#This Row],[Importe Coste total]]/Tabla1[[#This Row],[Unidades]]</f>
        <v>159.41999999999999</v>
      </c>
      <c r="M413" s="5">
        <v>2529058.96</v>
      </c>
      <c r="N413" s="5">
        <v>1579373.94</v>
      </c>
    </row>
    <row r="414" spans="1:14" x14ac:dyDescent="0.25">
      <c r="A414" t="s">
        <v>593</v>
      </c>
      <c r="B414" t="s">
        <v>11</v>
      </c>
      <c r="C414" t="s">
        <v>173</v>
      </c>
      <c r="D414" t="s">
        <v>26</v>
      </c>
      <c r="E414" t="s">
        <v>18</v>
      </c>
      <c r="F414" t="str">
        <f>IF(Tabla1[[#This Row],[Importe Coste total]]&gt;500000," Alto","Bajo")</f>
        <v>Bajo</v>
      </c>
      <c r="G414" s="3">
        <v>44205</v>
      </c>
      <c r="H414">
        <v>804405486</v>
      </c>
      <c r="I414" s="3">
        <v>44228</v>
      </c>
      <c r="J414">
        <v>314</v>
      </c>
      <c r="K414" s="15">
        <f>IFERROR(Tabla1[[#This Row],[Importe venta total]]/Tabla1[[#This Row],[Unidades]]," EJEMPLO SI .Error en el cálculo")</f>
        <v>9.33</v>
      </c>
      <c r="L414" s="5">
        <f>Tabla1[[#This Row],[Importe Coste total]]/Tabla1[[#This Row],[Unidades]]</f>
        <v>6.92</v>
      </c>
      <c r="M414" s="5">
        <v>2929.62</v>
      </c>
      <c r="N414" s="5">
        <v>2172.88</v>
      </c>
    </row>
    <row r="415" spans="1:14" x14ac:dyDescent="0.25">
      <c r="A415" t="s">
        <v>594</v>
      </c>
      <c r="B415" t="s">
        <v>24</v>
      </c>
      <c r="C415" t="s">
        <v>105</v>
      </c>
      <c r="D415" t="s">
        <v>17</v>
      </c>
      <c r="E415" t="s">
        <v>18</v>
      </c>
      <c r="F415" t="str">
        <f>IF(Tabla1[[#This Row],[Importe Coste total]]&gt;500000," Alto","Bajo")</f>
        <v xml:space="preserve"> Alto</v>
      </c>
      <c r="G415" s="3">
        <v>44434</v>
      </c>
      <c r="H415">
        <v>782701051</v>
      </c>
      <c r="I415" s="3">
        <v>44440</v>
      </c>
      <c r="J415">
        <v>7489</v>
      </c>
      <c r="K415" s="15">
        <f>IFERROR(Tabla1[[#This Row],[Importe venta total]]/Tabla1[[#This Row],[Unidades]]," EJEMPLO SI .Error en el cálculo")</f>
        <v>421.89</v>
      </c>
      <c r="L415" s="5">
        <f>Tabla1[[#This Row],[Importe Coste total]]/Tabla1[[#This Row],[Unidades]]</f>
        <v>364.69</v>
      </c>
      <c r="M415" s="5">
        <v>3159534.21</v>
      </c>
      <c r="N415" s="5">
        <v>2731163.41</v>
      </c>
    </row>
    <row r="416" spans="1:14" x14ac:dyDescent="0.25">
      <c r="A416" t="s">
        <v>595</v>
      </c>
      <c r="B416" t="s">
        <v>11</v>
      </c>
      <c r="C416" t="s">
        <v>209</v>
      </c>
      <c r="D416" t="s">
        <v>85</v>
      </c>
      <c r="E416" t="s">
        <v>14</v>
      </c>
      <c r="F416" t="str">
        <f>IF(Tabla1[[#This Row],[Importe Coste total]]&gt;500000," Alto","Bajo")</f>
        <v xml:space="preserve"> Alto</v>
      </c>
      <c r="G416" s="3">
        <v>44058</v>
      </c>
      <c r="H416">
        <v>766228854</v>
      </c>
      <c r="I416" s="3">
        <v>44107</v>
      </c>
      <c r="J416">
        <v>3000</v>
      </c>
      <c r="K416" s="15">
        <f>IFERROR(Tabla1[[#This Row],[Importe venta total]]/Tabla1[[#This Row],[Unidades]]," EJEMPLO SI .Error en el cálculo")</f>
        <v>668.27</v>
      </c>
      <c r="L416" s="5">
        <f>Tabla1[[#This Row],[Importe Coste total]]/Tabla1[[#This Row],[Unidades]]</f>
        <v>502.54</v>
      </c>
      <c r="M416" s="5">
        <v>2004810</v>
      </c>
      <c r="N416" s="5">
        <v>1507620</v>
      </c>
    </row>
    <row r="417" spans="1:14" x14ac:dyDescent="0.25">
      <c r="A417" t="s">
        <v>596</v>
      </c>
      <c r="B417" t="s">
        <v>20</v>
      </c>
      <c r="C417" t="s">
        <v>42</v>
      </c>
      <c r="D417" t="s">
        <v>26</v>
      </c>
      <c r="E417" t="s">
        <v>18</v>
      </c>
      <c r="F417" t="str">
        <f>IF(Tabla1[[#This Row],[Importe Coste total]]&gt;500000," Alto","Bajo")</f>
        <v>Bajo</v>
      </c>
      <c r="G417" s="3">
        <v>44551</v>
      </c>
      <c r="H417">
        <v>990975224</v>
      </c>
      <c r="I417" s="3">
        <v>44588</v>
      </c>
      <c r="J417">
        <v>445</v>
      </c>
      <c r="K417" s="15">
        <f>IFERROR(Tabla1[[#This Row],[Importe venta total]]/Tabla1[[#This Row],[Unidades]]," EJEMPLO SI .Error en el cálculo")</f>
        <v>9.33</v>
      </c>
      <c r="L417" s="5">
        <f>Tabla1[[#This Row],[Importe Coste total]]/Tabla1[[#This Row],[Unidades]]</f>
        <v>6.92</v>
      </c>
      <c r="M417" s="5">
        <v>4151.8500000000004</v>
      </c>
      <c r="N417" s="5">
        <v>3079.4</v>
      </c>
    </row>
    <row r="418" spans="1:14" x14ac:dyDescent="0.25">
      <c r="A418" t="s">
        <v>597</v>
      </c>
      <c r="B418" t="s">
        <v>24</v>
      </c>
      <c r="C418" t="s">
        <v>110</v>
      </c>
      <c r="D418" t="s">
        <v>22</v>
      </c>
      <c r="E418" t="s">
        <v>18</v>
      </c>
      <c r="F418" t="str">
        <f>IF(Tabla1[[#This Row],[Importe Coste total]]&gt;500000," Alto","Bajo")</f>
        <v>Bajo</v>
      </c>
      <c r="G418" s="3">
        <v>43881</v>
      </c>
      <c r="H418">
        <v>863238990</v>
      </c>
      <c r="I418" s="3">
        <v>43924</v>
      </c>
      <c r="J418">
        <v>455</v>
      </c>
      <c r="K418" s="15">
        <f>IFERROR(Tabla1[[#This Row],[Importe venta total]]/Tabla1[[#This Row],[Unidades]]," EJEMPLO SI .Error en el cálculo")</f>
        <v>205.7</v>
      </c>
      <c r="L418" s="5">
        <f>Tabla1[[#This Row],[Importe Coste total]]/Tabla1[[#This Row],[Unidades]]</f>
        <v>117.11</v>
      </c>
      <c r="M418" s="5">
        <v>93593.5</v>
      </c>
      <c r="N418" s="5">
        <v>53285.05</v>
      </c>
    </row>
    <row r="419" spans="1:14" x14ac:dyDescent="0.25">
      <c r="A419" t="s">
        <v>598</v>
      </c>
      <c r="B419" t="s">
        <v>11</v>
      </c>
      <c r="C419" t="s">
        <v>12</v>
      </c>
      <c r="D419" t="s">
        <v>40</v>
      </c>
      <c r="E419" t="s">
        <v>14</v>
      </c>
      <c r="F419" t="str">
        <f>IF(Tabla1[[#This Row],[Importe Coste total]]&gt;500000," Alto","Bajo")</f>
        <v>Bajo</v>
      </c>
      <c r="G419" s="3">
        <v>44338</v>
      </c>
      <c r="H419">
        <v>309631478</v>
      </c>
      <c r="I419" s="3">
        <v>44343</v>
      </c>
      <c r="J419">
        <v>5690</v>
      </c>
      <c r="K419" s="15">
        <f>IFERROR(Tabla1[[#This Row],[Importe venta total]]/Tabla1[[#This Row],[Unidades]]," EJEMPLO SI .Error en el cálculo")</f>
        <v>81.73</v>
      </c>
      <c r="L419" s="5">
        <f>Tabla1[[#This Row],[Importe Coste total]]/Tabla1[[#This Row],[Unidades]]</f>
        <v>56.669999999999995</v>
      </c>
      <c r="M419" s="5">
        <v>465043.7</v>
      </c>
      <c r="N419" s="5">
        <v>322452.3</v>
      </c>
    </row>
    <row r="420" spans="1:14" x14ac:dyDescent="0.25">
      <c r="A420" t="s">
        <v>599</v>
      </c>
      <c r="B420" t="s">
        <v>28</v>
      </c>
      <c r="C420" t="s">
        <v>600</v>
      </c>
      <c r="D420" t="s">
        <v>53</v>
      </c>
      <c r="E420" t="s">
        <v>14</v>
      </c>
      <c r="F420" t="str">
        <f>IF(Tabla1[[#This Row],[Importe Coste total]]&gt;500000," Alto","Bajo")</f>
        <v xml:space="preserve"> Alto</v>
      </c>
      <c r="G420" s="3">
        <v>44705</v>
      </c>
      <c r="H420">
        <v>227076518</v>
      </c>
      <c r="I420" s="3">
        <v>44755</v>
      </c>
      <c r="J420">
        <v>5843</v>
      </c>
      <c r="K420" s="15">
        <f>IFERROR(Tabla1[[#This Row],[Importe venta total]]/Tabla1[[#This Row],[Unidades]]," EJEMPLO SI .Error en el cálculo")</f>
        <v>154.06</v>
      </c>
      <c r="L420" s="5">
        <f>Tabla1[[#This Row],[Importe Coste total]]/Tabla1[[#This Row],[Unidades]]</f>
        <v>90.929999999999993</v>
      </c>
      <c r="M420" s="5">
        <v>900172.58</v>
      </c>
      <c r="N420" s="5">
        <v>531303.99</v>
      </c>
    </row>
    <row r="421" spans="1:14" x14ac:dyDescent="0.25">
      <c r="A421" t="s">
        <v>601</v>
      </c>
      <c r="B421" t="s">
        <v>65</v>
      </c>
      <c r="C421" t="s">
        <v>103</v>
      </c>
      <c r="D421" t="s">
        <v>40</v>
      </c>
      <c r="E421" t="s">
        <v>18</v>
      </c>
      <c r="F421" t="str">
        <f>IF(Tabla1[[#This Row],[Importe Coste total]]&gt;500000," Alto","Bajo")</f>
        <v>Bajo</v>
      </c>
      <c r="G421" s="3">
        <v>43913</v>
      </c>
      <c r="H421">
        <v>232810437</v>
      </c>
      <c r="I421" s="3">
        <v>43927</v>
      </c>
      <c r="J421">
        <v>2637</v>
      </c>
      <c r="K421" s="15">
        <f>IFERROR(Tabla1[[#This Row],[Importe venta total]]/Tabla1[[#This Row],[Unidades]]," EJEMPLO SI .Error en el cálculo")</f>
        <v>81.73</v>
      </c>
      <c r="L421" s="5">
        <f>Tabla1[[#This Row],[Importe Coste total]]/Tabla1[[#This Row],[Unidades]]</f>
        <v>56.67</v>
      </c>
      <c r="M421" s="5">
        <v>215522.01</v>
      </c>
      <c r="N421" s="5">
        <v>149438.79</v>
      </c>
    </row>
    <row r="422" spans="1:14" x14ac:dyDescent="0.25">
      <c r="A422" t="s">
        <v>602</v>
      </c>
      <c r="B422" t="s">
        <v>24</v>
      </c>
      <c r="C422" t="s">
        <v>278</v>
      </c>
      <c r="D422" t="s">
        <v>33</v>
      </c>
      <c r="E422" t="s">
        <v>18</v>
      </c>
      <c r="F422" t="str">
        <f>IF(Tabla1[[#This Row],[Importe Coste total]]&gt;500000," Alto","Bajo")</f>
        <v>Bajo</v>
      </c>
      <c r="G422" s="3">
        <v>44691</v>
      </c>
      <c r="H422">
        <v>914382064</v>
      </c>
      <c r="I422" s="3">
        <v>44718</v>
      </c>
      <c r="J422">
        <v>4827</v>
      </c>
      <c r="K422" s="15">
        <f>IFERROR(Tabla1[[#This Row],[Importe venta total]]/Tabla1[[#This Row],[Unidades]]," EJEMPLO SI .Error en el cálculo")</f>
        <v>47.45</v>
      </c>
      <c r="L422" s="5">
        <f>Tabla1[[#This Row],[Importe Coste total]]/Tabla1[[#This Row],[Unidades]]</f>
        <v>31.789999999999996</v>
      </c>
      <c r="M422" s="5">
        <v>229041.15000000002</v>
      </c>
      <c r="N422" s="5">
        <v>153450.32999999999</v>
      </c>
    </row>
    <row r="423" spans="1:14" x14ac:dyDescent="0.25">
      <c r="A423" t="s">
        <v>603</v>
      </c>
      <c r="B423" t="s">
        <v>24</v>
      </c>
      <c r="C423" t="s">
        <v>57</v>
      </c>
      <c r="D423" t="s">
        <v>53</v>
      </c>
      <c r="E423" t="s">
        <v>18</v>
      </c>
      <c r="F423" t="str">
        <f>IF(Tabla1[[#This Row],[Importe Coste total]]&gt;500000," Alto","Bajo")</f>
        <v>Bajo</v>
      </c>
      <c r="G423" s="3">
        <v>44698</v>
      </c>
      <c r="H423">
        <v>679652726</v>
      </c>
      <c r="I423" s="3">
        <v>44725</v>
      </c>
      <c r="J423">
        <v>3200</v>
      </c>
      <c r="K423" s="15">
        <f>IFERROR(Tabla1[[#This Row],[Importe venta total]]/Tabla1[[#This Row],[Unidades]]," EJEMPLO SI .Error en el cálculo")</f>
        <v>154.06</v>
      </c>
      <c r="L423" s="5">
        <f>Tabla1[[#This Row],[Importe Coste total]]/Tabla1[[#This Row],[Unidades]]</f>
        <v>90.93</v>
      </c>
      <c r="M423" s="5">
        <v>492992</v>
      </c>
      <c r="N423" s="5">
        <v>290976</v>
      </c>
    </row>
    <row r="424" spans="1:14" x14ac:dyDescent="0.25">
      <c r="A424" t="s">
        <v>604</v>
      </c>
      <c r="B424" t="s">
        <v>11</v>
      </c>
      <c r="C424" t="s">
        <v>605</v>
      </c>
      <c r="D424" t="s">
        <v>22</v>
      </c>
      <c r="E424" t="s">
        <v>18</v>
      </c>
      <c r="F424" t="str">
        <f>IF(Tabla1[[#This Row],[Importe Coste total]]&gt;500000," Alto","Bajo")</f>
        <v xml:space="preserve"> Alto</v>
      </c>
      <c r="G424" s="3">
        <v>44349</v>
      </c>
      <c r="H424">
        <v>706796252</v>
      </c>
      <c r="I424" s="3">
        <v>44393</v>
      </c>
      <c r="J424">
        <v>5572</v>
      </c>
      <c r="K424" s="15">
        <f>IFERROR(Tabla1[[#This Row],[Importe venta total]]/Tabla1[[#This Row],[Unidades]]," EJEMPLO SI .Error en el cálculo")</f>
        <v>205.7</v>
      </c>
      <c r="L424" s="5">
        <f>Tabla1[[#This Row],[Importe Coste total]]/Tabla1[[#This Row],[Unidades]]</f>
        <v>117.11000000000001</v>
      </c>
      <c r="M424" s="5">
        <v>1146160.3999999999</v>
      </c>
      <c r="N424" s="5">
        <v>652536.92000000004</v>
      </c>
    </row>
    <row r="425" spans="1:14" x14ac:dyDescent="0.25">
      <c r="A425" t="s">
        <v>606</v>
      </c>
      <c r="B425" t="s">
        <v>11</v>
      </c>
      <c r="C425" t="s">
        <v>433</v>
      </c>
      <c r="D425" t="s">
        <v>26</v>
      </c>
      <c r="E425" t="s">
        <v>18</v>
      </c>
      <c r="F425" t="str">
        <f>IF(Tabla1[[#This Row],[Importe Coste total]]&gt;500000," Alto","Bajo")</f>
        <v>Bajo</v>
      </c>
      <c r="G425" s="3">
        <v>44204</v>
      </c>
      <c r="H425">
        <v>894298970</v>
      </c>
      <c r="I425" s="3">
        <v>44222</v>
      </c>
      <c r="J425">
        <v>1793</v>
      </c>
      <c r="K425" s="15">
        <f>IFERROR(Tabla1[[#This Row],[Importe venta total]]/Tabla1[[#This Row],[Unidades]]," EJEMPLO SI .Error en el cálculo")</f>
        <v>9.33</v>
      </c>
      <c r="L425" s="5">
        <f>Tabla1[[#This Row],[Importe Coste total]]/Tabla1[[#This Row],[Unidades]]</f>
        <v>6.92</v>
      </c>
      <c r="M425" s="5">
        <v>16728.689999999999</v>
      </c>
      <c r="N425" s="5">
        <v>12407.56</v>
      </c>
    </row>
    <row r="426" spans="1:14" x14ac:dyDescent="0.25">
      <c r="A426" t="s">
        <v>607</v>
      </c>
      <c r="B426" t="s">
        <v>28</v>
      </c>
      <c r="C426" t="s">
        <v>608</v>
      </c>
      <c r="D426" t="s">
        <v>33</v>
      </c>
      <c r="E426" t="s">
        <v>18</v>
      </c>
      <c r="F426" t="str">
        <f>IF(Tabla1[[#This Row],[Importe Coste total]]&gt;500000," Alto","Bajo")</f>
        <v>Bajo</v>
      </c>
      <c r="G426" s="3">
        <v>44449</v>
      </c>
      <c r="H426">
        <v>310959708</v>
      </c>
      <c r="I426" s="3">
        <v>44481</v>
      </c>
      <c r="J426">
        <v>8743</v>
      </c>
      <c r="K426" s="15">
        <f>IFERROR(Tabla1[[#This Row],[Importe venta total]]/Tabla1[[#This Row],[Unidades]]," EJEMPLO SI .Error en el cálculo")</f>
        <v>47.45</v>
      </c>
      <c r="L426" s="5">
        <f>Tabla1[[#This Row],[Importe Coste total]]/Tabla1[[#This Row],[Unidades]]</f>
        <v>31.789999999999996</v>
      </c>
      <c r="M426" s="5">
        <v>414855.35000000003</v>
      </c>
      <c r="N426" s="5">
        <v>277939.96999999997</v>
      </c>
    </row>
    <row r="427" spans="1:14" x14ac:dyDescent="0.25">
      <c r="A427" t="s">
        <v>609</v>
      </c>
      <c r="B427" t="s">
        <v>11</v>
      </c>
      <c r="C427" t="s">
        <v>259</v>
      </c>
      <c r="D427" t="s">
        <v>33</v>
      </c>
      <c r="E427" t="s">
        <v>14</v>
      </c>
      <c r="F427" t="str">
        <f>IF(Tabla1[[#This Row],[Importe Coste total]]&gt;500000," Alto","Bajo")</f>
        <v>Bajo</v>
      </c>
      <c r="G427" s="3">
        <v>44374</v>
      </c>
      <c r="H427">
        <v>345889794</v>
      </c>
      <c r="I427" s="3">
        <v>44402</v>
      </c>
      <c r="J427">
        <v>5331</v>
      </c>
      <c r="K427" s="15">
        <f>IFERROR(Tabla1[[#This Row],[Importe venta total]]/Tabla1[[#This Row],[Unidades]]," EJEMPLO SI .Error en el cálculo")</f>
        <v>47.45</v>
      </c>
      <c r="L427" s="5">
        <f>Tabla1[[#This Row],[Importe Coste total]]/Tabla1[[#This Row],[Unidades]]</f>
        <v>31.79</v>
      </c>
      <c r="M427" s="5">
        <v>252955.95</v>
      </c>
      <c r="N427" s="5">
        <v>169472.49</v>
      </c>
    </row>
    <row r="428" spans="1:14" x14ac:dyDescent="0.25">
      <c r="A428" t="s">
        <v>610</v>
      </c>
      <c r="B428" t="s">
        <v>24</v>
      </c>
      <c r="C428" t="s">
        <v>315</v>
      </c>
      <c r="D428" t="s">
        <v>26</v>
      </c>
      <c r="E428" t="s">
        <v>18</v>
      </c>
      <c r="F428" t="str">
        <f>IF(Tabla1[[#This Row],[Importe Coste total]]&gt;500000," Alto","Bajo")</f>
        <v>Bajo</v>
      </c>
      <c r="G428" s="3">
        <v>43936</v>
      </c>
      <c r="H428">
        <v>658513057</v>
      </c>
      <c r="I428" s="3">
        <v>43974</v>
      </c>
      <c r="J428">
        <v>7502</v>
      </c>
      <c r="K428" s="15">
        <f>IFERROR(Tabla1[[#This Row],[Importe venta total]]/Tabla1[[#This Row],[Unidades]]," EJEMPLO SI .Error en el cálculo")</f>
        <v>9.33</v>
      </c>
      <c r="L428" s="5">
        <f>Tabla1[[#This Row],[Importe Coste total]]/Tabla1[[#This Row],[Unidades]]</f>
        <v>6.92</v>
      </c>
      <c r="M428" s="5">
        <v>69993.66</v>
      </c>
      <c r="N428" s="5">
        <v>51913.84</v>
      </c>
    </row>
    <row r="429" spans="1:14" x14ac:dyDescent="0.25">
      <c r="A429" t="s">
        <v>611</v>
      </c>
      <c r="B429" t="s">
        <v>11</v>
      </c>
      <c r="C429" t="s">
        <v>224</v>
      </c>
      <c r="D429" t="s">
        <v>43</v>
      </c>
      <c r="E429" t="s">
        <v>18</v>
      </c>
      <c r="F429" t="str">
        <f>IF(Tabla1[[#This Row],[Importe Coste total]]&gt;500000," Alto","Bajo")</f>
        <v xml:space="preserve"> Alto</v>
      </c>
      <c r="G429" s="3">
        <v>44283</v>
      </c>
      <c r="H429">
        <v>528565824</v>
      </c>
      <c r="I429" s="3">
        <v>44289</v>
      </c>
      <c r="J429">
        <v>3228</v>
      </c>
      <c r="K429" s="15">
        <f>IFERROR(Tabla1[[#This Row],[Importe venta total]]/Tabla1[[#This Row],[Unidades]]," EJEMPLO SI .Error en el cálculo")</f>
        <v>651.20999999999992</v>
      </c>
      <c r="L429" s="5">
        <f>Tabla1[[#This Row],[Importe Coste total]]/Tabla1[[#This Row],[Unidades]]</f>
        <v>524.96</v>
      </c>
      <c r="M429" s="5">
        <v>2102105.88</v>
      </c>
      <c r="N429" s="5">
        <v>1694570.8800000001</v>
      </c>
    </row>
    <row r="430" spans="1:14" x14ac:dyDescent="0.25">
      <c r="A430" t="s">
        <v>612</v>
      </c>
      <c r="B430" t="s">
        <v>65</v>
      </c>
      <c r="C430" t="s">
        <v>123</v>
      </c>
      <c r="D430" t="s">
        <v>43</v>
      </c>
      <c r="E430" t="s">
        <v>18</v>
      </c>
      <c r="F430" t="str">
        <f>IF(Tabla1[[#This Row],[Importe Coste total]]&gt;500000," Alto","Bajo")</f>
        <v xml:space="preserve"> Alto</v>
      </c>
      <c r="G430" s="3">
        <v>44102</v>
      </c>
      <c r="H430">
        <v>206096923</v>
      </c>
      <c r="I430" s="3">
        <v>44119</v>
      </c>
      <c r="J430">
        <v>7514</v>
      </c>
      <c r="K430" s="15">
        <f>IFERROR(Tabla1[[#This Row],[Importe venta total]]/Tabla1[[#This Row],[Unidades]]," EJEMPLO SI .Error en el cálculo")</f>
        <v>651.21</v>
      </c>
      <c r="L430" s="5">
        <f>Tabla1[[#This Row],[Importe Coste total]]/Tabla1[[#This Row],[Unidades]]</f>
        <v>524.96</v>
      </c>
      <c r="M430" s="5">
        <v>4893191.9400000004</v>
      </c>
      <c r="N430" s="5">
        <v>3944549.4400000004</v>
      </c>
    </row>
    <row r="431" spans="1:14" x14ac:dyDescent="0.25">
      <c r="A431" t="s">
        <v>613</v>
      </c>
      <c r="B431" t="s">
        <v>20</v>
      </c>
      <c r="C431" t="s">
        <v>416</v>
      </c>
      <c r="D431" t="s">
        <v>75</v>
      </c>
      <c r="E431" t="s">
        <v>18</v>
      </c>
      <c r="F431" t="str">
        <f>IF(Tabla1[[#This Row],[Importe Coste total]]&gt;500000," Alto","Bajo")</f>
        <v>Bajo</v>
      </c>
      <c r="G431" s="3">
        <v>44311</v>
      </c>
      <c r="H431">
        <v>461467683</v>
      </c>
      <c r="I431" s="3">
        <v>44327</v>
      </c>
      <c r="J431">
        <v>7397</v>
      </c>
      <c r="K431" s="15">
        <f>IFERROR(Tabla1[[#This Row],[Importe venta total]]/Tabla1[[#This Row],[Unidades]]," EJEMPLO SI .Error en el cálculo")</f>
        <v>109.28</v>
      </c>
      <c r="L431" s="5">
        <f>Tabla1[[#This Row],[Importe Coste total]]/Tabla1[[#This Row],[Unidades]]</f>
        <v>35.840000000000003</v>
      </c>
      <c r="M431" s="5">
        <v>808344.16</v>
      </c>
      <c r="N431" s="5">
        <v>265108.48000000004</v>
      </c>
    </row>
    <row r="432" spans="1:14" x14ac:dyDescent="0.25">
      <c r="A432" t="s">
        <v>614</v>
      </c>
      <c r="B432" t="s">
        <v>28</v>
      </c>
      <c r="C432" t="s">
        <v>150</v>
      </c>
      <c r="D432" t="s">
        <v>33</v>
      </c>
      <c r="E432" t="s">
        <v>18</v>
      </c>
      <c r="F432" t="str">
        <f>IF(Tabla1[[#This Row],[Importe Coste total]]&gt;500000," Alto","Bajo")</f>
        <v>Bajo</v>
      </c>
      <c r="G432" s="3">
        <v>44412</v>
      </c>
      <c r="H432">
        <v>335351932</v>
      </c>
      <c r="I432" s="3">
        <v>44452</v>
      </c>
      <c r="J432">
        <v>6944</v>
      </c>
      <c r="K432" s="15">
        <f>IFERROR(Tabla1[[#This Row],[Importe venta total]]/Tabla1[[#This Row],[Unidades]]," EJEMPLO SI .Error en el cálculo")</f>
        <v>47.45000000000001</v>
      </c>
      <c r="L432" s="5">
        <f>Tabla1[[#This Row],[Importe Coste total]]/Tabla1[[#This Row],[Unidades]]</f>
        <v>31.789999999999996</v>
      </c>
      <c r="M432" s="5">
        <v>329492.80000000005</v>
      </c>
      <c r="N432" s="5">
        <v>220749.75999999998</v>
      </c>
    </row>
    <row r="433" spans="1:14" x14ac:dyDescent="0.25">
      <c r="A433" t="s">
        <v>615</v>
      </c>
      <c r="B433" t="s">
        <v>24</v>
      </c>
      <c r="C433" t="s">
        <v>616</v>
      </c>
      <c r="D433" t="s">
        <v>53</v>
      </c>
      <c r="E433" t="s">
        <v>18</v>
      </c>
      <c r="F433" t="str">
        <f>IF(Tabla1[[#This Row],[Importe Coste total]]&gt;500000," Alto","Bajo")</f>
        <v>Bajo</v>
      </c>
      <c r="G433" s="3">
        <v>44053</v>
      </c>
      <c r="H433">
        <v>288735997</v>
      </c>
      <c r="I433" s="3">
        <v>44088</v>
      </c>
      <c r="J433">
        <v>2253</v>
      </c>
      <c r="K433" s="15">
        <f>IFERROR(Tabla1[[#This Row],[Importe venta total]]/Tabla1[[#This Row],[Unidades]]," EJEMPLO SI .Error en el cálculo")</f>
        <v>154.06</v>
      </c>
      <c r="L433" s="5">
        <f>Tabla1[[#This Row],[Importe Coste total]]/Tabla1[[#This Row],[Unidades]]</f>
        <v>90.93</v>
      </c>
      <c r="M433" s="5">
        <v>347097.18</v>
      </c>
      <c r="N433" s="5">
        <v>204865.29</v>
      </c>
    </row>
    <row r="434" spans="1:14" x14ac:dyDescent="0.25">
      <c r="A434" t="s">
        <v>617</v>
      </c>
      <c r="B434" t="s">
        <v>11</v>
      </c>
      <c r="C434" t="s">
        <v>618</v>
      </c>
      <c r="D434" t="s">
        <v>40</v>
      </c>
      <c r="E434" t="s">
        <v>14</v>
      </c>
      <c r="F434" t="str">
        <f>IF(Tabla1[[#This Row],[Importe Coste total]]&gt;500000," Alto","Bajo")</f>
        <v>Bajo</v>
      </c>
      <c r="G434" s="3">
        <v>44595</v>
      </c>
      <c r="H434">
        <v>852918708</v>
      </c>
      <c r="I434" s="3">
        <v>44634</v>
      </c>
      <c r="J434">
        <v>6454</v>
      </c>
      <c r="K434" s="15">
        <f>IFERROR(Tabla1[[#This Row],[Importe venta total]]/Tabla1[[#This Row],[Unidades]]," EJEMPLO SI .Error en el cálculo")</f>
        <v>81.73</v>
      </c>
      <c r="L434" s="5">
        <f>Tabla1[[#This Row],[Importe Coste total]]/Tabla1[[#This Row],[Unidades]]</f>
        <v>56.67</v>
      </c>
      <c r="M434" s="5">
        <v>527485.42000000004</v>
      </c>
      <c r="N434" s="5">
        <v>365748.18</v>
      </c>
    </row>
    <row r="435" spans="1:14" x14ac:dyDescent="0.25">
      <c r="A435" t="s">
        <v>619</v>
      </c>
      <c r="B435" t="s">
        <v>24</v>
      </c>
      <c r="C435" t="s">
        <v>469</v>
      </c>
      <c r="D435" t="s">
        <v>13</v>
      </c>
      <c r="E435" t="s">
        <v>14</v>
      </c>
      <c r="F435" t="str">
        <f>IF(Tabla1[[#This Row],[Importe Coste total]]&gt;500000," Alto","Bajo")</f>
        <v>Bajo</v>
      </c>
      <c r="G435" s="3">
        <v>44411</v>
      </c>
      <c r="H435">
        <v>379511392</v>
      </c>
      <c r="I435" s="3">
        <v>44411</v>
      </c>
      <c r="J435">
        <v>4709</v>
      </c>
      <c r="K435" s="15">
        <f>IFERROR(Tabla1[[#This Row],[Importe venta total]]/Tabla1[[#This Row],[Unidades]]," EJEMPLO SI .Error en el cálculo")</f>
        <v>152.58000000000001</v>
      </c>
      <c r="L435" s="5">
        <f>Tabla1[[#This Row],[Importe Coste total]]/Tabla1[[#This Row],[Unidades]]</f>
        <v>97.44</v>
      </c>
      <c r="M435" s="5">
        <v>718499.22000000009</v>
      </c>
      <c r="N435" s="5">
        <v>458844.95999999996</v>
      </c>
    </row>
    <row r="436" spans="1:14" x14ac:dyDescent="0.25">
      <c r="A436" t="s">
        <v>47</v>
      </c>
      <c r="B436" t="s">
        <v>65</v>
      </c>
      <c r="C436" t="s">
        <v>377</v>
      </c>
      <c r="D436" t="s">
        <v>53</v>
      </c>
      <c r="E436" t="s">
        <v>14</v>
      </c>
      <c r="F436" t="str">
        <f>IF(Tabla1[[#This Row],[Importe Coste total]]&gt;500000," Alto","Bajo")</f>
        <v xml:space="preserve"> Alto</v>
      </c>
      <c r="G436" s="3">
        <v>44636</v>
      </c>
      <c r="H436">
        <v>890437877</v>
      </c>
      <c r="I436" s="3">
        <v>44644</v>
      </c>
      <c r="J436">
        <v>9210</v>
      </c>
      <c r="K436" s="15">
        <f>IFERROR(Tabla1[[#This Row],[Importe venta total]]/Tabla1[[#This Row],[Unidades]]," EJEMPLO SI .Error en el cálculo")</f>
        <v>154.06</v>
      </c>
      <c r="L436" s="5">
        <f>Tabla1[[#This Row],[Importe Coste total]]/Tabla1[[#This Row],[Unidades]]</f>
        <v>90.93</v>
      </c>
      <c r="M436" s="5">
        <v>1418892.6</v>
      </c>
      <c r="N436" s="5">
        <v>837465.3</v>
      </c>
    </row>
    <row r="437" spans="1:14" x14ac:dyDescent="0.25">
      <c r="A437" t="s">
        <v>620</v>
      </c>
      <c r="B437" t="s">
        <v>11</v>
      </c>
      <c r="C437" t="s">
        <v>621</v>
      </c>
      <c r="D437" t="s">
        <v>26</v>
      </c>
      <c r="E437" t="s">
        <v>14</v>
      </c>
      <c r="F437" t="str">
        <f>IF(Tabla1[[#This Row],[Importe Coste total]]&gt;500000," Alto","Bajo")</f>
        <v>Bajo</v>
      </c>
      <c r="G437" s="3">
        <v>44460</v>
      </c>
      <c r="H437">
        <v>427934491</v>
      </c>
      <c r="I437" s="3">
        <v>44473</v>
      </c>
      <c r="J437">
        <v>4180</v>
      </c>
      <c r="K437" s="15">
        <f>IFERROR(Tabla1[[#This Row],[Importe venta total]]/Tabla1[[#This Row],[Unidades]]," EJEMPLO SI .Error en el cálculo")</f>
        <v>9.33</v>
      </c>
      <c r="L437" s="5">
        <f>Tabla1[[#This Row],[Importe Coste total]]/Tabla1[[#This Row],[Unidades]]</f>
        <v>6.92</v>
      </c>
      <c r="M437" s="5">
        <v>38999.4</v>
      </c>
      <c r="N437" s="5">
        <v>28925.599999999999</v>
      </c>
    </row>
    <row r="438" spans="1:14" x14ac:dyDescent="0.25">
      <c r="A438" t="s">
        <v>622</v>
      </c>
      <c r="B438" t="s">
        <v>65</v>
      </c>
      <c r="C438" t="s">
        <v>365</v>
      </c>
      <c r="D438" t="s">
        <v>85</v>
      </c>
      <c r="E438" t="s">
        <v>14</v>
      </c>
      <c r="F438" t="str">
        <f>IF(Tabla1[[#This Row],[Importe Coste total]]&gt;500000," Alto","Bajo")</f>
        <v>Bajo</v>
      </c>
      <c r="G438" s="3">
        <v>44786</v>
      </c>
      <c r="H438">
        <v>704550063</v>
      </c>
      <c r="I438" s="3">
        <v>44791</v>
      </c>
      <c r="J438">
        <v>875</v>
      </c>
      <c r="K438" s="15">
        <f>IFERROR(Tabla1[[#This Row],[Importe venta total]]/Tabla1[[#This Row],[Unidades]]," EJEMPLO SI .Error en el cálculo")</f>
        <v>668.27</v>
      </c>
      <c r="L438" s="5">
        <f>Tabla1[[#This Row],[Importe Coste total]]/Tabla1[[#This Row],[Unidades]]</f>
        <v>502.54</v>
      </c>
      <c r="M438" s="5">
        <v>584736.25</v>
      </c>
      <c r="N438" s="5">
        <v>439722.5</v>
      </c>
    </row>
    <row r="439" spans="1:14" x14ac:dyDescent="0.25">
      <c r="A439" t="s">
        <v>623</v>
      </c>
      <c r="B439" t="s">
        <v>20</v>
      </c>
      <c r="C439" t="s">
        <v>624</v>
      </c>
      <c r="D439" t="s">
        <v>17</v>
      </c>
      <c r="E439" t="s">
        <v>18</v>
      </c>
      <c r="F439" t="str">
        <f>IF(Tabla1[[#This Row],[Importe Coste total]]&gt;500000," Alto","Bajo")</f>
        <v xml:space="preserve"> Alto</v>
      </c>
      <c r="G439" s="3">
        <v>44577</v>
      </c>
      <c r="H439">
        <v>353145921</v>
      </c>
      <c r="I439" s="3">
        <v>44615</v>
      </c>
      <c r="J439">
        <v>2580</v>
      </c>
      <c r="K439" s="15">
        <f>IFERROR(Tabla1[[#This Row],[Importe venta total]]/Tabla1[[#This Row],[Unidades]]," EJEMPLO SI .Error en el cálculo")</f>
        <v>421.89</v>
      </c>
      <c r="L439" s="5">
        <f>Tabla1[[#This Row],[Importe Coste total]]/Tabla1[[#This Row],[Unidades]]</f>
        <v>364.69</v>
      </c>
      <c r="M439" s="5">
        <v>1088476.2</v>
      </c>
      <c r="N439" s="5">
        <v>940900.2</v>
      </c>
    </row>
    <row r="440" spans="1:14" x14ac:dyDescent="0.25">
      <c r="A440" t="s">
        <v>625</v>
      </c>
      <c r="B440" t="s">
        <v>24</v>
      </c>
      <c r="C440" t="s">
        <v>469</v>
      </c>
      <c r="D440" t="s">
        <v>13</v>
      </c>
      <c r="E440" t="s">
        <v>18</v>
      </c>
      <c r="F440" t="str">
        <f>IF(Tabla1[[#This Row],[Importe Coste total]]&gt;500000," Alto","Bajo")</f>
        <v xml:space="preserve"> Alto</v>
      </c>
      <c r="G440" s="3">
        <v>44509</v>
      </c>
      <c r="H440">
        <v>776895892</v>
      </c>
      <c r="I440" s="3">
        <v>44509</v>
      </c>
      <c r="J440">
        <v>9614</v>
      </c>
      <c r="K440" s="15">
        <f>IFERROR(Tabla1[[#This Row],[Importe venta total]]/Tabla1[[#This Row],[Unidades]]," EJEMPLO SI .Error en el cálculo")</f>
        <v>152.58000000000001</v>
      </c>
      <c r="L440" s="5">
        <f>Tabla1[[#This Row],[Importe Coste total]]/Tabla1[[#This Row],[Unidades]]</f>
        <v>97.44</v>
      </c>
      <c r="M440" s="5">
        <v>1466904.12</v>
      </c>
      <c r="N440" s="5">
        <v>936788.16</v>
      </c>
    </row>
    <row r="441" spans="1:14" x14ac:dyDescent="0.25">
      <c r="A441" t="s">
        <v>626</v>
      </c>
      <c r="B441" t="s">
        <v>28</v>
      </c>
      <c r="C441" t="s">
        <v>29</v>
      </c>
      <c r="D441" t="s">
        <v>53</v>
      </c>
      <c r="E441" t="s">
        <v>18</v>
      </c>
      <c r="F441" t="str">
        <f>IF(Tabla1[[#This Row],[Importe Coste total]]&gt;500000," Alto","Bajo")</f>
        <v>Bajo</v>
      </c>
      <c r="G441" s="3">
        <v>44361</v>
      </c>
      <c r="H441">
        <v>299286305</v>
      </c>
      <c r="I441" s="3">
        <v>44411</v>
      </c>
      <c r="J441">
        <v>4323</v>
      </c>
      <c r="K441" s="15">
        <f>IFERROR(Tabla1[[#This Row],[Importe venta total]]/Tabla1[[#This Row],[Unidades]]," EJEMPLO SI .Error en el cálculo")</f>
        <v>154.06</v>
      </c>
      <c r="L441" s="5">
        <f>Tabla1[[#This Row],[Importe Coste total]]/Tabla1[[#This Row],[Unidades]]</f>
        <v>90.93</v>
      </c>
      <c r="M441" s="5">
        <v>666001.38</v>
      </c>
      <c r="N441" s="5">
        <v>393090.39</v>
      </c>
    </row>
    <row r="442" spans="1:14" x14ac:dyDescent="0.25">
      <c r="A442" t="s">
        <v>627</v>
      </c>
      <c r="B442" t="s">
        <v>28</v>
      </c>
      <c r="C442" t="s">
        <v>536</v>
      </c>
      <c r="D442" t="s">
        <v>13</v>
      </c>
      <c r="E442" t="s">
        <v>18</v>
      </c>
      <c r="F442" t="str">
        <f>IF(Tabla1[[#This Row],[Importe Coste total]]&gt;500000," Alto","Bajo")</f>
        <v xml:space="preserve"> Alto</v>
      </c>
      <c r="G442" s="3">
        <v>44578</v>
      </c>
      <c r="H442">
        <v>914115989</v>
      </c>
      <c r="I442" s="3">
        <v>44604</v>
      </c>
      <c r="J442">
        <v>6090</v>
      </c>
      <c r="K442" s="15">
        <f>IFERROR(Tabla1[[#This Row],[Importe venta total]]/Tabla1[[#This Row],[Unidades]]," EJEMPLO SI .Error en el cálculo")</f>
        <v>152.58000000000001</v>
      </c>
      <c r="L442" s="5">
        <f>Tabla1[[#This Row],[Importe Coste total]]/Tabla1[[#This Row],[Unidades]]</f>
        <v>97.44</v>
      </c>
      <c r="M442" s="5">
        <v>929212.20000000007</v>
      </c>
      <c r="N442" s="5">
        <v>593409.6</v>
      </c>
    </row>
    <row r="443" spans="1:14" x14ac:dyDescent="0.25">
      <c r="A443" t="s">
        <v>628</v>
      </c>
      <c r="B443" t="s">
        <v>24</v>
      </c>
      <c r="C443" t="s">
        <v>37</v>
      </c>
      <c r="D443" t="s">
        <v>30</v>
      </c>
      <c r="E443" t="s">
        <v>14</v>
      </c>
      <c r="F443" t="str">
        <f>IF(Tabla1[[#This Row],[Importe Coste total]]&gt;500000," Alto","Bajo")</f>
        <v xml:space="preserve"> Alto</v>
      </c>
      <c r="G443" s="3">
        <v>44711</v>
      </c>
      <c r="H443">
        <v>635496270</v>
      </c>
      <c r="I443" s="3">
        <v>44747</v>
      </c>
      <c r="J443">
        <v>6323</v>
      </c>
      <c r="K443" s="15">
        <f>IFERROR(Tabla1[[#This Row],[Importe venta total]]/Tabla1[[#This Row],[Unidades]]," EJEMPLO SI .Error en el cálculo")</f>
        <v>255.28</v>
      </c>
      <c r="L443" s="5">
        <f>Tabla1[[#This Row],[Importe Coste total]]/Tabla1[[#This Row],[Unidades]]</f>
        <v>159.41999999999999</v>
      </c>
      <c r="M443" s="5">
        <v>1614135.44</v>
      </c>
      <c r="N443" s="5">
        <v>1008012.6599999999</v>
      </c>
    </row>
    <row r="444" spans="1:14" x14ac:dyDescent="0.25">
      <c r="A444" t="s">
        <v>629</v>
      </c>
      <c r="B444" t="s">
        <v>24</v>
      </c>
      <c r="C444" t="s">
        <v>119</v>
      </c>
      <c r="D444" t="s">
        <v>17</v>
      </c>
      <c r="E444" t="s">
        <v>14</v>
      </c>
      <c r="F444" t="str">
        <f>IF(Tabla1[[#This Row],[Importe Coste total]]&gt;500000," Alto","Bajo")</f>
        <v xml:space="preserve"> Alto</v>
      </c>
      <c r="G444" s="3">
        <v>43934</v>
      </c>
      <c r="H444">
        <v>247850978</v>
      </c>
      <c r="I444" s="3">
        <v>43959</v>
      </c>
      <c r="J444">
        <v>3467</v>
      </c>
      <c r="K444" s="15">
        <f>IFERROR(Tabla1[[#This Row],[Importe venta total]]/Tabla1[[#This Row],[Unidades]]," EJEMPLO SI .Error en el cálculo")</f>
        <v>421.89</v>
      </c>
      <c r="L444" s="5">
        <f>Tabla1[[#This Row],[Importe Coste total]]/Tabla1[[#This Row],[Unidades]]</f>
        <v>364.69</v>
      </c>
      <c r="M444" s="5">
        <v>1462692.63</v>
      </c>
      <c r="N444" s="5">
        <v>1264380.23</v>
      </c>
    </row>
    <row r="445" spans="1:14" x14ac:dyDescent="0.25">
      <c r="A445" t="s">
        <v>549</v>
      </c>
      <c r="B445" t="s">
        <v>20</v>
      </c>
      <c r="C445" t="s">
        <v>374</v>
      </c>
      <c r="D445" t="s">
        <v>75</v>
      </c>
      <c r="E445" t="s">
        <v>14</v>
      </c>
      <c r="F445" t="str">
        <f>IF(Tabla1[[#This Row],[Importe Coste total]]&gt;500000," Alto","Bajo")</f>
        <v>Bajo</v>
      </c>
      <c r="G445" s="3">
        <v>44702</v>
      </c>
      <c r="H445">
        <v>155916440</v>
      </c>
      <c r="I445" s="3">
        <v>44752</v>
      </c>
      <c r="J445">
        <v>7994</v>
      </c>
      <c r="K445" s="15">
        <f>IFERROR(Tabla1[[#This Row],[Importe venta total]]/Tabla1[[#This Row],[Unidades]]," EJEMPLO SI .Error en el cálculo")</f>
        <v>109.28</v>
      </c>
      <c r="L445" s="5">
        <f>Tabla1[[#This Row],[Importe Coste total]]/Tabla1[[#This Row],[Unidades]]</f>
        <v>35.840000000000003</v>
      </c>
      <c r="M445" s="5">
        <v>873584.32000000007</v>
      </c>
      <c r="N445" s="5">
        <v>286504.96000000002</v>
      </c>
    </row>
    <row r="446" spans="1:14" x14ac:dyDescent="0.25">
      <c r="A446" t="s">
        <v>630</v>
      </c>
      <c r="B446" t="s">
        <v>11</v>
      </c>
      <c r="C446" t="s">
        <v>195</v>
      </c>
      <c r="D446" t="s">
        <v>53</v>
      </c>
      <c r="E446" t="s">
        <v>14</v>
      </c>
      <c r="F446" t="str">
        <f>IF(Tabla1[[#This Row],[Importe Coste total]]&gt;500000," Alto","Bajo")</f>
        <v xml:space="preserve"> Alto</v>
      </c>
      <c r="G446" s="3">
        <v>43872</v>
      </c>
      <c r="H446">
        <v>834741485</v>
      </c>
      <c r="I446" s="3">
        <v>43878</v>
      </c>
      <c r="J446">
        <v>7410</v>
      </c>
      <c r="K446" s="15">
        <f>IFERROR(Tabla1[[#This Row],[Importe venta total]]/Tabla1[[#This Row],[Unidades]]," EJEMPLO SI .Error en el cálculo")</f>
        <v>154.06</v>
      </c>
      <c r="L446" s="5">
        <f>Tabla1[[#This Row],[Importe Coste total]]/Tabla1[[#This Row],[Unidades]]</f>
        <v>90.93</v>
      </c>
      <c r="M446" s="5">
        <v>1141584.6000000001</v>
      </c>
      <c r="N446" s="5">
        <v>673791.3</v>
      </c>
    </row>
    <row r="447" spans="1:14" x14ac:dyDescent="0.25">
      <c r="A447" t="s">
        <v>631</v>
      </c>
      <c r="B447" t="s">
        <v>20</v>
      </c>
      <c r="C447" t="s">
        <v>112</v>
      </c>
      <c r="D447" t="s">
        <v>17</v>
      </c>
      <c r="E447" t="s">
        <v>18</v>
      </c>
      <c r="F447" t="str">
        <f>IF(Tabla1[[#This Row],[Importe Coste total]]&gt;500000," Alto","Bajo")</f>
        <v>Bajo</v>
      </c>
      <c r="G447" s="3">
        <v>44714</v>
      </c>
      <c r="H447">
        <v>579687440</v>
      </c>
      <c r="I447" s="3">
        <v>44717</v>
      </c>
      <c r="J447">
        <v>1250</v>
      </c>
      <c r="K447" s="15">
        <f>IFERROR(Tabla1[[#This Row],[Importe venta total]]/Tabla1[[#This Row],[Unidades]]," EJEMPLO SI .Error en el cálculo")</f>
        <v>421.89</v>
      </c>
      <c r="L447" s="5">
        <f>Tabla1[[#This Row],[Importe Coste total]]/Tabla1[[#This Row],[Unidades]]</f>
        <v>364.69</v>
      </c>
      <c r="M447" s="5">
        <v>527362.5</v>
      </c>
      <c r="N447" s="5">
        <v>455862.5</v>
      </c>
    </row>
    <row r="448" spans="1:14" x14ac:dyDescent="0.25">
      <c r="A448" t="s">
        <v>632</v>
      </c>
      <c r="B448" t="s">
        <v>24</v>
      </c>
      <c r="C448" t="s">
        <v>48</v>
      </c>
      <c r="D448" t="s">
        <v>40</v>
      </c>
      <c r="E448" t="s">
        <v>18</v>
      </c>
      <c r="F448" t="str">
        <f>IF(Tabla1[[#This Row],[Importe Coste total]]&gt;500000," Alto","Bajo")</f>
        <v>Bajo</v>
      </c>
      <c r="G448" s="3">
        <v>43857</v>
      </c>
      <c r="H448">
        <v>456428134</v>
      </c>
      <c r="I448" s="3">
        <v>43896</v>
      </c>
      <c r="J448">
        <v>6083</v>
      </c>
      <c r="K448" s="15">
        <f>IFERROR(Tabla1[[#This Row],[Importe venta total]]/Tabla1[[#This Row],[Unidades]]," EJEMPLO SI .Error en el cálculo")</f>
        <v>81.73</v>
      </c>
      <c r="L448" s="5">
        <f>Tabla1[[#This Row],[Importe Coste total]]/Tabla1[[#This Row],[Unidades]]</f>
        <v>56.669999999999995</v>
      </c>
      <c r="M448" s="5">
        <v>497163.59</v>
      </c>
      <c r="N448" s="5">
        <v>344723.61</v>
      </c>
    </row>
    <row r="449" spans="1:14" x14ac:dyDescent="0.25">
      <c r="A449" t="s">
        <v>633</v>
      </c>
      <c r="B449" t="s">
        <v>24</v>
      </c>
      <c r="C449" t="s">
        <v>405</v>
      </c>
      <c r="D449" t="s">
        <v>13</v>
      </c>
      <c r="E449" t="s">
        <v>14</v>
      </c>
      <c r="F449" t="str">
        <f>IF(Tabla1[[#This Row],[Importe Coste total]]&gt;500000," Alto","Bajo")</f>
        <v>Bajo</v>
      </c>
      <c r="G449" s="3">
        <v>44343</v>
      </c>
      <c r="H449">
        <v>250949895</v>
      </c>
      <c r="I449" s="3">
        <v>44366</v>
      </c>
      <c r="J449">
        <v>505</v>
      </c>
      <c r="K449" s="15">
        <f>IFERROR(Tabla1[[#This Row],[Importe venta total]]/Tabla1[[#This Row],[Unidades]]," EJEMPLO SI .Error en el cálculo")</f>
        <v>152.58000000000001</v>
      </c>
      <c r="L449" s="5">
        <f>Tabla1[[#This Row],[Importe Coste total]]/Tabla1[[#This Row],[Unidades]]</f>
        <v>97.44</v>
      </c>
      <c r="M449" s="5">
        <v>77052.900000000009</v>
      </c>
      <c r="N449" s="5">
        <v>49207.199999999997</v>
      </c>
    </row>
    <row r="450" spans="1:14" x14ac:dyDescent="0.25">
      <c r="A450" t="s">
        <v>634</v>
      </c>
      <c r="B450" t="s">
        <v>28</v>
      </c>
      <c r="C450" t="s">
        <v>584</v>
      </c>
      <c r="D450" t="s">
        <v>53</v>
      </c>
      <c r="E450" t="s">
        <v>18</v>
      </c>
      <c r="F450" t="str">
        <f>IF(Tabla1[[#This Row],[Importe Coste total]]&gt;500000," Alto","Bajo")</f>
        <v>Bajo</v>
      </c>
      <c r="G450" s="3">
        <v>44660</v>
      </c>
      <c r="H450">
        <v>719551551</v>
      </c>
      <c r="I450" s="3">
        <v>44665</v>
      </c>
      <c r="J450">
        <v>149</v>
      </c>
      <c r="K450" s="15">
        <f>IFERROR(Tabla1[[#This Row],[Importe venta total]]/Tabla1[[#This Row],[Unidades]]," EJEMPLO SI .Error en el cálculo")</f>
        <v>154.06</v>
      </c>
      <c r="L450" s="5">
        <f>Tabla1[[#This Row],[Importe Coste total]]/Tabla1[[#This Row],[Unidades]]</f>
        <v>90.93</v>
      </c>
      <c r="M450" s="5">
        <v>22954.94</v>
      </c>
      <c r="N450" s="5">
        <v>13548.570000000002</v>
      </c>
    </row>
    <row r="451" spans="1:14" x14ac:dyDescent="0.25">
      <c r="A451" t="s">
        <v>635</v>
      </c>
      <c r="B451" t="s">
        <v>11</v>
      </c>
      <c r="C451" t="s">
        <v>371</v>
      </c>
      <c r="D451" t="s">
        <v>38</v>
      </c>
      <c r="E451" t="s">
        <v>18</v>
      </c>
      <c r="F451" t="str">
        <f>IF(Tabla1[[#This Row],[Importe Coste total]]&gt;500000," Alto","Bajo")</f>
        <v xml:space="preserve"> Alto</v>
      </c>
      <c r="G451" s="3">
        <v>44489</v>
      </c>
      <c r="H451">
        <v>438844430</v>
      </c>
      <c r="I451" s="3">
        <v>44537</v>
      </c>
      <c r="J451">
        <v>2674</v>
      </c>
      <c r="K451" s="15">
        <f>IFERROR(Tabla1[[#This Row],[Importe venta total]]/Tabla1[[#This Row],[Unidades]]," EJEMPLO SI .Error en el cálculo")</f>
        <v>437.20000000000005</v>
      </c>
      <c r="L451" s="5">
        <f>Tabla1[[#This Row],[Importe Coste total]]/Tabla1[[#This Row],[Unidades]]</f>
        <v>263.33</v>
      </c>
      <c r="M451" s="5">
        <v>1169072.8</v>
      </c>
      <c r="N451" s="5">
        <v>704144.41999999993</v>
      </c>
    </row>
    <row r="452" spans="1:14" x14ac:dyDescent="0.25">
      <c r="A452" t="s">
        <v>636</v>
      </c>
      <c r="B452" t="s">
        <v>24</v>
      </c>
      <c r="C452" t="s">
        <v>50</v>
      </c>
      <c r="D452" t="s">
        <v>53</v>
      </c>
      <c r="E452" t="s">
        <v>18</v>
      </c>
      <c r="F452" t="str">
        <f>IF(Tabla1[[#This Row],[Importe Coste total]]&gt;500000," Alto","Bajo")</f>
        <v>Bajo</v>
      </c>
      <c r="G452" s="3">
        <v>44180</v>
      </c>
      <c r="H452">
        <v>755752360</v>
      </c>
      <c r="I452" s="3">
        <v>44230</v>
      </c>
      <c r="J452">
        <v>2773</v>
      </c>
      <c r="K452" s="15">
        <f>IFERROR(Tabla1[[#This Row],[Importe venta total]]/Tabla1[[#This Row],[Unidades]]," EJEMPLO SI .Error en el cálculo")</f>
        <v>154.06</v>
      </c>
      <c r="L452" s="5">
        <f>Tabla1[[#This Row],[Importe Coste total]]/Tabla1[[#This Row],[Unidades]]</f>
        <v>90.93</v>
      </c>
      <c r="M452" s="5">
        <v>427208.38</v>
      </c>
      <c r="N452" s="5">
        <v>252148.89</v>
      </c>
    </row>
    <row r="453" spans="1:14" x14ac:dyDescent="0.25">
      <c r="A453" t="s">
        <v>637</v>
      </c>
      <c r="B453" t="s">
        <v>24</v>
      </c>
      <c r="C453" t="s">
        <v>185</v>
      </c>
      <c r="D453" t="s">
        <v>75</v>
      </c>
      <c r="E453" t="s">
        <v>18</v>
      </c>
      <c r="F453" t="str">
        <f>IF(Tabla1[[#This Row],[Importe Coste total]]&gt;500000," Alto","Bajo")</f>
        <v>Bajo</v>
      </c>
      <c r="G453" s="3">
        <v>44228</v>
      </c>
      <c r="H453">
        <v>837511670</v>
      </c>
      <c r="I453" s="3">
        <v>44255</v>
      </c>
      <c r="J453">
        <v>7169</v>
      </c>
      <c r="K453" s="15">
        <f>IFERROR(Tabla1[[#This Row],[Importe venta total]]/Tabla1[[#This Row],[Unidades]]," EJEMPLO SI .Error en el cálculo")</f>
        <v>109.28000000000002</v>
      </c>
      <c r="L453" s="5">
        <f>Tabla1[[#This Row],[Importe Coste total]]/Tabla1[[#This Row],[Unidades]]</f>
        <v>35.840000000000003</v>
      </c>
      <c r="M453" s="5">
        <v>783428.32000000007</v>
      </c>
      <c r="N453" s="5">
        <v>256936.96000000002</v>
      </c>
    </row>
    <row r="454" spans="1:14" x14ac:dyDescent="0.25">
      <c r="A454" t="s">
        <v>638</v>
      </c>
      <c r="B454" t="s">
        <v>24</v>
      </c>
      <c r="C454" t="s">
        <v>185</v>
      </c>
      <c r="D454" t="s">
        <v>38</v>
      </c>
      <c r="E454" t="s">
        <v>14</v>
      </c>
      <c r="F454" t="str">
        <f>IF(Tabla1[[#This Row],[Importe Coste total]]&gt;500000," Alto","Bajo")</f>
        <v xml:space="preserve"> Alto</v>
      </c>
      <c r="G454" s="3">
        <v>44754</v>
      </c>
      <c r="H454">
        <v>821671187</v>
      </c>
      <c r="I454" s="3">
        <v>44784</v>
      </c>
      <c r="J454">
        <v>9619</v>
      </c>
      <c r="K454" s="15">
        <f>IFERROR(Tabla1[[#This Row],[Importe venta total]]/Tabla1[[#This Row],[Unidades]]," EJEMPLO SI .Error en el cálculo")</f>
        <v>437.2</v>
      </c>
      <c r="L454" s="5">
        <f>Tabla1[[#This Row],[Importe Coste total]]/Tabla1[[#This Row],[Unidades]]</f>
        <v>263.33</v>
      </c>
      <c r="M454" s="5">
        <v>4205426.8</v>
      </c>
      <c r="N454" s="5">
        <v>2532971.27</v>
      </c>
    </row>
    <row r="455" spans="1:14" x14ac:dyDescent="0.25">
      <c r="A455" t="s">
        <v>639</v>
      </c>
      <c r="B455" t="s">
        <v>11</v>
      </c>
      <c r="C455" t="s">
        <v>224</v>
      </c>
      <c r="D455" t="s">
        <v>53</v>
      </c>
      <c r="E455" t="s">
        <v>18</v>
      </c>
      <c r="F455" t="str">
        <f>IF(Tabla1[[#This Row],[Importe Coste total]]&gt;500000," Alto","Bajo")</f>
        <v xml:space="preserve"> Alto</v>
      </c>
      <c r="G455" s="3">
        <v>43938</v>
      </c>
      <c r="H455">
        <v>466092240</v>
      </c>
      <c r="I455" s="3">
        <v>43964</v>
      </c>
      <c r="J455">
        <v>5906</v>
      </c>
      <c r="K455" s="15">
        <f>IFERROR(Tabla1[[#This Row],[Importe venta total]]/Tabla1[[#This Row],[Unidades]]," EJEMPLO SI .Error en el cálculo")</f>
        <v>154.06</v>
      </c>
      <c r="L455" s="5">
        <f>Tabla1[[#This Row],[Importe Coste total]]/Tabla1[[#This Row],[Unidades]]</f>
        <v>90.93</v>
      </c>
      <c r="M455" s="5">
        <v>909878.36</v>
      </c>
      <c r="N455" s="5">
        <v>537032.58000000007</v>
      </c>
    </row>
    <row r="456" spans="1:14" x14ac:dyDescent="0.25">
      <c r="A456" t="s">
        <v>640</v>
      </c>
      <c r="B456" t="s">
        <v>24</v>
      </c>
      <c r="C456" t="s">
        <v>219</v>
      </c>
      <c r="D456" t="s">
        <v>30</v>
      </c>
      <c r="E456" t="s">
        <v>14</v>
      </c>
      <c r="F456" t="str">
        <f>IF(Tabla1[[#This Row],[Importe Coste total]]&gt;500000," Alto","Bajo")</f>
        <v xml:space="preserve"> Alto</v>
      </c>
      <c r="G456" s="3">
        <v>44804</v>
      </c>
      <c r="H456">
        <v>498948657</v>
      </c>
      <c r="I456" s="3">
        <v>44820</v>
      </c>
      <c r="J456">
        <v>8850</v>
      </c>
      <c r="K456" s="15">
        <f>IFERROR(Tabla1[[#This Row],[Importe venta total]]/Tabla1[[#This Row],[Unidades]]," EJEMPLO SI .Error en el cálculo")</f>
        <v>255.28</v>
      </c>
      <c r="L456" s="5">
        <f>Tabla1[[#This Row],[Importe Coste total]]/Tabla1[[#This Row],[Unidades]]</f>
        <v>159.41999999999999</v>
      </c>
      <c r="M456" s="5">
        <v>2259228</v>
      </c>
      <c r="N456" s="5">
        <v>1410867</v>
      </c>
    </row>
    <row r="457" spans="1:14" x14ac:dyDescent="0.25">
      <c r="A457" t="s">
        <v>641</v>
      </c>
      <c r="B457" t="s">
        <v>11</v>
      </c>
      <c r="C457" t="s">
        <v>224</v>
      </c>
      <c r="D457" t="s">
        <v>85</v>
      </c>
      <c r="E457" t="s">
        <v>18</v>
      </c>
      <c r="F457" t="str">
        <f>IF(Tabla1[[#This Row],[Importe Coste total]]&gt;500000," Alto","Bajo")</f>
        <v xml:space="preserve"> Alto</v>
      </c>
      <c r="G457" s="3">
        <v>44260</v>
      </c>
      <c r="H457">
        <v>368726766</v>
      </c>
      <c r="I457" s="3">
        <v>44279</v>
      </c>
      <c r="J457">
        <v>3299</v>
      </c>
      <c r="K457" s="15">
        <f>IFERROR(Tabla1[[#This Row],[Importe venta total]]/Tabla1[[#This Row],[Unidades]]," EJEMPLO SI .Error en el cálculo")</f>
        <v>668.27</v>
      </c>
      <c r="L457" s="5">
        <f>Tabla1[[#This Row],[Importe Coste total]]/Tabla1[[#This Row],[Unidades]]</f>
        <v>502.53999999999996</v>
      </c>
      <c r="M457" s="5">
        <v>2204622.73</v>
      </c>
      <c r="N457" s="5">
        <v>1657879.46</v>
      </c>
    </row>
    <row r="458" spans="1:14" x14ac:dyDescent="0.25">
      <c r="A458" t="s">
        <v>56</v>
      </c>
      <c r="B458" t="s">
        <v>28</v>
      </c>
      <c r="C458" t="s">
        <v>424</v>
      </c>
      <c r="D458" t="s">
        <v>33</v>
      </c>
      <c r="E458" t="s">
        <v>14</v>
      </c>
      <c r="F458" t="str">
        <f>IF(Tabla1[[#This Row],[Importe Coste total]]&gt;500000," Alto","Bajo")</f>
        <v>Bajo</v>
      </c>
      <c r="G458" s="3">
        <v>44058</v>
      </c>
      <c r="H458">
        <v>494225394</v>
      </c>
      <c r="I458" s="3">
        <v>44098</v>
      </c>
      <c r="J458">
        <v>1132</v>
      </c>
      <c r="K458" s="15">
        <f>IFERROR(Tabla1[[#This Row],[Importe venta total]]/Tabla1[[#This Row],[Unidades]]," EJEMPLO SI .Error en el cálculo")</f>
        <v>47.45</v>
      </c>
      <c r="L458" s="5">
        <f>Tabla1[[#This Row],[Importe Coste total]]/Tabla1[[#This Row],[Unidades]]</f>
        <v>31.79</v>
      </c>
      <c r="M458" s="5">
        <v>53713.4</v>
      </c>
      <c r="N458" s="5">
        <v>35986.28</v>
      </c>
    </row>
    <row r="459" spans="1:14" x14ac:dyDescent="0.25">
      <c r="A459" t="s">
        <v>642</v>
      </c>
      <c r="B459" t="s">
        <v>24</v>
      </c>
      <c r="C459" t="s">
        <v>79</v>
      </c>
      <c r="D459" t="s">
        <v>38</v>
      </c>
      <c r="E459" t="s">
        <v>14</v>
      </c>
      <c r="F459" t="str">
        <f>IF(Tabla1[[#This Row],[Importe Coste total]]&gt;500000," Alto","Bajo")</f>
        <v xml:space="preserve"> Alto</v>
      </c>
      <c r="G459" s="3">
        <v>44007</v>
      </c>
      <c r="H459">
        <v>914555871</v>
      </c>
      <c r="I459" s="3">
        <v>44054</v>
      </c>
      <c r="J459">
        <v>6261</v>
      </c>
      <c r="K459" s="15">
        <f>IFERROR(Tabla1[[#This Row],[Importe venta total]]/Tabla1[[#This Row],[Unidades]]," EJEMPLO SI .Error en el cálculo")</f>
        <v>437.19999999999993</v>
      </c>
      <c r="L459" s="5">
        <f>Tabla1[[#This Row],[Importe Coste total]]/Tabla1[[#This Row],[Unidades]]</f>
        <v>263.33</v>
      </c>
      <c r="M459" s="5">
        <v>2737309.1999999997</v>
      </c>
      <c r="N459" s="5">
        <v>1648709.13</v>
      </c>
    </row>
    <row r="460" spans="1:14" x14ac:dyDescent="0.25">
      <c r="A460" t="s">
        <v>643</v>
      </c>
      <c r="B460" t="s">
        <v>20</v>
      </c>
      <c r="C460" t="s">
        <v>35</v>
      </c>
      <c r="D460" t="s">
        <v>75</v>
      </c>
      <c r="E460" t="s">
        <v>18</v>
      </c>
      <c r="F460" t="str">
        <f>IF(Tabla1[[#This Row],[Importe Coste total]]&gt;500000," Alto","Bajo")</f>
        <v>Bajo</v>
      </c>
      <c r="G460" s="3">
        <v>44589</v>
      </c>
      <c r="H460">
        <v>839142024</v>
      </c>
      <c r="I460" s="3">
        <v>44635</v>
      </c>
      <c r="J460">
        <v>9627</v>
      </c>
      <c r="K460" s="15">
        <f>IFERROR(Tabla1[[#This Row],[Importe venta total]]/Tabla1[[#This Row],[Unidades]]," EJEMPLO SI .Error en el cálculo")</f>
        <v>109.28</v>
      </c>
      <c r="L460" s="5">
        <f>Tabla1[[#This Row],[Importe Coste total]]/Tabla1[[#This Row],[Unidades]]</f>
        <v>35.840000000000003</v>
      </c>
      <c r="M460" s="5">
        <v>1052038.56</v>
      </c>
      <c r="N460" s="5">
        <v>345031.68000000005</v>
      </c>
    </row>
    <row r="461" spans="1:14" x14ac:dyDescent="0.25">
      <c r="A461" t="s">
        <v>644</v>
      </c>
      <c r="B461" t="s">
        <v>45</v>
      </c>
      <c r="C461" t="s">
        <v>514</v>
      </c>
      <c r="D461" t="s">
        <v>33</v>
      </c>
      <c r="E461" t="s">
        <v>18</v>
      </c>
      <c r="F461" t="str">
        <f>IF(Tabla1[[#This Row],[Importe Coste total]]&gt;500000," Alto","Bajo")</f>
        <v>Bajo</v>
      </c>
      <c r="G461" s="3">
        <v>44342</v>
      </c>
      <c r="H461">
        <v>897720181</v>
      </c>
      <c r="I461" s="3">
        <v>44349</v>
      </c>
      <c r="J461">
        <v>4206</v>
      </c>
      <c r="K461" s="15">
        <f>IFERROR(Tabla1[[#This Row],[Importe venta total]]/Tabla1[[#This Row],[Unidades]]," EJEMPLO SI .Error en el cálculo")</f>
        <v>47.45</v>
      </c>
      <c r="L461" s="5">
        <f>Tabla1[[#This Row],[Importe Coste total]]/Tabla1[[#This Row],[Unidades]]</f>
        <v>31.79</v>
      </c>
      <c r="M461" s="5">
        <v>199574.7</v>
      </c>
      <c r="N461" s="5">
        <v>133708.74</v>
      </c>
    </row>
    <row r="462" spans="1:14" x14ac:dyDescent="0.25">
      <c r="A462" t="s">
        <v>645</v>
      </c>
      <c r="B462" t="s">
        <v>65</v>
      </c>
      <c r="C462" t="s">
        <v>377</v>
      </c>
      <c r="D462" t="s">
        <v>33</v>
      </c>
      <c r="E462" t="s">
        <v>14</v>
      </c>
      <c r="F462" t="str">
        <f>IF(Tabla1[[#This Row],[Importe Coste total]]&gt;500000," Alto","Bajo")</f>
        <v>Bajo</v>
      </c>
      <c r="G462" s="3">
        <v>44560</v>
      </c>
      <c r="H462">
        <v>890339171</v>
      </c>
      <c r="I462" s="3">
        <v>44601</v>
      </c>
      <c r="J462">
        <v>1</v>
      </c>
      <c r="K462" s="15">
        <f>IFERROR(Tabla1[[#This Row],[Importe venta total]]/Tabla1[[#This Row],[Unidades]]," EJEMPLO SI .Error en el cálculo")</f>
        <v>47.45</v>
      </c>
      <c r="L462" s="5">
        <f>Tabla1[[#This Row],[Importe Coste total]]/Tabla1[[#This Row],[Unidades]]</f>
        <v>31.79</v>
      </c>
      <c r="M462" s="5">
        <v>47.45</v>
      </c>
      <c r="N462" s="5">
        <v>31.79</v>
      </c>
    </row>
    <row r="463" spans="1:14" x14ac:dyDescent="0.25">
      <c r="A463" t="s">
        <v>646</v>
      </c>
      <c r="B463" t="s">
        <v>65</v>
      </c>
      <c r="C463" t="s">
        <v>254</v>
      </c>
      <c r="D463" t="s">
        <v>13</v>
      </c>
      <c r="E463" t="s">
        <v>14</v>
      </c>
      <c r="F463" t="str">
        <f>IF(Tabla1[[#This Row],[Importe Coste total]]&gt;500000," Alto","Bajo")</f>
        <v xml:space="preserve"> Alto</v>
      </c>
      <c r="G463" s="3">
        <v>44599</v>
      </c>
      <c r="H463">
        <v>237360322</v>
      </c>
      <c r="I463" s="3">
        <v>44616</v>
      </c>
      <c r="J463">
        <v>9049</v>
      </c>
      <c r="K463" s="15">
        <f>IFERROR(Tabla1[[#This Row],[Importe venta total]]/Tabla1[[#This Row],[Unidades]]," EJEMPLO SI .Error en el cálculo")</f>
        <v>152.58000000000001</v>
      </c>
      <c r="L463" s="5">
        <f>Tabla1[[#This Row],[Importe Coste total]]/Tabla1[[#This Row],[Unidades]]</f>
        <v>97.44</v>
      </c>
      <c r="M463" s="5">
        <v>1380696.4200000002</v>
      </c>
      <c r="N463" s="5">
        <v>881734.55999999994</v>
      </c>
    </row>
    <row r="464" spans="1:14" x14ac:dyDescent="0.25">
      <c r="A464" t="s">
        <v>647</v>
      </c>
      <c r="B464" t="s">
        <v>11</v>
      </c>
      <c r="C464" t="s">
        <v>648</v>
      </c>
      <c r="D464" t="s">
        <v>75</v>
      </c>
      <c r="E464" t="s">
        <v>18</v>
      </c>
      <c r="F464" t="str">
        <f>IF(Tabla1[[#This Row],[Importe Coste total]]&gt;500000," Alto","Bajo")</f>
        <v>Bajo</v>
      </c>
      <c r="G464" s="3">
        <v>44480</v>
      </c>
      <c r="H464">
        <v>229457461</v>
      </c>
      <c r="I464" s="3">
        <v>44526</v>
      </c>
      <c r="J464">
        <v>417</v>
      </c>
      <c r="K464" s="15">
        <f>IFERROR(Tabla1[[#This Row],[Importe venta total]]/Tabla1[[#This Row],[Unidades]]," EJEMPLO SI .Error en el cálculo")</f>
        <v>109.28</v>
      </c>
      <c r="L464" s="5">
        <f>Tabla1[[#This Row],[Importe Coste total]]/Tabla1[[#This Row],[Unidades]]</f>
        <v>35.840000000000003</v>
      </c>
      <c r="M464" s="5">
        <v>45569.760000000002</v>
      </c>
      <c r="N464" s="5">
        <v>14945.28</v>
      </c>
    </row>
    <row r="465" spans="1:14" x14ac:dyDescent="0.25">
      <c r="A465" t="s">
        <v>649</v>
      </c>
      <c r="B465" t="s">
        <v>65</v>
      </c>
      <c r="C465" t="s">
        <v>97</v>
      </c>
      <c r="D465" t="s">
        <v>40</v>
      </c>
      <c r="E465" t="s">
        <v>18</v>
      </c>
      <c r="F465" t="str">
        <f>IF(Tabla1[[#This Row],[Importe Coste total]]&gt;500000," Alto","Bajo")</f>
        <v>Bajo</v>
      </c>
      <c r="G465" s="3">
        <v>44375</v>
      </c>
      <c r="H465">
        <v>877616918</v>
      </c>
      <c r="I465" s="3">
        <v>44375</v>
      </c>
      <c r="J465">
        <v>5203</v>
      </c>
      <c r="K465" s="15">
        <f>IFERROR(Tabla1[[#This Row],[Importe venta total]]/Tabla1[[#This Row],[Unidades]]," EJEMPLO SI .Error en el cálculo")</f>
        <v>81.73</v>
      </c>
      <c r="L465" s="5">
        <f>Tabla1[[#This Row],[Importe Coste total]]/Tabla1[[#This Row],[Unidades]]</f>
        <v>56.67</v>
      </c>
      <c r="M465" s="5">
        <v>425241.19</v>
      </c>
      <c r="N465" s="5">
        <v>294854.01</v>
      </c>
    </row>
    <row r="466" spans="1:14" x14ac:dyDescent="0.25">
      <c r="A466" t="s">
        <v>650</v>
      </c>
      <c r="B466" t="s">
        <v>24</v>
      </c>
      <c r="C466" t="s">
        <v>651</v>
      </c>
      <c r="D466" t="s">
        <v>53</v>
      </c>
      <c r="E466" t="s">
        <v>14</v>
      </c>
      <c r="F466" t="str">
        <f>IF(Tabla1[[#This Row],[Importe Coste total]]&gt;500000," Alto","Bajo")</f>
        <v>Bajo</v>
      </c>
      <c r="G466" s="3">
        <v>44076</v>
      </c>
      <c r="H466">
        <v>463137519</v>
      </c>
      <c r="I466" s="3">
        <v>44118</v>
      </c>
      <c r="J466">
        <v>1539</v>
      </c>
      <c r="K466" s="15">
        <f>IFERROR(Tabla1[[#This Row],[Importe venta total]]/Tabla1[[#This Row],[Unidades]]," EJEMPLO SI .Error en el cálculo")</f>
        <v>154.06</v>
      </c>
      <c r="L466" s="5">
        <f>Tabla1[[#This Row],[Importe Coste total]]/Tabla1[[#This Row],[Unidades]]</f>
        <v>90.93</v>
      </c>
      <c r="M466" s="5">
        <v>237098.34</v>
      </c>
      <c r="N466" s="5">
        <v>139941.27000000002</v>
      </c>
    </row>
    <row r="467" spans="1:14" x14ac:dyDescent="0.25">
      <c r="A467" t="s">
        <v>652</v>
      </c>
      <c r="B467" t="s">
        <v>65</v>
      </c>
      <c r="C467" t="s">
        <v>97</v>
      </c>
      <c r="D467" t="s">
        <v>40</v>
      </c>
      <c r="E467" t="s">
        <v>18</v>
      </c>
      <c r="F467" t="str">
        <f>IF(Tabla1[[#This Row],[Importe Coste total]]&gt;500000," Alto","Bajo")</f>
        <v xml:space="preserve"> Alto</v>
      </c>
      <c r="G467" s="3">
        <v>44571</v>
      </c>
      <c r="H467">
        <v>487630593</v>
      </c>
      <c r="I467" s="3">
        <v>44617</v>
      </c>
      <c r="J467">
        <v>9584</v>
      </c>
      <c r="K467" s="15">
        <f>IFERROR(Tabla1[[#This Row],[Importe venta total]]/Tabla1[[#This Row],[Unidades]]," EJEMPLO SI .Error en el cálculo")</f>
        <v>81.73</v>
      </c>
      <c r="L467" s="5">
        <f>Tabla1[[#This Row],[Importe Coste total]]/Tabla1[[#This Row],[Unidades]]</f>
        <v>56.67</v>
      </c>
      <c r="M467" s="5">
        <v>783300.32000000007</v>
      </c>
      <c r="N467" s="5">
        <v>543125.28</v>
      </c>
    </row>
    <row r="468" spans="1:14" x14ac:dyDescent="0.25">
      <c r="A468" t="s">
        <v>653</v>
      </c>
      <c r="B468" t="s">
        <v>65</v>
      </c>
      <c r="C468" t="s">
        <v>167</v>
      </c>
      <c r="D468" t="s">
        <v>53</v>
      </c>
      <c r="E468" t="s">
        <v>18</v>
      </c>
      <c r="F468" t="str">
        <f>IF(Tabla1[[#This Row],[Importe Coste total]]&gt;500000," Alto","Bajo")</f>
        <v xml:space="preserve"> Alto</v>
      </c>
      <c r="G468" s="3">
        <v>44380</v>
      </c>
      <c r="H468">
        <v>723019969</v>
      </c>
      <c r="I468" s="3">
        <v>44404</v>
      </c>
      <c r="J468">
        <v>6531</v>
      </c>
      <c r="K468" s="15">
        <f>IFERROR(Tabla1[[#This Row],[Importe venta total]]/Tabla1[[#This Row],[Unidades]]," EJEMPLO SI .Error en el cálculo")</f>
        <v>154.06</v>
      </c>
      <c r="L468" s="5">
        <f>Tabla1[[#This Row],[Importe Coste total]]/Tabla1[[#This Row],[Unidades]]</f>
        <v>90.93</v>
      </c>
      <c r="M468" s="5">
        <v>1006165.86</v>
      </c>
      <c r="N468" s="5">
        <v>593863.83000000007</v>
      </c>
    </row>
    <row r="469" spans="1:14" x14ac:dyDescent="0.25">
      <c r="A469" t="s">
        <v>654</v>
      </c>
      <c r="B469" t="s">
        <v>24</v>
      </c>
      <c r="C469" t="s">
        <v>616</v>
      </c>
      <c r="D469" t="s">
        <v>30</v>
      </c>
      <c r="E469" t="s">
        <v>18</v>
      </c>
      <c r="F469" t="str">
        <f>IF(Tabla1[[#This Row],[Importe Coste total]]&gt;500000," Alto","Bajo")</f>
        <v>Bajo</v>
      </c>
      <c r="G469" s="3">
        <v>44261</v>
      </c>
      <c r="H469">
        <v>561541974</v>
      </c>
      <c r="I469" s="3">
        <v>44265</v>
      </c>
      <c r="J469">
        <v>1604</v>
      </c>
      <c r="K469" s="15">
        <f>IFERROR(Tabla1[[#This Row],[Importe venta total]]/Tabla1[[#This Row],[Unidades]]," EJEMPLO SI .Error en el cálculo")</f>
        <v>255.28</v>
      </c>
      <c r="L469" s="5">
        <f>Tabla1[[#This Row],[Importe Coste total]]/Tabla1[[#This Row],[Unidades]]</f>
        <v>159.41999999999999</v>
      </c>
      <c r="M469" s="5">
        <v>409469.12</v>
      </c>
      <c r="N469" s="5">
        <v>255709.68</v>
      </c>
    </row>
    <row r="470" spans="1:14" x14ac:dyDescent="0.25">
      <c r="A470" t="s">
        <v>655</v>
      </c>
      <c r="B470" t="s">
        <v>24</v>
      </c>
      <c r="C470" t="s">
        <v>142</v>
      </c>
      <c r="D470" t="s">
        <v>53</v>
      </c>
      <c r="E470" t="s">
        <v>18</v>
      </c>
      <c r="F470" t="str">
        <f>IF(Tabla1[[#This Row],[Importe Coste total]]&gt;500000," Alto","Bajo")</f>
        <v>Bajo</v>
      </c>
      <c r="G470" s="3">
        <v>44596</v>
      </c>
      <c r="H470">
        <v>365745437</v>
      </c>
      <c r="I470" s="3">
        <v>44596</v>
      </c>
      <c r="J470">
        <v>1057</v>
      </c>
      <c r="K470" s="15">
        <f>IFERROR(Tabla1[[#This Row],[Importe venta total]]/Tabla1[[#This Row],[Unidades]]," EJEMPLO SI .Error en el cálculo")</f>
        <v>154.06</v>
      </c>
      <c r="L470" s="5">
        <f>Tabla1[[#This Row],[Importe Coste total]]/Tabla1[[#This Row],[Unidades]]</f>
        <v>90.93</v>
      </c>
      <c r="M470" s="5">
        <v>162841.42000000001</v>
      </c>
      <c r="N470" s="5">
        <v>96113.010000000009</v>
      </c>
    </row>
    <row r="471" spans="1:14" x14ac:dyDescent="0.25">
      <c r="A471" t="s">
        <v>656</v>
      </c>
      <c r="B471" t="s">
        <v>24</v>
      </c>
      <c r="C471" t="s">
        <v>241</v>
      </c>
      <c r="D471" t="s">
        <v>85</v>
      </c>
      <c r="E471" t="s">
        <v>14</v>
      </c>
      <c r="F471" t="str">
        <f>IF(Tabla1[[#This Row],[Importe Coste total]]&gt;500000," Alto","Bajo")</f>
        <v xml:space="preserve"> Alto</v>
      </c>
      <c r="G471" s="3">
        <v>44869</v>
      </c>
      <c r="H471">
        <v>118491685</v>
      </c>
      <c r="I471" s="3">
        <v>44909</v>
      </c>
      <c r="J471">
        <v>3178</v>
      </c>
      <c r="K471" s="15">
        <f>IFERROR(Tabla1[[#This Row],[Importe venta total]]/Tabla1[[#This Row],[Unidades]]," EJEMPLO SI .Error en el cálculo")</f>
        <v>668.27</v>
      </c>
      <c r="L471" s="5">
        <f>Tabla1[[#This Row],[Importe Coste total]]/Tabla1[[#This Row],[Unidades]]</f>
        <v>502.54</v>
      </c>
      <c r="M471" s="5">
        <v>2123762.06</v>
      </c>
      <c r="N471" s="5">
        <v>1597072.12</v>
      </c>
    </row>
    <row r="472" spans="1:14" x14ac:dyDescent="0.25">
      <c r="A472" t="s">
        <v>657</v>
      </c>
      <c r="B472" t="s">
        <v>24</v>
      </c>
      <c r="C472" t="s">
        <v>126</v>
      </c>
      <c r="D472" t="s">
        <v>85</v>
      </c>
      <c r="E472" t="s">
        <v>18</v>
      </c>
      <c r="F472" t="str">
        <f>IF(Tabla1[[#This Row],[Importe Coste total]]&gt;500000," Alto","Bajo")</f>
        <v xml:space="preserve"> Alto</v>
      </c>
      <c r="G472" s="3">
        <v>44190</v>
      </c>
      <c r="H472">
        <v>772954547</v>
      </c>
      <c r="I472" s="3">
        <v>44230</v>
      </c>
      <c r="J472">
        <v>3282</v>
      </c>
      <c r="K472" s="15">
        <f>IFERROR(Tabla1[[#This Row],[Importe venta total]]/Tabla1[[#This Row],[Unidades]]," EJEMPLO SI .Error en el cálculo")</f>
        <v>668.2700000000001</v>
      </c>
      <c r="L472" s="5">
        <f>Tabla1[[#This Row],[Importe Coste total]]/Tabla1[[#This Row],[Unidades]]</f>
        <v>502.54</v>
      </c>
      <c r="M472" s="5">
        <v>2193262.14</v>
      </c>
      <c r="N472" s="5">
        <v>1649336.28</v>
      </c>
    </row>
    <row r="473" spans="1:14" x14ac:dyDescent="0.25">
      <c r="A473" t="s">
        <v>658</v>
      </c>
      <c r="B473" t="s">
        <v>11</v>
      </c>
      <c r="C473" t="s">
        <v>209</v>
      </c>
      <c r="D473" t="s">
        <v>53</v>
      </c>
      <c r="E473" t="s">
        <v>18</v>
      </c>
      <c r="F473" t="str">
        <f>IF(Tabla1[[#This Row],[Importe Coste total]]&gt;500000," Alto","Bajo")</f>
        <v xml:space="preserve"> Alto</v>
      </c>
      <c r="G473" s="3">
        <v>43903</v>
      </c>
      <c r="H473">
        <v>202620351</v>
      </c>
      <c r="I473" s="3">
        <v>43932</v>
      </c>
      <c r="J473">
        <v>8719</v>
      </c>
      <c r="K473" s="15">
        <f>IFERROR(Tabla1[[#This Row],[Importe venta total]]/Tabla1[[#This Row],[Unidades]]," EJEMPLO SI .Error en el cálculo")</f>
        <v>154.06</v>
      </c>
      <c r="L473" s="5">
        <f>Tabla1[[#This Row],[Importe Coste total]]/Tabla1[[#This Row],[Unidades]]</f>
        <v>90.93</v>
      </c>
      <c r="M473" s="5">
        <v>1343249.1400000001</v>
      </c>
      <c r="N473" s="5">
        <v>792818.67</v>
      </c>
    </row>
    <row r="474" spans="1:14" x14ac:dyDescent="0.25">
      <c r="A474" t="s">
        <v>659</v>
      </c>
      <c r="B474" t="s">
        <v>28</v>
      </c>
      <c r="C474" t="s">
        <v>660</v>
      </c>
      <c r="D474" t="s">
        <v>26</v>
      </c>
      <c r="E474" t="s">
        <v>14</v>
      </c>
      <c r="F474" t="str">
        <f>IF(Tabla1[[#This Row],[Importe Coste total]]&gt;500000," Alto","Bajo")</f>
        <v>Bajo</v>
      </c>
      <c r="G474" s="3">
        <v>43933</v>
      </c>
      <c r="H474">
        <v>851287925</v>
      </c>
      <c r="I474" s="3">
        <v>43957</v>
      </c>
      <c r="J474">
        <v>3869</v>
      </c>
      <c r="K474" s="15">
        <f>IFERROR(Tabla1[[#This Row],[Importe venta total]]/Tabla1[[#This Row],[Unidades]]," EJEMPLO SI .Error en el cálculo")</f>
        <v>9.3299999999999983</v>
      </c>
      <c r="L474" s="5">
        <f>Tabla1[[#This Row],[Importe Coste total]]/Tabla1[[#This Row],[Unidades]]</f>
        <v>6.92</v>
      </c>
      <c r="M474" s="5">
        <v>36097.769999999997</v>
      </c>
      <c r="N474" s="5">
        <v>26773.48</v>
      </c>
    </row>
    <row r="475" spans="1:14" x14ac:dyDescent="0.25">
      <c r="A475" t="s">
        <v>661</v>
      </c>
      <c r="B475" t="s">
        <v>24</v>
      </c>
      <c r="C475" t="s">
        <v>77</v>
      </c>
      <c r="D475" t="s">
        <v>53</v>
      </c>
      <c r="E475" t="s">
        <v>14</v>
      </c>
      <c r="F475" t="str">
        <f>IF(Tabla1[[#This Row],[Importe Coste total]]&gt;500000," Alto","Bajo")</f>
        <v>Bajo</v>
      </c>
      <c r="G475" s="3">
        <v>44352</v>
      </c>
      <c r="H475">
        <v>283068597</v>
      </c>
      <c r="I475" s="3">
        <v>44360</v>
      </c>
      <c r="J475">
        <v>5143</v>
      </c>
      <c r="K475" s="15">
        <f>IFERROR(Tabla1[[#This Row],[Importe venta total]]/Tabla1[[#This Row],[Unidades]]," EJEMPLO SI .Error en el cálculo")</f>
        <v>154.06</v>
      </c>
      <c r="L475" s="5">
        <f>Tabla1[[#This Row],[Importe Coste total]]/Tabla1[[#This Row],[Unidades]]</f>
        <v>90.93</v>
      </c>
      <c r="M475" s="5">
        <v>792330.58</v>
      </c>
      <c r="N475" s="5">
        <v>467652.99000000005</v>
      </c>
    </row>
    <row r="476" spans="1:14" x14ac:dyDescent="0.25">
      <c r="A476" t="s">
        <v>662</v>
      </c>
      <c r="B476" t="s">
        <v>11</v>
      </c>
      <c r="C476" t="s">
        <v>239</v>
      </c>
      <c r="D476" t="s">
        <v>33</v>
      </c>
      <c r="E476" t="s">
        <v>14</v>
      </c>
      <c r="F476" t="str">
        <f>IF(Tabla1[[#This Row],[Importe Coste total]]&gt;500000," Alto","Bajo")</f>
        <v>Bajo</v>
      </c>
      <c r="G476" s="3">
        <v>44857</v>
      </c>
      <c r="H476">
        <v>632386195</v>
      </c>
      <c r="I476" s="3">
        <v>44907</v>
      </c>
      <c r="J476">
        <v>5983</v>
      </c>
      <c r="K476" s="15">
        <f>IFERROR(Tabla1[[#This Row],[Importe venta total]]/Tabla1[[#This Row],[Unidades]]," EJEMPLO SI .Error en el cálculo")</f>
        <v>47.45</v>
      </c>
      <c r="L476" s="5">
        <f>Tabla1[[#This Row],[Importe Coste total]]/Tabla1[[#This Row],[Unidades]]</f>
        <v>31.790000000000003</v>
      </c>
      <c r="M476" s="5">
        <v>283893.35000000003</v>
      </c>
      <c r="N476" s="5">
        <v>190199.57</v>
      </c>
    </row>
    <row r="477" spans="1:14" x14ac:dyDescent="0.25">
      <c r="A477" t="s">
        <v>663</v>
      </c>
      <c r="B477" t="s">
        <v>65</v>
      </c>
      <c r="C477" t="s">
        <v>422</v>
      </c>
      <c r="D477" t="s">
        <v>13</v>
      </c>
      <c r="E477" t="s">
        <v>18</v>
      </c>
      <c r="F477" t="str">
        <f>IF(Tabla1[[#This Row],[Importe Coste total]]&gt;500000," Alto","Bajo")</f>
        <v>Bajo</v>
      </c>
      <c r="G477" s="3">
        <v>44247</v>
      </c>
      <c r="H477">
        <v>953977048</v>
      </c>
      <c r="I477" s="3">
        <v>44277</v>
      </c>
      <c r="J477">
        <v>1863</v>
      </c>
      <c r="K477" s="15">
        <f>IFERROR(Tabla1[[#This Row],[Importe venta total]]/Tabla1[[#This Row],[Unidades]]," EJEMPLO SI .Error en el cálculo")</f>
        <v>152.58000000000001</v>
      </c>
      <c r="L477" s="5">
        <f>Tabla1[[#This Row],[Importe Coste total]]/Tabla1[[#This Row],[Unidades]]</f>
        <v>97.44</v>
      </c>
      <c r="M477" s="5">
        <v>284256.54000000004</v>
      </c>
      <c r="N477" s="5">
        <v>181530.72</v>
      </c>
    </row>
    <row r="478" spans="1:14" x14ac:dyDescent="0.25">
      <c r="A478" t="s">
        <v>664</v>
      </c>
      <c r="B478" t="s">
        <v>11</v>
      </c>
      <c r="C478" t="s">
        <v>138</v>
      </c>
      <c r="D478" t="s">
        <v>38</v>
      </c>
      <c r="E478" t="s">
        <v>18</v>
      </c>
      <c r="F478" t="str">
        <f>IF(Tabla1[[#This Row],[Importe Coste total]]&gt;500000," Alto","Bajo")</f>
        <v xml:space="preserve"> Alto</v>
      </c>
      <c r="G478" s="3">
        <v>44078</v>
      </c>
      <c r="H478">
        <v>372889983</v>
      </c>
      <c r="I478" s="3">
        <v>44099</v>
      </c>
      <c r="J478">
        <v>5287</v>
      </c>
      <c r="K478" s="15">
        <f>IFERROR(Tabla1[[#This Row],[Importe venta total]]/Tabla1[[#This Row],[Unidades]]," EJEMPLO SI .Error en el cálculo")</f>
        <v>437.2</v>
      </c>
      <c r="L478" s="5">
        <f>Tabla1[[#This Row],[Importe Coste total]]/Tabla1[[#This Row],[Unidades]]</f>
        <v>263.33</v>
      </c>
      <c r="M478" s="5">
        <v>2311476.4</v>
      </c>
      <c r="N478" s="5">
        <v>1392225.71</v>
      </c>
    </row>
    <row r="479" spans="1:14" x14ac:dyDescent="0.25">
      <c r="A479" t="s">
        <v>665</v>
      </c>
      <c r="B479" t="s">
        <v>11</v>
      </c>
      <c r="C479" t="s">
        <v>666</v>
      </c>
      <c r="D479" t="s">
        <v>75</v>
      </c>
      <c r="E479" t="s">
        <v>14</v>
      </c>
      <c r="F479" t="str">
        <f>IF(Tabla1[[#This Row],[Importe Coste total]]&gt;500000," Alto","Bajo")</f>
        <v>Bajo</v>
      </c>
      <c r="G479" s="3">
        <v>43966</v>
      </c>
      <c r="H479">
        <v>334486329</v>
      </c>
      <c r="I479" s="3">
        <v>43973</v>
      </c>
      <c r="J479">
        <v>793</v>
      </c>
      <c r="K479" s="15">
        <f>IFERROR(Tabla1[[#This Row],[Importe venta total]]/Tabla1[[#This Row],[Unidades]]," EJEMPLO SI .Error en el cálculo")</f>
        <v>109.28000000000002</v>
      </c>
      <c r="L479" s="5">
        <f>Tabla1[[#This Row],[Importe Coste total]]/Tabla1[[#This Row],[Unidades]]</f>
        <v>35.840000000000003</v>
      </c>
      <c r="M479" s="5">
        <v>86659.040000000008</v>
      </c>
      <c r="N479" s="5">
        <v>28421.120000000003</v>
      </c>
    </row>
    <row r="480" spans="1:14" x14ac:dyDescent="0.25">
      <c r="A480" t="s">
        <v>667</v>
      </c>
      <c r="B480" t="s">
        <v>24</v>
      </c>
      <c r="C480" t="s">
        <v>110</v>
      </c>
      <c r="D480" t="s">
        <v>53</v>
      </c>
      <c r="E480" t="s">
        <v>14</v>
      </c>
      <c r="F480" t="str">
        <f>IF(Tabla1[[#This Row],[Importe Coste total]]&gt;500000," Alto","Bajo")</f>
        <v xml:space="preserve"> Alto</v>
      </c>
      <c r="G480" s="3">
        <v>44194</v>
      </c>
      <c r="H480">
        <v>554439914</v>
      </c>
      <c r="I480" s="3">
        <v>44204</v>
      </c>
      <c r="J480">
        <v>9946</v>
      </c>
      <c r="K480" s="15">
        <f>IFERROR(Tabla1[[#This Row],[Importe venta total]]/Tabla1[[#This Row],[Unidades]]," EJEMPLO SI .Error en el cálculo")</f>
        <v>154.06</v>
      </c>
      <c r="L480" s="5">
        <f>Tabla1[[#This Row],[Importe Coste total]]/Tabla1[[#This Row],[Unidades]]</f>
        <v>90.93</v>
      </c>
      <c r="M480" s="5">
        <v>1532280.76</v>
      </c>
      <c r="N480" s="5">
        <v>904389.78</v>
      </c>
    </row>
    <row r="481" spans="1:14" x14ac:dyDescent="0.25">
      <c r="A481" t="s">
        <v>641</v>
      </c>
      <c r="B481" t="s">
        <v>28</v>
      </c>
      <c r="C481" t="s">
        <v>496</v>
      </c>
      <c r="D481" t="s">
        <v>85</v>
      </c>
      <c r="E481" t="s">
        <v>18</v>
      </c>
      <c r="F481" t="str">
        <f>IF(Tabla1[[#This Row],[Importe Coste total]]&gt;500000," Alto","Bajo")</f>
        <v xml:space="preserve"> Alto</v>
      </c>
      <c r="G481" s="3">
        <v>44150</v>
      </c>
      <c r="H481">
        <v>368737065</v>
      </c>
      <c r="I481" s="3">
        <v>44166</v>
      </c>
      <c r="J481">
        <v>6347</v>
      </c>
      <c r="K481" s="15">
        <f>IFERROR(Tabla1[[#This Row],[Importe venta total]]/Tabla1[[#This Row],[Unidades]]," EJEMPLO SI .Error en el cálculo")</f>
        <v>668.26999999999987</v>
      </c>
      <c r="L481" s="5">
        <f>Tabla1[[#This Row],[Importe Coste total]]/Tabla1[[#This Row],[Unidades]]</f>
        <v>502.54000000000008</v>
      </c>
      <c r="M481" s="5">
        <v>4241509.6899999995</v>
      </c>
      <c r="N481" s="5">
        <v>3189621.3800000004</v>
      </c>
    </row>
    <row r="482" spans="1:14" x14ac:dyDescent="0.25">
      <c r="A482" t="s">
        <v>668</v>
      </c>
      <c r="B482" t="s">
        <v>24</v>
      </c>
      <c r="C482" t="s">
        <v>105</v>
      </c>
      <c r="D482" t="s">
        <v>43</v>
      </c>
      <c r="E482" t="s">
        <v>18</v>
      </c>
      <c r="F482" t="str">
        <f>IF(Tabla1[[#This Row],[Importe Coste total]]&gt;500000," Alto","Bajo")</f>
        <v>Bajo</v>
      </c>
      <c r="G482" s="3">
        <v>43889</v>
      </c>
      <c r="H482">
        <v>983676612</v>
      </c>
      <c r="I482" s="3">
        <v>43939</v>
      </c>
      <c r="J482">
        <v>624</v>
      </c>
      <c r="K482" s="15">
        <f>IFERROR(Tabla1[[#This Row],[Importe venta total]]/Tabla1[[#This Row],[Unidades]]," EJEMPLO SI .Error en el cálculo")</f>
        <v>651.21</v>
      </c>
      <c r="L482" s="5">
        <f>Tabla1[[#This Row],[Importe Coste total]]/Tabla1[[#This Row],[Unidades]]</f>
        <v>524.96</v>
      </c>
      <c r="M482" s="5">
        <v>406355.04000000004</v>
      </c>
      <c r="N482" s="5">
        <v>327575.04000000004</v>
      </c>
    </row>
    <row r="483" spans="1:14" x14ac:dyDescent="0.25">
      <c r="A483" t="s">
        <v>669</v>
      </c>
      <c r="B483" t="s">
        <v>24</v>
      </c>
      <c r="C483" t="s">
        <v>37</v>
      </c>
      <c r="D483" t="s">
        <v>22</v>
      </c>
      <c r="E483" t="s">
        <v>18</v>
      </c>
      <c r="F483" t="str">
        <f>IF(Tabla1[[#This Row],[Importe Coste total]]&gt;500000," Alto","Bajo")</f>
        <v xml:space="preserve"> Alto</v>
      </c>
      <c r="G483" s="3">
        <v>44657</v>
      </c>
      <c r="H483">
        <v>525869882</v>
      </c>
      <c r="I483" s="3">
        <v>44703</v>
      </c>
      <c r="J483">
        <v>5439</v>
      </c>
      <c r="K483" s="15">
        <f>IFERROR(Tabla1[[#This Row],[Importe venta total]]/Tabla1[[#This Row],[Unidades]]," EJEMPLO SI .Error en el cálculo")</f>
        <v>205.70000000000002</v>
      </c>
      <c r="L483" s="5">
        <f>Tabla1[[#This Row],[Importe Coste total]]/Tabla1[[#This Row],[Unidades]]</f>
        <v>117.11000000000001</v>
      </c>
      <c r="M483" s="5">
        <v>1118802.3</v>
      </c>
      <c r="N483" s="5">
        <v>636961.29</v>
      </c>
    </row>
    <row r="484" spans="1:14" x14ac:dyDescent="0.25">
      <c r="A484" t="s">
        <v>670</v>
      </c>
      <c r="B484" t="s">
        <v>11</v>
      </c>
      <c r="C484" t="s">
        <v>169</v>
      </c>
      <c r="D484" t="s">
        <v>26</v>
      </c>
      <c r="E484" t="s">
        <v>14</v>
      </c>
      <c r="F484" t="str">
        <f>IF(Tabla1[[#This Row],[Importe Coste total]]&gt;500000," Alto","Bajo")</f>
        <v>Bajo</v>
      </c>
      <c r="G484" s="3">
        <v>44193</v>
      </c>
      <c r="H484">
        <v>792240703</v>
      </c>
      <c r="I484" s="3">
        <v>44225</v>
      </c>
      <c r="J484">
        <v>484</v>
      </c>
      <c r="K484" s="15">
        <f>IFERROR(Tabla1[[#This Row],[Importe venta total]]/Tabla1[[#This Row],[Unidades]]," EJEMPLO SI .Error en el cálculo")</f>
        <v>9.33</v>
      </c>
      <c r="L484" s="5">
        <f>Tabla1[[#This Row],[Importe Coste total]]/Tabla1[[#This Row],[Unidades]]</f>
        <v>6.919999999999999</v>
      </c>
      <c r="M484" s="5">
        <v>4515.72</v>
      </c>
      <c r="N484" s="5">
        <v>3349.2799999999997</v>
      </c>
    </row>
    <row r="485" spans="1:14" x14ac:dyDescent="0.25">
      <c r="A485" t="s">
        <v>671</v>
      </c>
      <c r="B485" t="s">
        <v>11</v>
      </c>
      <c r="C485" t="s">
        <v>187</v>
      </c>
      <c r="D485" t="s">
        <v>22</v>
      </c>
      <c r="E485" t="s">
        <v>14</v>
      </c>
      <c r="F485" t="str">
        <f>IF(Tabla1[[#This Row],[Importe Coste total]]&gt;500000," Alto","Bajo")</f>
        <v xml:space="preserve"> Alto</v>
      </c>
      <c r="G485" s="3">
        <v>44560</v>
      </c>
      <c r="H485">
        <v>500025403</v>
      </c>
      <c r="I485" s="3">
        <v>44607</v>
      </c>
      <c r="J485">
        <v>7483</v>
      </c>
      <c r="K485" s="15">
        <f>IFERROR(Tabla1[[#This Row],[Importe venta total]]/Tabla1[[#This Row],[Unidades]]," EJEMPLO SI .Error en el cálculo")</f>
        <v>205.7</v>
      </c>
      <c r="L485" s="5">
        <f>Tabla1[[#This Row],[Importe Coste total]]/Tabla1[[#This Row],[Unidades]]</f>
        <v>117.11</v>
      </c>
      <c r="M485" s="5">
        <v>1539253.0999999999</v>
      </c>
      <c r="N485" s="5">
        <v>876334.13</v>
      </c>
    </row>
    <row r="486" spans="1:14" x14ac:dyDescent="0.25">
      <c r="A486" t="s">
        <v>672</v>
      </c>
      <c r="B486" t="s">
        <v>24</v>
      </c>
      <c r="C486" t="s">
        <v>55</v>
      </c>
      <c r="D486" t="s">
        <v>26</v>
      </c>
      <c r="E486" t="s">
        <v>18</v>
      </c>
      <c r="F486" t="str">
        <f>IF(Tabla1[[#This Row],[Importe Coste total]]&gt;500000," Alto","Bajo")</f>
        <v>Bajo</v>
      </c>
      <c r="G486" s="3">
        <v>44311</v>
      </c>
      <c r="H486">
        <v>236772811</v>
      </c>
      <c r="I486" s="3">
        <v>44327</v>
      </c>
      <c r="J486">
        <v>5191</v>
      </c>
      <c r="K486" s="15">
        <f>IFERROR(Tabla1[[#This Row],[Importe venta total]]/Tabla1[[#This Row],[Unidades]]," EJEMPLO SI .Error en el cálculo")</f>
        <v>9.33</v>
      </c>
      <c r="L486" s="5">
        <f>Tabla1[[#This Row],[Importe Coste total]]/Tabla1[[#This Row],[Unidades]]</f>
        <v>6.92</v>
      </c>
      <c r="M486" s="5">
        <v>48432.03</v>
      </c>
      <c r="N486" s="5">
        <v>35921.72</v>
      </c>
    </row>
    <row r="487" spans="1:14" x14ac:dyDescent="0.25">
      <c r="A487" t="s">
        <v>673</v>
      </c>
      <c r="B487" t="s">
        <v>11</v>
      </c>
      <c r="C487" t="s">
        <v>666</v>
      </c>
      <c r="D487" t="s">
        <v>85</v>
      </c>
      <c r="E487" t="s">
        <v>18</v>
      </c>
      <c r="F487" t="str">
        <f>IF(Tabla1[[#This Row],[Importe Coste total]]&gt;500000," Alto","Bajo")</f>
        <v xml:space="preserve"> Alto</v>
      </c>
      <c r="G487" s="3">
        <v>44238</v>
      </c>
      <c r="H487">
        <v>210344254</v>
      </c>
      <c r="I487" s="3">
        <v>44270</v>
      </c>
      <c r="J487">
        <v>4394</v>
      </c>
      <c r="K487" s="15">
        <f>IFERROR(Tabla1[[#This Row],[Importe venta total]]/Tabla1[[#This Row],[Unidades]]," EJEMPLO SI .Error en el cálculo")</f>
        <v>668.27</v>
      </c>
      <c r="L487" s="5">
        <f>Tabla1[[#This Row],[Importe Coste total]]/Tabla1[[#This Row],[Unidades]]</f>
        <v>502.54000000000008</v>
      </c>
      <c r="M487" s="5">
        <v>2936378.38</v>
      </c>
      <c r="N487" s="5">
        <v>2208160.7600000002</v>
      </c>
    </row>
    <row r="488" spans="1:14" x14ac:dyDescent="0.25">
      <c r="A488" t="s">
        <v>674</v>
      </c>
      <c r="B488" t="s">
        <v>24</v>
      </c>
      <c r="C488" t="s">
        <v>385</v>
      </c>
      <c r="D488" t="s">
        <v>75</v>
      </c>
      <c r="E488" t="s">
        <v>18</v>
      </c>
      <c r="F488" t="str">
        <f>IF(Tabla1[[#This Row],[Importe Coste total]]&gt;500000," Alto","Bajo")</f>
        <v>Bajo</v>
      </c>
      <c r="G488" s="3">
        <v>44754</v>
      </c>
      <c r="H488">
        <v>698913562</v>
      </c>
      <c r="I488" s="3">
        <v>44775</v>
      </c>
      <c r="J488">
        <v>2909</v>
      </c>
      <c r="K488" s="15">
        <f>IFERROR(Tabla1[[#This Row],[Importe venta total]]/Tabla1[[#This Row],[Unidades]]," EJEMPLO SI .Error en el cálculo")</f>
        <v>109.28</v>
      </c>
      <c r="L488" s="5">
        <f>Tabla1[[#This Row],[Importe Coste total]]/Tabla1[[#This Row],[Unidades]]</f>
        <v>35.840000000000003</v>
      </c>
      <c r="M488" s="5">
        <v>317895.52</v>
      </c>
      <c r="N488" s="5">
        <v>104258.56000000001</v>
      </c>
    </row>
    <row r="489" spans="1:14" x14ac:dyDescent="0.25">
      <c r="A489" t="s">
        <v>675</v>
      </c>
      <c r="B489" t="s">
        <v>20</v>
      </c>
      <c r="C489" t="s">
        <v>624</v>
      </c>
      <c r="D489" t="s">
        <v>53</v>
      </c>
      <c r="E489" t="s">
        <v>18</v>
      </c>
      <c r="F489" t="str">
        <f>IF(Tabla1[[#This Row],[Importe Coste total]]&gt;500000," Alto","Bajo")</f>
        <v>Bajo</v>
      </c>
      <c r="G489" s="3">
        <v>44333</v>
      </c>
      <c r="H489">
        <v>700967061</v>
      </c>
      <c r="I489" s="3">
        <v>44360</v>
      </c>
      <c r="J489">
        <v>585</v>
      </c>
      <c r="K489" s="15">
        <f>IFERROR(Tabla1[[#This Row],[Importe venta total]]/Tabla1[[#This Row],[Unidades]]," EJEMPLO SI .Error en el cálculo")</f>
        <v>154.06</v>
      </c>
      <c r="L489" s="5">
        <f>Tabla1[[#This Row],[Importe Coste total]]/Tabla1[[#This Row],[Unidades]]</f>
        <v>90.93</v>
      </c>
      <c r="M489" s="5">
        <v>90125.1</v>
      </c>
      <c r="N489" s="5">
        <v>53194.05</v>
      </c>
    </row>
    <row r="490" spans="1:14" x14ac:dyDescent="0.25">
      <c r="A490" t="s">
        <v>676</v>
      </c>
      <c r="B490" t="s">
        <v>24</v>
      </c>
      <c r="C490" t="s">
        <v>52</v>
      </c>
      <c r="D490" t="s">
        <v>75</v>
      </c>
      <c r="E490" t="s">
        <v>14</v>
      </c>
      <c r="F490" t="str">
        <f>IF(Tabla1[[#This Row],[Importe Coste total]]&gt;500000," Alto","Bajo")</f>
        <v>Bajo</v>
      </c>
      <c r="G490" s="3">
        <v>44204</v>
      </c>
      <c r="H490">
        <v>185303580</v>
      </c>
      <c r="I490" s="3">
        <v>44234</v>
      </c>
      <c r="J490">
        <v>4302</v>
      </c>
      <c r="K490" s="15">
        <f>IFERROR(Tabla1[[#This Row],[Importe venta total]]/Tabla1[[#This Row],[Unidades]]," EJEMPLO SI .Error en el cálculo")</f>
        <v>109.28</v>
      </c>
      <c r="L490" s="5">
        <f>Tabla1[[#This Row],[Importe Coste total]]/Tabla1[[#This Row],[Unidades]]</f>
        <v>35.840000000000003</v>
      </c>
      <c r="M490" s="5">
        <v>470122.56</v>
      </c>
      <c r="N490" s="5">
        <v>154183.68000000002</v>
      </c>
    </row>
    <row r="491" spans="1:14" x14ac:dyDescent="0.25">
      <c r="A491" t="s">
        <v>677</v>
      </c>
      <c r="B491" t="s">
        <v>28</v>
      </c>
      <c r="C491" t="s">
        <v>150</v>
      </c>
      <c r="D491" t="s">
        <v>40</v>
      </c>
      <c r="E491" t="s">
        <v>18</v>
      </c>
      <c r="F491" t="str">
        <f>IF(Tabla1[[#This Row],[Importe Coste total]]&gt;500000," Alto","Bajo")</f>
        <v>Bajo</v>
      </c>
      <c r="G491" s="3">
        <v>44701</v>
      </c>
      <c r="H491">
        <v>541034448</v>
      </c>
      <c r="I491" s="3">
        <v>44723</v>
      </c>
      <c r="J491">
        <v>2971</v>
      </c>
      <c r="K491" s="15">
        <f>IFERROR(Tabla1[[#This Row],[Importe venta total]]/Tabla1[[#This Row],[Unidades]]," EJEMPLO SI .Error en el cálculo")</f>
        <v>81.73</v>
      </c>
      <c r="L491" s="5">
        <f>Tabla1[[#This Row],[Importe Coste total]]/Tabla1[[#This Row],[Unidades]]</f>
        <v>56.67</v>
      </c>
      <c r="M491" s="5">
        <v>242819.83000000002</v>
      </c>
      <c r="N491" s="5">
        <v>168366.57</v>
      </c>
    </row>
    <row r="492" spans="1:14" x14ac:dyDescent="0.25">
      <c r="A492" t="s">
        <v>678</v>
      </c>
      <c r="B492" t="s">
        <v>11</v>
      </c>
      <c r="C492" t="s">
        <v>173</v>
      </c>
      <c r="D492" t="s">
        <v>30</v>
      </c>
      <c r="E492" t="s">
        <v>14</v>
      </c>
      <c r="F492" t="str">
        <f>IF(Tabla1[[#This Row],[Importe Coste total]]&gt;500000," Alto","Bajo")</f>
        <v>Bajo</v>
      </c>
      <c r="G492" s="3">
        <v>44737</v>
      </c>
      <c r="H492">
        <v>527583491</v>
      </c>
      <c r="I492" s="3">
        <v>44773</v>
      </c>
      <c r="J492">
        <v>2534</v>
      </c>
      <c r="K492" s="15">
        <f>IFERROR(Tabla1[[#This Row],[Importe venta total]]/Tabla1[[#This Row],[Unidades]]," EJEMPLO SI .Error en el cálculo")</f>
        <v>255.28</v>
      </c>
      <c r="L492" s="5">
        <f>Tabla1[[#This Row],[Importe Coste total]]/Tabla1[[#This Row],[Unidades]]</f>
        <v>159.41999999999999</v>
      </c>
      <c r="M492" s="5">
        <v>646879.52</v>
      </c>
      <c r="N492" s="5">
        <v>403970.27999999997</v>
      </c>
    </row>
    <row r="493" spans="1:14" x14ac:dyDescent="0.25">
      <c r="A493" t="s">
        <v>679</v>
      </c>
      <c r="B493" t="s">
        <v>28</v>
      </c>
      <c r="C493" t="s">
        <v>114</v>
      </c>
      <c r="D493" t="s">
        <v>40</v>
      </c>
      <c r="E493" t="s">
        <v>14</v>
      </c>
      <c r="F493" t="str">
        <f>IF(Tabla1[[#This Row],[Importe Coste total]]&gt;500000," Alto","Bajo")</f>
        <v>Bajo</v>
      </c>
      <c r="G493" s="3">
        <v>44417</v>
      </c>
      <c r="H493">
        <v>324687039</v>
      </c>
      <c r="I493" s="3">
        <v>44433</v>
      </c>
      <c r="J493">
        <v>965</v>
      </c>
      <c r="K493" s="15">
        <f>IFERROR(Tabla1[[#This Row],[Importe venta total]]/Tabla1[[#This Row],[Unidades]]," EJEMPLO SI .Error en el cálculo")</f>
        <v>81.73</v>
      </c>
      <c r="L493" s="5">
        <f>Tabla1[[#This Row],[Importe Coste total]]/Tabla1[[#This Row],[Unidades]]</f>
        <v>56.67</v>
      </c>
      <c r="M493" s="5">
        <v>78869.45</v>
      </c>
      <c r="N493" s="5">
        <v>54686.55</v>
      </c>
    </row>
    <row r="494" spans="1:14" x14ac:dyDescent="0.25">
      <c r="A494" t="s">
        <v>680</v>
      </c>
      <c r="B494" t="s">
        <v>11</v>
      </c>
      <c r="C494" t="s">
        <v>169</v>
      </c>
      <c r="D494" t="s">
        <v>38</v>
      </c>
      <c r="E494" t="s">
        <v>18</v>
      </c>
      <c r="F494" t="str">
        <f>IF(Tabla1[[#This Row],[Importe Coste total]]&gt;500000," Alto","Bajo")</f>
        <v xml:space="preserve"> Alto</v>
      </c>
      <c r="G494" s="3">
        <v>44513</v>
      </c>
      <c r="H494">
        <v>182393920</v>
      </c>
      <c r="I494" s="3">
        <v>44561</v>
      </c>
      <c r="J494">
        <v>3269</v>
      </c>
      <c r="K494" s="15">
        <f>IFERROR(Tabla1[[#This Row],[Importe venta total]]/Tabla1[[#This Row],[Unidades]]," EJEMPLO SI .Error en el cálculo")</f>
        <v>437.2</v>
      </c>
      <c r="L494" s="5">
        <f>Tabla1[[#This Row],[Importe Coste total]]/Tabla1[[#This Row],[Unidades]]</f>
        <v>263.33</v>
      </c>
      <c r="M494" s="5">
        <v>1429206.8</v>
      </c>
      <c r="N494" s="5">
        <v>860825.7699999999</v>
      </c>
    </row>
    <row r="495" spans="1:14" x14ac:dyDescent="0.25">
      <c r="A495" t="s">
        <v>681</v>
      </c>
      <c r="B495" t="s">
        <v>65</v>
      </c>
      <c r="C495" t="s">
        <v>146</v>
      </c>
      <c r="D495" t="s">
        <v>26</v>
      </c>
      <c r="E495" t="s">
        <v>14</v>
      </c>
      <c r="F495" t="str">
        <f>IF(Tabla1[[#This Row],[Importe Coste total]]&gt;500000," Alto","Bajo")</f>
        <v>Bajo</v>
      </c>
      <c r="G495" s="3">
        <v>43859</v>
      </c>
      <c r="H495">
        <v>871065461</v>
      </c>
      <c r="I495" s="3">
        <v>43884</v>
      </c>
      <c r="J495">
        <v>6482</v>
      </c>
      <c r="K495" s="15">
        <f>IFERROR(Tabla1[[#This Row],[Importe venta total]]/Tabla1[[#This Row],[Unidades]]," EJEMPLO SI .Error en el cálculo")</f>
        <v>9.33</v>
      </c>
      <c r="L495" s="5">
        <f>Tabla1[[#This Row],[Importe Coste total]]/Tabla1[[#This Row],[Unidades]]</f>
        <v>6.92</v>
      </c>
      <c r="M495" s="5">
        <v>60477.06</v>
      </c>
      <c r="N495" s="5">
        <v>44855.44</v>
      </c>
    </row>
    <row r="496" spans="1:14" x14ac:dyDescent="0.25">
      <c r="A496" t="s">
        <v>682</v>
      </c>
      <c r="B496" t="s">
        <v>24</v>
      </c>
      <c r="C496" t="s">
        <v>310</v>
      </c>
      <c r="D496" t="s">
        <v>43</v>
      </c>
      <c r="E496" t="s">
        <v>14</v>
      </c>
      <c r="F496" t="str">
        <f>IF(Tabla1[[#This Row],[Importe Coste total]]&gt;500000," Alto","Bajo")</f>
        <v xml:space="preserve"> Alto</v>
      </c>
      <c r="G496" s="3">
        <v>44043</v>
      </c>
      <c r="H496">
        <v>531375491</v>
      </c>
      <c r="I496" s="3">
        <v>44077</v>
      </c>
      <c r="J496">
        <v>4671</v>
      </c>
      <c r="K496" s="15">
        <f>IFERROR(Tabla1[[#This Row],[Importe venta total]]/Tabla1[[#This Row],[Unidades]]," EJEMPLO SI .Error en el cálculo")</f>
        <v>651.21</v>
      </c>
      <c r="L496" s="5">
        <f>Tabla1[[#This Row],[Importe Coste total]]/Tabla1[[#This Row],[Unidades]]</f>
        <v>524.96</v>
      </c>
      <c r="M496" s="5">
        <v>3041801.91</v>
      </c>
      <c r="N496" s="5">
        <v>2452088.16</v>
      </c>
    </row>
    <row r="497" spans="1:14" x14ac:dyDescent="0.25">
      <c r="A497" t="s">
        <v>683</v>
      </c>
      <c r="B497" t="s">
        <v>28</v>
      </c>
      <c r="C497" t="s">
        <v>660</v>
      </c>
      <c r="D497" t="s">
        <v>22</v>
      </c>
      <c r="E497" t="s">
        <v>14</v>
      </c>
      <c r="F497" t="str">
        <f>IF(Tabla1[[#This Row],[Importe Coste total]]&gt;500000," Alto","Bajo")</f>
        <v>Bajo</v>
      </c>
      <c r="G497" s="3">
        <v>44713</v>
      </c>
      <c r="H497">
        <v>524310338</v>
      </c>
      <c r="I497" s="3">
        <v>44735</v>
      </c>
      <c r="J497">
        <v>3935</v>
      </c>
      <c r="K497" s="15">
        <f>IFERROR(Tabla1[[#This Row],[Importe venta total]]/Tabla1[[#This Row],[Unidades]]," EJEMPLO SI .Error en el cálculo")</f>
        <v>205.7</v>
      </c>
      <c r="L497" s="5">
        <f>Tabla1[[#This Row],[Importe Coste total]]/Tabla1[[#This Row],[Unidades]]</f>
        <v>117.11</v>
      </c>
      <c r="M497" s="5">
        <v>809429.5</v>
      </c>
      <c r="N497" s="5">
        <v>460827.85</v>
      </c>
    </row>
    <row r="498" spans="1:14" x14ac:dyDescent="0.25">
      <c r="A498" t="s">
        <v>684</v>
      </c>
      <c r="B498" t="s">
        <v>28</v>
      </c>
      <c r="C498" t="s">
        <v>150</v>
      </c>
      <c r="D498" t="s">
        <v>13</v>
      </c>
      <c r="E498" t="s">
        <v>14</v>
      </c>
      <c r="F498" t="str">
        <f>IF(Tabla1[[#This Row],[Importe Coste total]]&gt;500000," Alto","Bajo")</f>
        <v xml:space="preserve"> Alto</v>
      </c>
      <c r="G498" s="3">
        <v>44097</v>
      </c>
      <c r="H498">
        <v>481168830</v>
      </c>
      <c r="I498" s="3">
        <v>44124</v>
      </c>
      <c r="J498">
        <v>7404</v>
      </c>
      <c r="K498" s="15">
        <f>IFERROR(Tabla1[[#This Row],[Importe venta total]]/Tabla1[[#This Row],[Unidades]]," EJEMPLO SI .Error en el cálculo")</f>
        <v>152.58000000000001</v>
      </c>
      <c r="L498" s="5">
        <f>Tabla1[[#This Row],[Importe Coste total]]/Tabla1[[#This Row],[Unidades]]</f>
        <v>97.44</v>
      </c>
      <c r="M498" s="5">
        <v>1129702.32</v>
      </c>
      <c r="N498" s="5">
        <v>721445.76</v>
      </c>
    </row>
    <row r="499" spans="1:14" x14ac:dyDescent="0.25">
      <c r="A499" t="s">
        <v>685</v>
      </c>
      <c r="B499" t="s">
        <v>24</v>
      </c>
      <c r="C499" t="s">
        <v>291</v>
      </c>
      <c r="D499" t="s">
        <v>85</v>
      </c>
      <c r="E499" t="s">
        <v>18</v>
      </c>
      <c r="F499" t="str">
        <f>IF(Tabla1[[#This Row],[Importe Coste total]]&gt;500000," Alto","Bajo")</f>
        <v>Bajo</v>
      </c>
      <c r="G499" s="3">
        <v>44747</v>
      </c>
      <c r="H499">
        <v>553562295</v>
      </c>
      <c r="I499" s="3">
        <v>44795</v>
      </c>
      <c r="J499">
        <v>239</v>
      </c>
      <c r="K499" s="15">
        <f>IFERROR(Tabla1[[#This Row],[Importe venta total]]/Tabla1[[#This Row],[Unidades]]," EJEMPLO SI .Error en el cálculo")</f>
        <v>668.27</v>
      </c>
      <c r="L499" s="5">
        <f>Tabla1[[#This Row],[Importe Coste total]]/Tabla1[[#This Row],[Unidades]]</f>
        <v>502.53999999999996</v>
      </c>
      <c r="M499" s="5">
        <v>159716.53</v>
      </c>
      <c r="N499" s="5">
        <v>120107.06</v>
      </c>
    </row>
    <row r="500" spans="1:14" x14ac:dyDescent="0.25">
      <c r="A500" t="s">
        <v>686</v>
      </c>
      <c r="B500" t="s">
        <v>24</v>
      </c>
      <c r="C500" t="s">
        <v>301</v>
      </c>
      <c r="D500" t="s">
        <v>22</v>
      </c>
      <c r="E500" t="s">
        <v>14</v>
      </c>
      <c r="F500" t="str">
        <f>IF(Tabla1[[#This Row],[Importe Coste total]]&gt;500000," Alto","Bajo")</f>
        <v xml:space="preserve"> Alto</v>
      </c>
      <c r="G500" s="3">
        <v>44662</v>
      </c>
      <c r="H500">
        <v>963414561</v>
      </c>
      <c r="I500" s="3">
        <v>44685</v>
      </c>
      <c r="J500">
        <v>4633</v>
      </c>
      <c r="K500" s="15">
        <f>IFERROR(Tabla1[[#This Row],[Importe venta total]]/Tabla1[[#This Row],[Unidades]]," EJEMPLO SI .Error en el cálculo")</f>
        <v>205.7</v>
      </c>
      <c r="L500" s="5">
        <f>Tabla1[[#This Row],[Importe Coste total]]/Tabla1[[#This Row],[Unidades]]</f>
        <v>117.11</v>
      </c>
      <c r="M500" s="5">
        <v>953008.1</v>
      </c>
      <c r="N500" s="5">
        <v>542570.63</v>
      </c>
    </row>
    <row r="501" spans="1:14" x14ac:dyDescent="0.25">
      <c r="A501" t="s">
        <v>687</v>
      </c>
      <c r="B501" t="s">
        <v>28</v>
      </c>
      <c r="C501" t="s">
        <v>660</v>
      </c>
      <c r="D501" t="s">
        <v>22</v>
      </c>
      <c r="E501" t="s">
        <v>18</v>
      </c>
      <c r="F501" t="str">
        <f>IF(Tabla1[[#This Row],[Importe Coste total]]&gt;500000," Alto","Bajo")</f>
        <v xml:space="preserve"> Alto</v>
      </c>
      <c r="G501" s="3">
        <v>44079</v>
      </c>
      <c r="H501">
        <v>652961957</v>
      </c>
      <c r="I501" s="3">
        <v>44081</v>
      </c>
      <c r="J501">
        <v>4808</v>
      </c>
      <c r="K501" s="15">
        <f>IFERROR(Tabla1[[#This Row],[Importe venta total]]/Tabla1[[#This Row],[Unidades]]," EJEMPLO SI .Error en el cálculo")</f>
        <v>205.7</v>
      </c>
      <c r="L501" s="5">
        <f>Tabla1[[#This Row],[Importe Coste total]]/Tabla1[[#This Row],[Unidades]]</f>
        <v>117.11</v>
      </c>
      <c r="M501" s="5">
        <v>989005.6</v>
      </c>
      <c r="N501" s="5">
        <v>563064.88</v>
      </c>
    </row>
    <row r="502" spans="1:14" x14ac:dyDescent="0.25">
      <c r="A502" t="s">
        <v>688</v>
      </c>
      <c r="B502" t="s">
        <v>24</v>
      </c>
      <c r="C502" t="s">
        <v>48</v>
      </c>
      <c r="D502" t="s">
        <v>13</v>
      </c>
      <c r="E502" t="s">
        <v>18</v>
      </c>
      <c r="F502" t="str">
        <f>IF(Tabla1[[#This Row],[Importe Coste total]]&gt;500000," Alto","Bajo")</f>
        <v>Bajo</v>
      </c>
      <c r="G502" s="3">
        <v>43901</v>
      </c>
      <c r="H502">
        <v>434753310</v>
      </c>
      <c r="I502" s="3">
        <v>43928</v>
      </c>
      <c r="J502">
        <v>2021</v>
      </c>
      <c r="K502" s="15">
        <f>IFERROR(Tabla1[[#This Row],[Importe venta total]]/Tabla1[[#This Row],[Unidades]]," EJEMPLO SI .Error en el cálculo")</f>
        <v>152.58000000000001</v>
      </c>
      <c r="L502" s="5">
        <f>Tabla1[[#This Row],[Importe Coste total]]/Tabla1[[#This Row],[Unidades]]</f>
        <v>97.44</v>
      </c>
      <c r="M502" s="5">
        <v>308364.18000000005</v>
      </c>
      <c r="N502" s="5">
        <v>196926.24</v>
      </c>
    </row>
    <row r="503" spans="1:14" x14ac:dyDescent="0.25">
      <c r="A503" t="s">
        <v>689</v>
      </c>
      <c r="B503" t="s">
        <v>11</v>
      </c>
      <c r="C503" t="s">
        <v>392</v>
      </c>
      <c r="D503" t="s">
        <v>38</v>
      </c>
      <c r="E503" t="s">
        <v>18</v>
      </c>
      <c r="F503" t="str">
        <f>IF(Tabla1[[#This Row],[Importe Coste total]]&gt;500000," Alto","Bajo")</f>
        <v xml:space="preserve"> Alto</v>
      </c>
      <c r="G503" s="3">
        <v>44133</v>
      </c>
      <c r="H503">
        <v>741649949</v>
      </c>
      <c r="I503" s="3">
        <v>44183</v>
      </c>
      <c r="J503">
        <v>9556</v>
      </c>
      <c r="K503" s="15">
        <f>IFERROR(Tabla1[[#This Row],[Importe venta total]]/Tabla1[[#This Row],[Unidades]]," EJEMPLO SI .Error en el cálculo")</f>
        <v>437.2</v>
      </c>
      <c r="L503" s="5">
        <f>Tabla1[[#This Row],[Importe Coste total]]/Tabla1[[#This Row],[Unidades]]</f>
        <v>263.33</v>
      </c>
      <c r="M503" s="5">
        <v>4177883.1999999997</v>
      </c>
      <c r="N503" s="5">
        <v>2516381.48</v>
      </c>
    </row>
    <row r="504" spans="1:14" x14ac:dyDescent="0.25">
      <c r="A504" t="s">
        <v>690</v>
      </c>
      <c r="B504" t="s">
        <v>11</v>
      </c>
      <c r="C504" t="s">
        <v>144</v>
      </c>
      <c r="D504" t="s">
        <v>26</v>
      </c>
      <c r="E504" t="s">
        <v>14</v>
      </c>
      <c r="F504" t="str">
        <f>IF(Tabla1[[#This Row],[Importe Coste total]]&gt;500000," Alto","Bajo")</f>
        <v>Bajo</v>
      </c>
      <c r="G504" s="3">
        <v>44409</v>
      </c>
      <c r="H504">
        <v>276825702</v>
      </c>
      <c r="I504" s="3">
        <v>44419</v>
      </c>
      <c r="J504">
        <v>7732</v>
      </c>
      <c r="K504" s="15">
        <f>IFERROR(Tabla1[[#This Row],[Importe venta total]]/Tabla1[[#This Row],[Unidades]]," EJEMPLO SI .Error en el cálculo")</f>
        <v>9.33</v>
      </c>
      <c r="L504" s="5">
        <f>Tabla1[[#This Row],[Importe Coste total]]/Tabla1[[#This Row],[Unidades]]</f>
        <v>6.92</v>
      </c>
      <c r="M504" s="5">
        <v>72139.56</v>
      </c>
      <c r="N504" s="5">
        <v>53505.440000000002</v>
      </c>
    </row>
    <row r="505" spans="1:14" x14ac:dyDescent="0.25">
      <c r="A505" t="s">
        <v>691</v>
      </c>
      <c r="B505" t="s">
        <v>20</v>
      </c>
      <c r="C505" t="s">
        <v>624</v>
      </c>
      <c r="D505" t="s">
        <v>85</v>
      </c>
      <c r="E505" t="s">
        <v>18</v>
      </c>
      <c r="F505" t="str">
        <f>IF(Tabla1[[#This Row],[Importe Coste total]]&gt;500000," Alto","Bajo")</f>
        <v xml:space="preserve"> Alto</v>
      </c>
      <c r="G505" s="3">
        <v>44506</v>
      </c>
      <c r="H505">
        <v>963766896</v>
      </c>
      <c r="I505" s="3">
        <v>44521</v>
      </c>
      <c r="J505">
        <v>8896</v>
      </c>
      <c r="K505" s="15">
        <f>IFERROR(Tabla1[[#This Row],[Importe venta total]]/Tabla1[[#This Row],[Unidades]]," EJEMPLO SI .Error en el cálculo")</f>
        <v>668.27</v>
      </c>
      <c r="L505" s="5">
        <f>Tabla1[[#This Row],[Importe Coste total]]/Tabla1[[#This Row],[Unidades]]</f>
        <v>502.53999999999996</v>
      </c>
      <c r="M505" s="5">
        <v>5944929.9199999999</v>
      </c>
      <c r="N505" s="5">
        <v>4470595.84</v>
      </c>
    </row>
    <row r="506" spans="1:14" x14ac:dyDescent="0.25">
      <c r="A506" t="s">
        <v>692</v>
      </c>
      <c r="B506" t="s">
        <v>20</v>
      </c>
      <c r="C506" t="s">
        <v>345</v>
      </c>
      <c r="D506" t="s">
        <v>43</v>
      </c>
      <c r="E506" t="s">
        <v>18</v>
      </c>
      <c r="F506" t="str">
        <f>IF(Tabla1[[#This Row],[Importe Coste total]]&gt;500000," Alto","Bajo")</f>
        <v xml:space="preserve"> Alto</v>
      </c>
      <c r="G506" s="3">
        <v>44871</v>
      </c>
      <c r="H506">
        <v>296272361</v>
      </c>
      <c r="I506" s="3">
        <v>44876</v>
      </c>
      <c r="J506">
        <v>2430</v>
      </c>
      <c r="K506" s="15">
        <f>IFERROR(Tabla1[[#This Row],[Importe venta total]]/Tabla1[[#This Row],[Unidades]]," EJEMPLO SI .Error en el cálculo")</f>
        <v>651.21</v>
      </c>
      <c r="L506" s="5">
        <f>Tabla1[[#This Row],[Importe Coste total]]/Tabla1[[#This Row],[Unidades]]</f>
        <v>524.96</v>
      </c>
      <c r="M506" s="5">
        <v>1582440.3</v>
      </c>
      <c r="N506" s="5">
        <v>1275652.8</v>
      </c>
    </row>
    <row r="507" spans="1:14" x14ac:dyDescent="0.25">
      <c r="A507" t="s">
        <v>693</v>
      </c>
      <c r="B507" t="s">
        <v>65</v>
      </c>
      <c r="C507" t="s">
        <v>163</v>
      </c>
      <c r="D507" t="s">
        <v>30</v>
      </c>
      <c r="E507" t="s">
        <v>14</v>
      </c>
      <c r="F507" t="str">
        <f>IF(Tabla1[[#This Row],[Importe Coste total]]&gt;500000," Alto","Bajo")</f>
        <v xml:space="preserve"> Alto</v>
      </c>
      <c r="G507" s="3">
        <v>44010</v>
      </c>
      <c r="H507">
        <v>788453423</v>
      </c>
      <c r="I507" s="3">
        <v>44047</v>
      </c>
      <c r="J507">
        <v>9744</v>
      </c>
      <c r="K507" s="15">
        <f>IFERROR(Tabla1[[#This Row],[Importe venta total]]/Tabla1[[#This Row],[Unidades]]," EJEMPLO SI .Error en el cálculo")</f>
        <v>255.27999999999997</v>
      </c>
      <c r="L507" s="5">
        <f>Tabla1[[#This Row],[Importe Coste total]]/Tabla1[[#This Row],[Unidades]]</f>
        <v>159.41999999999999</v>
      </c>
      <c r="M507" s="5">
        <v>2487448.3199999998</v>
      </c>
      <c r="N507" s="5">
        <v>1553388.48</v>
      </c>
    </row>
    <row r="508" spans="1:14" x14ac:dyDescent="0.25">
      <c r="A508" t="s">
        <v>694</v>
      </c>
      <c r="B508" t="s">
        <v>11</v>
      </c>
      <c r="C508" t="s">
        <v>355</v>
      </c>
      <c r="D508" t="s">
        <v>22</v>
      </c>
      <c r="E508" t="s">
        <v>14</v>
      </c>
      <c r="F508" t="str">
        <f>IF(Tabla1[[#This Row],[Importe Coste total]]&gt;500000," Alto","Bajo")</f>
        <v xml:space="preserve"> Alto</v>
      </c>
      <c r="G508" s="3">
        <v>44230</v>
      </c>
      <c r="H508">
        <v>524733912</v>
      </c>
      <c r="I508" s="3">
        <v>44235</v>
      </c>
      <c r="J508">
        <v>9280</v>
      </c>
      <c r="K508" s="15">
        <f>IFERROR(Tabla1[[#This Row],[Importe venta total]]/Tabla1[[#This Row],[Unidades]]," EJEMPLO SI .Error en el cálculo")</f>
        <v>205.7</v>
      </c>
      <c r="L508" s="5">
        <f>Tabla1[[#This Row],[Importe Coste total]]/Tabla1[[#This Row],[Unidades]]</f>
        <v>117.11</v>
      </c>
      <c r="M508" s="5">
        <v>1908896</v>
      </c>
      <c r="N508" s="5">
        <v>1086780.8</v>
      </c>
    </row>
    <row r="509" spans="1:14" x14ac:dyDescent="0.25">
      <c r="A509" t="s">
        <v>695</v>
      </c>
      <c r="B509" t="s">
        <v>20</v>
      </c>
      <c r="C509" t="s">
        <v>193</v>
      </c>
      <c r="D509" t="s">
        <v>26</v>
      </c>
      <c r="E509" t="s">
        <v>18</v>
      </c>
      <c r="F509" t="str">
        <f>IF(Tabla1[[#This Row],[Importe Coste total]]&gt;500000," Alto","Bajo")</f>
        <v>Bajo</v>
      </c>
      <c r="G509" s="3">
        <v>44852</v>
      </c>
      <c r="H509">
        <v>809850156</v>
      </c>
      <c r="I509" s="3">
        <v>44869</v>
      </c>
      <c r="J509">
        <v>1513</v>
      </c>
      <c r="K509" s="15">
        <f>IFERROR(Tabla1[[#This Row],[Importe venta total]]/Tabla1[[#This Row],[Unidades]]," EJEMPLO SI .Error en el cálculo")</f>
        <v>9.33</v>
      </c>
      <c r="L509" s="5">
        <f>Tabla1[[#This Row],[Importe Coste total]]/Tabla1[[#This Row],[Unidades]]</f>
        <v>6.919999999999999</v>
      </c>
      <c r="M509" s="5">
        <v>14116.29</v>
      </c>
      <c r="N509" s="5">
        <v>10469.959999999999</v>
      </c>
    </row>
    <row r="510" spans="1:14" x14ac:dyDescent="0.25">
      <c r="A510" t="s">
        <v>696</v>
      </c>
      <c r="B510" t="s">
        <v>20</v>
      </c>
      <c r="C510" t="s">
        <v>121</v>
      </c>
      <c r="D510" t="s">
        <v>13</v>
      </c>
      <c r="E510" t="s">
        <v>14</v>
      </c>
      <c r="F510" t="str">
        <f>IF(Tabla1[[#This Row],[Importe Coste total]]&gt;500000," Alto","Bajo")</f>
        <v>Bajo</v>
      </c>
      <c r="G510" s="3">
        <v>44822</v>
      </c>
      <c r="H510">
        <v>318850982</v>
      </c>
      <c r="I510" s="3">
        <v>44840</v>
      </c>
      <c r="J510">
        <v>3946</v>
      </c>
      <c r="K510" s="15">
        <f>IFERROR(Tabla1[[#This Row],[Importe venta total]]/Tabla1[[#This Row],[Unidades]]," EJEMPLO SI .Error en el cálculo")</f>
        <v>152.58000000000001</v>
      </c>
      <c r="L510" s="5">
        <f>Tabla1[[#This Row],[Importe Coste total]]/Tabla1[[#This Row],[Unidades]]</f>
        <v>97.44</v>
      </c>
      <c r="M510" s="5">
        <v>602080.68000000005</v>
      </c>
      <c r="N510" s="5">
        <v>384498.24</v>
      </c>
    </row>
    <row r="511" spans="1:14" x14ac:dyDescent="0.25">
      <c r="A511" t="s">
        <v>697</v>
      </c>
      <c r="B511" t="s">
        <v>24</v>
      </c>
      <c r="C511" t="s">
        <v>95</v>
      </c>
      <c r="D511" t="s">
        <v>26</v>
      </c>
      <c r="E511" t="s">
        <v>14</v>
      </c>
      <c r="F511" t="str">
        <f>IF(Tabla1[[#This Row],[Importe Coste total]]&gt;500000," Alto","Bajo")</f>
        <v>Bajo</v>
      </c>
      <c r="G511" s="3">
        <v>44278</v>
      </c>
      <c r="H511">
        <v>947097718</v>
      </c>
      <c r="I511" s="3">
        <v>44296</v>
      </c>
      <c r="J511">
        <v>6116</v>
      </c>
      <c r="K511" s="15">
        <f>IFERROR(Tabla1[[#This Row],[Importe venta total]]/Tabla1[[#This Row],[Unidades]]," EJEMPLO SI .Error en el cálculo")</f>
        <v>9.33</v>
      </c>
      <c r="L511" s="5">
        <f>Tabla1[[#This Row],[Importe Coste total]]/Tabla1[[#This Row],[Unidades]]</f>
        <v>6.92</v>
      </c>
      <c r="M511" s="5">
        <v>57062.28</v>
      </c>
      <c r="N511" s="5">
        <v>42322.720000000001</v>
      </c>
    </row>
    <row r="512" spans="1:14" x14ac:dyDescent="0.25">
      <c r="A512" t="s">
        <v>698</v>
      </c>
      <c r="B512" t="s">
        <v>20</v>
      </c>
      <c r="C512" t="s">
        <v>345</v>
      </c>
      <c r="D512" t="s">
        <v>33</v>
      </c>
      <c r="E512" t="s">
        <v>18</v>
      </c>
      <c r="F512" t="str">
        <f>IF(Tabla1[[#This Row],[Importe Coste total]]&gt;500000," Alto","Bajo")</f>
        <v>Bajo</v>
      </c>
      <c r="G512" s="3">
        <v>44026</v>
      </c>
      <c r="H512">
        <v>160264194</v>
      </c>
      <c r="I512" s="3">
        <v>44040</v>
      </c>
      <c r="J512">
        <v>4591</v>
      </c>
      <c r="K512" s="15">
        <f>IFERROR(Tabla1[[#This Row],[Importe venta total]]/Tabla1[[#This Row],[Unidades]]," EJEMPLO SI .Error en el cálculo")</f>
        <v>47.45</v>
      </c>
      <c r="L512" s="5">
        <f>Tabla1[[#This Row],[Importe Coste total]]/Tabla1[[#This Row],[Unidades]]</f>
        <v>31.789999999999996</v>
      </c>
      <c r="M512" s="5">
        <v>217842.95</v>
      </c>
      <c r="N512" s="5">
        <v>145947.88999999998</v>
      </c>
    </row>
    <row r="513" spans="1:14" x14ac:dyDescent="0.25">
      <c r="A513" t="s">
        <v>699</v>
      </c>
      <c r="B513" t="s">
        <v>65</v>
      </c>
      <c r="C513" t="s">
        <v>165</v>
      </c>
      <c r="D513" t="s">
        <v>13</v>
      </c>
      <c r="E513" t="s">
        <v>14</v>
      </c>
      <c r="F513" t="str">
        <f>IF(Tabla1[[#This Row],[Importe Coste total]]&gt;500000," Alto","Bajo")</f>
        <v xml:space="preserve"> Alto</v>
      </c>
      <c r="G513" s="3">
        <v>43974</v>
      </c>
      <c r="H513">
        <v>444336736</v>
      </c>
      <c r="I513" s="3">
        <v>43991</v>
      </c>
      <c r="J513">
        <v>7969</v>
      </c>
      <c r="K513" s="15">
        <f>IFERROR(Tabla1[[#This Row],[Importe venta total]]/Tabla1[[#This Row],[Unidades]]," EJEMPLO SI .Error en el cálculo")</f>
        <v>152.58000000000001</v>
      </c>
      <c r="L513" s="5">
        <f>Tabla1[[#This Row],[Importe Coste total]]/Tabla1[[#This Row],[Unidades]]</f>
        <v>97.44</v>
      </c>
      <c r="M513" s="5">
        <v>1215910.02</v>
      </c>
      <c r="N513" s="5">
        <v>776499.36</v>
      </c>
    </row>
    <row r="514" spans="1:14" x14ac:dyDescent="0.25">
      <c r="A514" t="s">
        <v>700</v>
      </c>
      <c r="B514" t="s">
        <v>65</v>
      </c>
      <c r="C514" t="s">
        <v>101</v>
      </c>
      <c r="D514" t="s">
        <v>53</v>
      </c>
      <c r="E514" t="s">
        <v>18</v>
      </c>
      <c r="F514" t="str">
        <f>IF(Tabla1[[#This Row],[Importe Coste total]]&gt;500000," Alto","Bajo")</f>
        <v>Bajo</v>
      </c>
      <c r="G514" s="3">
        <v>44700</v>
      </c>
      <c r="H514">
        <v>755614173</v>
      </c>
      <c r="I514" s="3">
        <v>44726</v>
      </c>
      <c r="J514">
        <v>1880</v>
      </c>
      <c r="K514" s="15">
        <f>IFERROR(Tabla1[[#This Row],[Importe venta total]]/Tabla1[[#This Row],[Unidades]]," EJEMPLO SI .Error en el cálculo")</f>
        <v>154.06</v>
      </c>
      <c r="L514" s="5">
        <f>Tabla1[[#This Row],[Importe Coste total]]/Tabla1[[#This Row],[Unidades]]</f>
        <v>90.93</v>
      </c>
      <c r="M514" s="5">
        <v>289632.8</v>
      </c>
      <c r="N514" s="5">
        <v>170948.40000000002</v>
      </c>
    </row>
    <row r="515" spans="1:14" x14ac:dyDescent="0.25">
      <c r="A515" t="s">
        <v>701</v>
      </c>
      <c r="B515" t="s">
        <v>24</v>
      </c>
      <c r="C515" t="s">
        <v>267</v>
      </c>
      <c r="D515" t="s">
        <v>53</v>
      </c>
      <c r="E515" t="s">
        <v>14</v>
      </c>
      <c r="F515" t="str">
        <f>IF(Tabla1[[#This Row],[Importe Coste total]]&gt;500000," Alto","Bajo")</f>
        <v>Bajo</v>
      </c>
      <c r="G515" s="3">
        <v>44840</v>
      </c>
      <c r="H515">
        <v>570707833</v>
      </c>
      <c r="I515" s="3">
        <v>44841</v>
      </c>
      <c r="J515">
        <v>3985</v>
      </c>
      <c r="K515" s="15">
        <f>IFERROR(Tabla1[[#This Row],[Importe venta total]]/Tabla1[[#This Row],[Unidades]]," EJEMPLO SI .Error en el cálculo")</f>
        <v>154.06</v>
      </c>
      <c r="L515" s="5">
        <f>Tabla1[[#This Row],[Importe Coste total]]/Tabla1[[#This Row],[Unidades]]</f>
        <v>90.93</v>
      </c>
      <c r="M515" s="5">
        <v>613929.1</v>
      </c>
      <c r="N515" s="5">
        <v>362356.05000000005</v>
      </c>
    </row>
    <row r="516" spans="1:14" x14ac:dyDescent="0.25">
      <c r="A516" t="s">
        <v>702</v>
      </c>
      <c r="B516" t="s">
        <v>11</v>
      </c>
      <c r="C516" t="s">
        <v>703</v>
      </c>
      <c r="D516" t="s">
        <v>33</v>
      </c>
      <c r="E516" t="s">
        <v>14</v>
      </c>
      <c r="F516" t="str">
        <f>IF(Tabla1[[#This Row],[Importe Coste total]]&gt;500000," Alto","Bajo")</f>
        <v>Bajo</v>
      </c>
      <c r="G516" s="3">
        <v>44744</v>
      </c>
      <c r="H516">
        <v>336541545</v>
      </c>
      <c r="I516" s="3">
        <v>44791</v>
      </c>
      <c r="J516">
        <v>8977</v>
      </c>
      <c r="K516" s="15">
        <f>IFERROR(Tabla1[[#This Row],[Importe venta total]]/Tabla1[[#This Row],[Unidades]]," EJEMPLO SI .Error en el cálculo")</f>
        <v>47.45</v>
      </c>
      <c r="L516" s="5">
        <f>Tabla1[[#This Row],[Importe Coste total]]/Tabla1[[#This Row],[Unidades]]</f>
        <v>31.790000000000003</v>
      </c>
      <c r="M516" s="5">
        <v>425958.65</v>
      </c>
      <c r="N516" s="5">
        <v>285378.83</v>
      </c>
    </row>
    <row r="517" spans="1:14" x14ac:dyDescent="0.25">
      <c r="A517" t="s">
        <v>704</v>
      </c>
      <c r="B517" t="s">
        <v>24</v>
      </c>
      <c r="C517" t="s">
        <v>95</v>
      </c>
      <c r="D517" t="s">
        <v>13</v>
      </c>
      <c r="E517" t="s">
        <v>14</v>
      </c>
      <c r="F517" t="str">
        <f>IF(Tabla1[[#This Row],[Importe Coste total]]&gt;500000," Alto","Bajo")</f>
        <v>Bajo</v>
      </c>
      <c r="G517" s="3">
        <v>43864</v>
      </c>
      <c r="H517">
        <v>120351636</v>
      </c>
      <c r="I517" s="3">
        <v>43887</v>
      </c>
      <c r="J517">
        <v>3578</v>
      </c>
      <c r="K517" s="15">
        <f>IFERROR(Tabla1[[#This Row],[Importe venta total]]/Tabla1[[#This Row],[Unidades]]," EJEMPLO SI .Error en el cálculo")</f>
        <v>152.57999999999998</v>
      </c>
      <c r="L517" s="5">
        <f>Tabla1[[#This Row],[Importe Coste total]]/Tabla1[[#This Row],[Unidades]]</f>
        <v>97.44</v>
      </c>
      <c r="M517" s="5">
        <v>545931.24</v>
      </c>
      <c r="N517" s="5">
        <v>348640.32</v>
      </c>
    </row>
    <row r="518" spans="1:14" x14ac:dyDescent="0.25">
      <c r="A518" t="s">
        <v>705</v>
      </c>
      <c r="B518" t="s">
        <v>24</v>
      </c>
      <c r="C518" t="s">
        <v>414</v>
      </c>
      <c r="D518" t="s">
        <v>22</v>
      </c>
      <c r="E518" t="s">
        <v>18</v>
      </c>
      <c r="F518" t="str">
        <f>IF(Tabla1[[#This Row],[Importe Coste total]]&gt;500000," Alto","Bajo")</f>
        <v>Bajo</v>
      </c>
      <c r="G518" s="3">
        <v>44407</v>
      </c>
      <c r="H518">
        <v>959686934</v>
      </c>
      <c r="I518" s="3">
        <v>44441</v>
      </c>
      <c r="J518">
        <v>1545</v>
      </c>
      <c r="K518" s="15">
        <f>IFERROR(Tabla1[[#This Row],[Importe venta total]]/Tabla1[[#This Row],[Unidades]]," EJEMPLO SI .Error en el cálculo")</f>
        <v>205.7</v>
      </c>
      <c r="L518" s="5">
        <f>Tabla1[[#This Row],[Importe Coste total]]/Tabla1[[#This Row],[Unidades]]</f>
        <v>117.11000000000001</v>
      </c>
      <c r="M518" s="5">
        <v>317806.5</v>
      </c>
      <c r="N518" s="5">
        <v>180934.95</v>
      </c>
    </row>
    <row r="519" spans="1:14" x14ac:dyDescent="0.25">
      <c r="A519" t="s">
        <v>706</v>
      </c>
      <c r="B519" t="s">
        <v>11</v>
      </c>
      <c r="C519" t="s">
        <v>707</v>
      </c>
      <c r="D519" t="s">
        <v>26</v>
      </c>
      <c r="E519" t="s">
        <v>18</v>
      </c>
      <c r="F519" t="str">
        <f>IF(Tabla1[[#This Row],[Importe Coste total]]&gt;500000," Alto","Bajo")</f>
        <v>Bajo</v>
      </c>
      <c r="G519" s="3">
        <v>44555</v>
      </c>
      <c r="H519">
        <v>812408769</v>
      </c>
      <c r="I519" s="3">
        <v>44600</v>
      </c>
      <c r="J519">
        <v>8663</v>
      </c>
      <c r="K519" s="15">
        <f>IFERROR(Tabla1[[#This Row],[Importe venta total]]/Tabla1[[#This Row],[Unidades]]," EJEMPLO SI .Error en el cálculo")</f>
        <v>9.33</v>
      </c>
      <c r="L519" s="5">
        <f>Tabla1[[#This Row],[Importe Coste total]]/Tabla1[[#This Row],[Unidades]]</f>
        <v>6.92</v>
      </c>
      <c r="M519" s="5">
        <v>80825.789999999994</v>
      </c>
      <c r="N519" s="5">
        <v>59947.96</v>
      </c>
    </row>
    <row r="520" spans="1:14" x14ac:dyDescent="0.25">
      <c r="A520" t="s">
        <v>708</v>
      </c>
      <c r="B520" t="s">
        <v>24</v>
      </c>
      <c r="C520" t="s">
        <v>315</v>
      </c>
      <c r="D520" t="s">
        <v>26</v>
      </c>
      <c r="E520" t="s">
        <v>18</v>
      </c>
      <c r="F520" t="str">
        <f>IF(Tabla1[[#This Row],[Importe Coste total]]&gt;500000," Alto","Bajo")</f>
        <v>Bajo</v>
      </c>
      <c r="G520" s="3">
        <v>44199</v>
      </c>
      <c r="H520">
        <v>406690967</v>
      </c>
      <c r="I520" s="3">
        <v>44207</v>
      </c>
      <c r="J520">
        <v>7749</v>
      </c>
      <c r="K520" s="15">
        <f>IFERROR(Tabla1[[#This Row],[Importe venta total]]/Tabla1[[#This Row],[Unidades]]," EJEMPLO SI .Error en el cálculo")</f>
        <v>9.33</v>
      </c>
      <c r="L520" s="5">
        <f>Tabla1[[#This Row],[Importe Coste total]]/Tabla1[[#This Row],[Unidades]]</f>
        <v>6.92</v>
      </c>
      <c r="M520" s="5">
        <v>72298.17</v>
      </c>
      <c r="N520" s="5">
        <v>53623.08</v>
      </c>
    </row>
    <row r="521" spans="1:14" x14ac:dyDescent="0.25">
      <c r="A521" t="s">
        <v>709</v>
      </c>
      <c r="B521" t="s">
        <v>11</v>
      </c>
      <c r="C521" t="s">
        <v>392</v>
      </c>
      <c r="D521" t="s">
        <v>53</v>
      </c>
      <c r="E521" t="s">
        <v>18</v>
      </c>
      <c r="F521" t="str">
        <f>IF(Tabla1[[#This Row],[Importe Coste total]]&gt;500000," Alto","Bajo")</f>
        <v>Bajo</v>
      </c>
      <c r="G521" s="3">
        <v>44422</v>
      </c>
      <c r="H521">
        <v>991019856</v>
      </c>
      <c r="I521" s="3">
        <v>44464</v>
      </c>
      <c r="J521">
        <v>3653</v>
      </c>
      <c r="K521" s="15">
        <f>IFERROR(Tabla1[[#This Row],[Importe venta total]]/Tabla1[[#This Row],[Unidades]]," EJEMPLO SI .Error en el cálculo")</f>
        <v>154.06</v>
      </c>
      <c r="L521" s="5">
        <f>Tabla1[[#This Row],[Importe Coste total]]/Tabla1[[#This Row],[Unidades]]</f>
        <v>90.93</v>
      </c>
      <c r="M521" s="5">
        <v>562781.18000000005</v>
      </c>
      <c r="N521" s="5">
        <v>332167.29000000004</v>
      </c>
    </row>
    <row r="522" spans="1:14" x14ac:dyDescent="0.25">
      <c r="A522" t="s">
        <v>710</v>
      </c>
      <c r="B522" t="s">
        <v>24</v>
      </c>
      <c r="C522" t="s">
        <v>37</v>
      </c>
      <c r="D522" t="s">
        <v>53</v>
      </c>
      <c r="E522" t="s">
        <v>14</v>
      </c>
      <c r="F522" t="str">
        <f>IF(Tabla1[[#This Row],[Importe Coste total]]&gt;500000," Alto","Bajo")</f>
        <v xml:space="preserve"> Alto</v>
      </c>
      <c r="G522" s="3">
        <v>43845</v>
      </c>
      <c r="H522">
        <v>284194266</v>
      </c>
      <c r="I522" s="3">
        <v>43846</v>
      </c>
      <c r="J522">
        <v>8254</v>
      </c>
      <c r="K522" s="15">
        <f>IFERROR(Tabla1[[#This Row],[Importe venta total]]/Tabla1[[#This Row],[Unidades]]," EJEMPLO SI .Error en el cálculo")</f>
        <v>154.06</v>
      </c>
      <c r="L522" s="5">
        <f>Tabla1[[#This Row],[Importe Coste total]]/Tabla1[[#This Row],[Unidades]]</f>
        <v>90.93</v>
      </c>
      <c r="M522" s="5">
        <v>1271611.24</v>
      </c>
      <c r="N522" s="5">
        <v>750536.22000000009</v>
      </c>
    </row>
    <row r="523" spans="1:14" x14ac:dyDescent="0.25">
      <c r="A523" t="s">
        <v>711</v>
      </c>
      <c r="B523" t="s">
        <v>11</v>
      </c>
      <c r="C523" t="s">
        <v>445</v>
      </c>
      <c r="D523" t="s">
        <v>43</v>
      </c>
      <c r="E523" t="s">
        <v>18</v>
      </c>
      <c r="F523" t="str">
        <f>IF(Tabla1[[#This Row],[Importe Coste total]]&gt;500000," Alto","Bajo")</f>
        <v xml:space="preserve"> Alto</v>
      </c>
      <c r="G523" s="3">
        <v>44367</v>
      </c>
      <c r="H523">
        <v>125325524</v>
      </c>
      <c r="I523" s="3">
        <v>44371</v>
      </c>
      <c r="J523">
        <v>5463</v>
      </c>
      <c r="K523" s="15">
        <f>IFERROR(Tabla1[[#This Row],[Importe venta total]]/Tabla1[[#This Row],[Unidades]]," EJEMPLO SI .Error en el cálculo")</f>
        <v>651.21</v>
      </c>
      <c r="L523" s="5">
        <f>Tabla1[[#This Row],[Importe Coste total]]/Tabla1[[#This Row],[Unidades]]</f>
        <v>524.96</v>
      </c>
      <c r="M523" s="5">
        <v>3557560.23</v>
      </c>
      <c r="N523" s="5">
        <v>2867856.48</v>
      </c>
    </row>
    <row r="524" spans="1:14" x14ac:dyDescent="0.25">
      <c r="A524" t="s">
        <v>712</v>
      </c>
      <c r="B524" t="s">
        <v>20</v>
      </c>
      <c r="C524" t="s">
        <v>59</v>
      </c>
      <c r="D524" t="s">
        <v>38</v>
      </c>
      <c r="E524" t="s">
        <v>14</v>
      </c>
      <c r="F524" t="str">
        <f>IF(Tabla1[[#This Row],[Importe Coste total]]&gt;500000," Alto","Bajo")</f>
        <v xml:space="preserve"> Alto</v>
      </c>
      <c r="G524" s="3">
        <v>44379</v>
      </c>
      <c r="H524">
        <v>623837459</v>
      </c>
      <c r="I524" s="3">
        <v>44387</v>
      </c>
      <c r="J524">
        <v>6222</v>
      </c>
      <c r="K524" s="15">
        <f>IFERROR(Tabla1[[#This Row],[Importe venta total]]/Tabla1[[#This Row],[Unidades]]," EJEMPLO SI .Error en el cálculo")</f>
        <v>437.2</v>
      </c>
      <c r="L524" s="5">
        <f>Tabla1[[#This Row],[Importe Coste total]]/Tabla1[[#This Row],[Unidades]]</f>
        <v>263.33</v>
      </c>
      <c r="M524" s="5">
        <v>2720258.4</v>
      </c>
      <c r="N524" s="5">
        <v>1638439.26</v>
      </c>
    </row>
    <row r="525" spans="1:14" x14ac:dyDescent="0.25">
      <c r="A525" t="s">
        <v>713</v>
      </c>
      <c r="B525" t="s">
        <v>11</v>
      </c>
      <c r="C525" t="s">
        <v>503</v>
      </c>
      <c r="D525" t="s">
        <v>85</v>
      </c>
      <c r="E525" t="s">
        <v>14</v>
      </c>
      <c r="F525" t="str">
        <f>IF(Tabla1[[#This Row],[Importe Coste total]]&gt;500000," Alto","Bajo")</f>
        <v xml:space="preserve"> Alto</v>
      </c>
      <c r="G525" s="3">
        <v>44508</v>
      </c>
      <c r="H525">
        <v>609466397</v>
      </c>
      <c r="I525" s="3">
        <v>44540</v>
      </c>
      <c r="J525">
        <v>3506</v>
      </c>
      <c r="K525" s="15">
        <f>IFERROR(Tabla1[[#This Row],[Importe venta total]]/Tabla1[[#This Row],[Unidades]]," EJEMPLO SI .Error en el cálculo")</f>
        <v>668.27</v>
      </c>
      <c r="L525" s="5">
        <f>Tabla1[[#This Row],[Importe Coste total]]/Tabla1[[#This Row],[Unidades]]</f>
        <v>502.54</v>
      </c>
      <c r="M525" s="5">
        <v>2342954.62</v>
      </c>
      <c r="N525" s="5">
        <v>1761905.24</v>
      </c>
    </row>
    <row r="526" spans="1:14" x14ac:dyDescent="0.25">
      <c r="A526" t="s">
        <v>714</v>
      </c>
      <c r="B526" t="s">
        <v>65</v>
      </c>
      <c r="C526" t="s">
        <v>427</v>
      </c>
      <c r="D526" t="s">
        <v>26</v>
      </c>
      <c r="E526" t="s">
        <v>14</v>
      </c>
      <c r="F526" t="str">
        <f>IF(Tabla1[[#This Row],[Importe Coste total]]&gt;500000," Alto","Bajo")</f>
        <v>Bajo</v>
      </c>
      <c r="G526" s="3">
        <v>43961</v>
      </c>
      <c r="H526">
        <v>782261168</v>
      </c>
      <c r="I526" s="3">
        <v>43997</v>
      </c>
      <c r="J526">
        <v>7318</v>
      </c>
      <c r="K526" s="15">
        <f>IFERROR(Tabla1[[#This Row],[Importe venta total]]/Tabla1[[#This Row],[Unidades]]," EJEMPLO SI .Error en el cálculo")</f>
        <v>9.33</v>
      </c>
      <c r="L526" s="5">
        <f>Tabla1[[#This Row],[Importe Coste total]]/Tabla1[[#This Row],[Unidades]]</f>
        <v>6.92</v>
      </c>
      <c r="M526" s="5">
        <v>68276.94</v>
      </c>
      <c r="N526" s="5">
        <v>50640.56</v>
      </c>
    </row>
    <row r="527" spans="1:14" x14ac:dyDescent="0.25">
      <c r="A527" t="s">
        <v>715</v>
      </c>
      <c r="B527" t="s">
        <v>24</v>
      </c>
      <c r="C527" t="s">
        <v>414</v>
      </c>
      <c r="D527" t="s">
        <v>33</v>
      </c>
      <c r="E527" t="s">
        <v>14</v>
      </c>
      <c r="F527" t="str">
        <f>IF(Tabla1[[#This Row],[Importe Coste total]]&gt;500000," Alto","Bajo")</f>
        <v>Bajo</v>
      </c>
      <c r="G527" s="3">
        <v>44180</v>
      </c>
      <c r="H527">
        <v>562583100</v>
      </c>
      <c r="I527" s="3">
        <v>44220</v>
      </c>
      <c r="J527">
        <v>9696</v>
      </c>
      <c r="K527" s="15">
        <f>IFERROR(Tabla1[[#This Row],[Importe venta total]]/Tabla1[[#This Row],[Unidades]]," EJEMPLO SI .Error en el cálculo")</f>
        <v>47.45</v>
      </c>
      <c r="L527" s="5">
        <f>Tabla1[[#This Row],[Importe Coste total]]/Tabla1[[#This Row],[Unidades]]</f>
        <v>31.789999999999996</v>
      </c>
      <c r="M527" s="5">
        <v>460075.2</v>
      </c>
      <c r="N527" s="5">
        <v>308235.83999999997</v>
      </c>
    </row>
    <row r="528" spans="1:14" x14ac:dyDescent="0.25">
      <c r="A528" t="s">
        <v>716</v>
      </c>
      <c r="B528" t="s">
        <v>65</v>
      </c>
      <c r="C528" t="s">
        <v>101</v>
      </c>
      <c r="D528" t="s">
        <v>13</v>
      </c>
      <c r="E528" t="s">
        <v>14</v>
      </c>
      <c r="F528" t="str">
        <f>IF(Tabla1[[#This Row],[Importe Coste total]]&gt;500000," Alto","Bajo")</f>
        <v xml:space="preserve"> Alto</v>
      </c>
      <c r="G528" s="3">
        <v>44144</v>
      </c>
      <c r="H528">
        <v>341106021</v>
      </c>
      <c r="I528" s="3">
        <v>44147</v>
      </c>
      <c r="J528">
        <v>9707</v>
      </c>
      <c r="K528" s="15">
        <f>IFERROR(Tabla1[[#This Row],[Importe venta total]]/Tabla1[[#This Row],[Unidades]]," EJEMPLO SI .Error en el cálculo")</f>
        <v>152.58000000000001</v>
      </c>
      <c r="L528" s="5">
        <f>Tabla1[[#This Row],[Importe Coste total]]/Tabla1[[#This Row],[Unidades]]</f>
        <v>97.44</v>
      </c>
      <c r="M528" s="5">
        <v>1481094.06</v>
      </c>
      <c r="N528" s="5">
        <v>945850.08</v>
      </c>
    </row>
    <row r="529" spans="1:14" x14ac:dyDescent="0.25">
      <c r="A529" t="s">
        <v>717</v>
      </c>
      <c r="B529" t="s">
        <v>65</v>
      </c>
      <c r="C529" t="s">
        <v>167</v>
      </c>
      <c r="D529" t="s">
        <v>33</v>
      </c>
      <c r="E529" t="s">
        <v>18</v>
      </c>
      <c r="F529" t="str">
        <f>IF(Tabla1[[#This Row],[Importe Coste total]]&gt;500000," Alto","Bajo")</f>
        <v>Bajo</v>
      </c>
      <c r="G529" s="3">
        <v>44023</v>
      </c>
      <c r="H529">
        <v>128816258</v>
      </c>
      <c r="I529" s="3">
        <v>44024</v>
      </c>
      <c r="J529">
        <v>8448</v>
      </c>
      <c r="K529" s="15">
        <f>IFERROR(Tabla1[[#This Row],[Importe venta total]]/Tabla1[[#This Row],[Unidades]]," EJEMPLO SI .Error en el cálculo")</f>
        <v>47.45</v>
      </c>
      <c r="L529" s="5">
        <f>Tabla1[[#This Row],[Importe Coste total]]/Tabla1[[#This Row],[Unidades]]</f>
        <v>31.79</v>
      </c>
      <c r="M529" s="5">
        <v>400857.60000000003</v>
      </c>
      <c r="N529" s="5">
        <v>268561.91999999998</v>
      </c>
    </row>
    <row r="530" spans="1:14" x14ac:dyDescent="0.25">
      <c r="A530" t="s">
        <v>718</v>
      </c>
      <c r="B530" t="s">
        <v>24</v>
      </c>
      <c r="C530" t="s">
        <v>48</v>
      </c>
      <c r="D530" t="s">
        <v>22</v>
      </c>
      <c r="E530" t="s">
        <v>14</v>
      </c>
      <c r="F530" t="str">
        <f>IF(Tabla1[[#This Row],[Importe Coste total]]&gt;500000," Alto","Bajo")</f>
        <v>Bajo</v>
      </c>
      <c r="G530" s="3">
        <v>44655</v>
      </c>
      <c r="H530">
        <v>907012641</v>
      </c>
      <c r="I530" s="3">
        <v>44700</v>
      </c>
      <c r="J530">
        <v>4051</v>
      </c>
      <c r="K530" s="15">
        <f>IFERROR(Tabla1[[#This Row],[Importe venta total]]/Tabla1[[#This Row],[Unidades]]," EJEMPLO SI .Error en el cálculo")</f>
        <v>205.7</v>
      </c>
      <c r="L530" s="5">
        <f>Tabla1[[#This Row],[Importe Coste total]]/Tabla1[[#This Row],[Unidades]]</f>
        <v>117.11</v>
      </c>
      <c r="M530" s="5">
        <v>833290.7</v>
      </c>
      <c r="N530" s="5">
        <v>474412.61</v>
      </c>
    </row>
    <row r="531" spans="1:14" x14ac:dyDescent="0.25">
      <c r="A531" t="s">
        <v>719</v>
      </c>
      <c r="B531" t="s">
        <v>65</v>
      </c>
      <c r="C531" t="s">
        <v>720</v>
      </c>
      <c r="D531" t="s">
        <v>30</v>
      </c>
      <c r="E531" t="s">
        <v>18</v>
      </c>
      <c r="F531" t="str">
        <f>IF(Tabla1[[#This Row],[Importe Coste total]]&gt;500000," Alto","Bajo")</f>
        <v xml:space="preserve"> Alto</v>
      </c>
      <c r="G531" s="3">
        <v>43895</v>
      </c>
      <c r="H531">
        <v>577306497</v>
      </c>
      <c r="I531" s="3">
        <v>43902</v>
      </c>
      <c r="J531">
        <v>6676</v>
      </c>
      <c r="K531" s="15">
        <f>IFERROR(Tabla1[[#This Row],[Importe venta total]]/Tabla1[[#This Row],[Unidades]]," EJEMPLO SI .Error en el cálculo")</f>
        <v>255.28</v>
      </c>
      <c r="L531" s="5">
        <f>Tabla1[[#This Row],[Importe Coste total]]/Tabla1[[#This Row],[Unidades]]</f>
        <v>159.41999999999999</v>
      </c>
      <c r="M531" s="5">
        <v>1704249.28</v>
      </c>
      <c r="N531" s="5">
        <v>1064287.92</v>
      </c>
    </row>
    <row r="532" spans="1:14" x14ac:dyDescent="0.25">
      <c r="A532" t="s">
        <v>328</v>
      </c>
      <c r="B532" t="s">
        <v>24</v>
      </c>
      <c r="C532" t="s">
        <v>79</v>
      </c>
      <c r="D532" t="s">
        <v>85</v>
      </c>
      <c r="E532" t="s">
        <v>14</v>
      </c>
      <c r="F532" t="str">
        <f>IF(Tabla1[[#This Row],[Importe Coste total]]&gt;500000," Alto","Bajo")</f>
        <v xml:space="preserve"> Alto</v>
      </c>
      <c r="G532" s="3">
        <v>44439</v>
      </c>
      <c r="H532">
        <v>711621654</v>
      </c>
      <c r="I532" s="3">
        <v>44441</v>
      </c>
      <c r="J532">
        <v>3516</v>
      </c>
      <c r="K532" s="15">
        <f>IFERROR(Tabla1[[#This Row],[Importe venta total]]/Tabla1[[#This Row],[Unidades]]," EJEMPLO SI .Error en el cálculo")</f>
        <v>668.27</v>
      </c>
      <c r="L532" s="5">
        <f>Tabla1[[#This Row],[Importe Coste total]]/Tabla1[[#This Row],[Unidades]]</f>
        <v>502.54</v>
      </c>
      <c r="M532" s="5">
        <v>2349637.3199999998</v>
      </c>
      <c r="N532" s="5">
        <v>1766930.6400000001</v>
      </c>
    </row>
    <row r="533" spans="1:14" x14ac:dyDescent="0.25">
      <c r="A533" t="s">
        <v>721</v>
      </c>
      <c r="B533" t="s">
        <v>24</v>
      </c>
      <c r="C533" t="s">
        <v>722</v>
      </c>
      <c r="D533" t="s">
        <v>43</v>
      </c>
      <c r="E533" t="s">
        <v>18</v>
      </c>
      <c r="F533" t="str">
        <f>IF(Tabla1[[#This Row],[Importe Coste total]]&gt;500000," Alto","Bajo")</f>
        <v xml:space="preserve"> Alto</v>
      </c>
      <c r="G533" s="3">
        <v>43913</v>
      </c>
      <c r="H533">
        <v>702194440</v>
      </c>
      <c r="I533" s="3">
        <v>43920</v>
      </c>
      <c r="J533">
        <v>3794</v>
      </c>
      <c r="K533" s="15">
        <f>IFERROR(Tabla1[[#This Row],[Importe venta total]]/Tabla1[[#This Row],[Unidades]]," EJEMPLO SI .Error en el cálculo")</f>
        <v>651.21</v>
      </c>
      <c r="L533" s="5">
        <f>Tabla1[[#This Row],[Importe Coste total]]/Tabla1[[#This Row],[Unidades]]</f>
        <v>524.96</v>
      </c>
      <c r="M533" s="5">
        <v>2470690.7400000002</v>
      </c>
      <c r="N533" s="5">
        <v>1991698.2400000002</v>
      </c>
    </row>
    <row r="534" spans="1:14" x14ac:dyDescent="0.25">
      <c r="A534" t="s">
        <v>723</v>
      </c>
      <c r="B534" t="s">
        <v>11</v>
      </c>
      <c r="C534" t="s">
        <v>144</v>
      </c>
      <c r="D534" t="s">
        <v>22</v>
      </c>
      <c r="E534" t="s">
        <v>14</v>
      </c>
      <c r="F534" t="str">
        <f>IF(Tabla1[[#This Row],[Importe Coste total]]&gt;500000," Alto","Bajo")</f>
        <v>Bajo</v>
      </c>
      <c r="G534" s="3">
        <v>44787</v>
      </c>
      <c r="H534">
        <v>911573684</v>
      </c>
      <c r="I534" s="3">
        <v>44823</v>
      </c>
      <c r="J534">
        <v>3765</v>
      </c>
      <c r="K534" s="15">
        <f>IFERROR(Tabla1[[#This Row],[Importe venta total]]/Tabla1[[#This Row],[Unidades]]," EJEMPLO SI .Error en el cálculo")</f>
        <v>205.7</v>
      </c>
      <c r="L534" s="5">
        <f>Tabla1[[#This Row],[Importe Coste total]]/Tabla1[[#This Row],[Unidades]]</f>
        <v>117.11</v>
      </c>
      <c r="M534" s="5">
        <v>774460.5</v>
      </c>
      <c r="N534" s="5">
        <v>440919.15</v>
      </c>
    </row>
    <row r="535" spans="1:14" x14ac:dyDescent="0.25">
      <c r="A535" t="s">
        <v>724</v>
      </c>
      <c r="B535" t="s">
        <v>24</v>
      </c>
      <c r="C535" t="s">
        <v>70</v>
      </c>
      <c r="D535" t="s">
        <v>33</v>
      </c>
      <c r="E535" t="s">
        <v>14</v>
      </c>
      <c r="F535" t="str">
        <f>IF(Tabla1[[#This Row],[Importe Coste total]]&gt;500000," Alto","Bajo")</f>
        <v>Bajo</v>
      </c>
      <c r="G535" s="3">
        <v>44458</v>
      </c>
      <c r="H535">
        <v>422620713</v>
      </c>
      <c r="I535" s="3">
        <v>44474</v>
      </c>
      <c r="J535">
        <v>1715</v>
      </c>
      <c r="K535" s="15">
        <f>IFERROR(Tabla1[[#This Row],[Importe venta total]]/Tabla1[[#This Row],[Unidades]]," EJEMPLO SI .Error en el cálculo")</f>
        <v>47.45</v>
      </c>
      <c r="L535" s="5">
        <f>Tabla1[[#This Row],[Importe Coste total]]/Tabla1[[#This Row],[Unidades]]</f>
        <v>31.79</v>
      </c>
      <c r="M535" s="5">
        <v>81376.75</v>
      </c>
      <c r="N535" s="5">
        <v>54519.85</v>
      </c>
    </row>
    <row r="536" spans="1:14" x14ac:dyDescent="0.25">
      <c r="A536" t="s">
        <v>725</v>
      </c>
      <c r="B536" t="s">
        <v>65</v>
      </c>
      <c r="C536" t="s">
        <v>427</v>
      </c>
      <c r="D536" t="s">
        <v>85</v>
      </c>
      <c r="E536" t="s">
        <v>18</v>
      </c>
      <c r="F536" t="str">
        <f>IF(Tabla1[[#This Row],[Importe Coste total]]&gt;500000," Alto","Bajo")</f>
        <v xml:space="preserve"> Alto</v>
      </c>
      <c r="G536" s="3">
        <v>44122</v>
      </c>
      <c r="H536">
        <v>188509356</v>
      </c>
      <c r="I536" s="3">
        <v>44135</v>
      </c>
      <c r="J536">
        <v>2963</v>
      </c>
      <c r="K536" s="15">
        <f>IFERROR(Tabla1[[#This Row],[Importe venta total]]/Tabla1[[#This Row],[Unidades]]," EJEMPLO SI .Error en el cálculo")</f>
        <v>668.27</v>
      </c>
      <c r="L536" s="5">
        <f>Tabla1[[#This Row],[Importe Coste total]]/Tabla1[[#This Row],[Unidades]]</f>
        <v>502.54</v>
      </c>
      <c r="M536" s="5">
        <v>1980084.01</v>
      </c>
      <c r="N536" s="5">
        <v>1489026.02</v>
      </c>
    </row>
    <row r="537" spans="1:14" x14ac:dyDescent="0.25">
      <c r="A537" t="s">
        <v>594</v>
      </c>
      <c r="B537" t="s">
        <v>11</v>
      </c>
      <c r="C537" t="s">
        <v>195</v>
      </c>
      <c r="D537" t="s">
        <v>53</v>
      </c>
      <c r="E537" t="s">
        <v>18</v>
      </c>
      <c r="F537" t="str">
        <f>IF(Tabla1[[#This Row],[Importe Coste total]]&gt;500000," Alto","Bajo")</f>
        <v>Bajo</v>
      </c>
      <c r="G537" s="3">
        <v>44081</v>
      </c>
      <c r="H537">
        <v>782725942</v>
      </c>
      <c r="I537" s="3">
        <v>44089</v>
      </c>
      <c r="J537">
        <v>4855</v>
      </c>
      <c r="K537" s="15">
        <f>IFERROR(Tabla1[[#This Row],[Importe venta total]]/Tabla1[[#This Row],[Unidades]]," EJEMPLO SI .Error en el cálculo")</f>
        <v>154.06</v>
      </c>
      <c r="L537" s="5">
        <f>Tabla1[[#This Row],[Importe Coste total]]/Tabla1[[#This Row],[Unidades]]</f>
        <v>90.93</v>
      </c>
      <c r="M537" s="5">
        <v>747961.3</v>
      </c>
      <c r="N537" s="5">
        <v>441465.15</v>
      </c>
    </row>
    <row r="538" spans="1:14" x14ac:dyDescent="0.25">
      <c r="A538" t="s">
        <v>726</v>
      </c>
      <c r="B538" t="s">
        <v>28</v>
      </c>
      <c r="C538" t="s">
        <v>727</v>
      </c>
      <c r="D538" t="s">
        <v>43</v>
      </c>
      <c r="E538" t="s">
        <v>18</v>
      </c>
      <c r="F538" t="str">
        <f>IF(Tabla1[[#This Row],[Importe Coste total]]&gt;500000," Alto","Bajo")</f>
        <v xml:space="preserve"> Alto</v>
      </c>
      <c r="G538" s="3">
        <v>44259</v>
      </c>
      <c r="H538">
        <v>149069297</v>
      </c>
      <c r="I538" s="3">
        <v>44277</v>
      </c>
      <c r="J538">
        <v>1772</v>
      </c>
      <c r="K538" s="15">
        <f>IFERROR(Tabla1[[#This Row],[Importe venta total]]/Tabla1[[#This Row],[Unidades]]," EJEMPLO SI .Error en el cálculo")</f>
        <v>651.21</v>
      </c>
      <c r="L538" s="5">
        <f>Tabla1[[#This Row],[Importe Coste total]]/Tabla1[[#This Row],[Unidades]]</f>
        <v>524.96</v>
      </c>
      <c r="M538" s="5">
        <v>1153944.1200000001</v>
      </c>
      <c r="N538" s="5">
        <v>930229.12000000011</v>
      </c>
    </row>
    <row r="539" spans="1:14" x14ac:dyDescent="0.25">
      <c r="A539" t="s">
        <v>728</v>
      </c>
      <c r="B539" t="s">
        <v>24</v>
      </c>
      <c r="C539" t="s">
        <v>308</v>
      </c>
      <c r="D539" t="s">
        <v>33</v>
      </c>
      <c r="E539" t="s">
        <v>18</v>
      </c>
      <c r="F539" t="str">
        <f>IF(Tabla1[[#This Row],[Importe Coste total]]&gt;500000," Alto","Bajo")</f>
        <v>Bajo</v>
      </c>
      <c r="G539" s="3">
        <v>44728</v>
      </c>
      <c r="H539">
        <v>351650750</v>
      </c>
      <c r="I539" s="3">
        <v>44751</v>
      </c>
      <c r="J539">
        <v>126</v>
      </c>
      <c r="K539" s="15">
        <f>IFERROR(Tabla1[[#This Row],[Importe venta total]]/Tabla1[[#This Row],[Unidades]]," EJEMPLO SI .Error en el cálculo")</f>
        <v>47.45</v>
      </c>
      <c r="L539" s="5">
        <f>Tabla1[[#This Row],[Importe Coste total]]/Tabla1[[#This Row],[Unidades]]</f>
        <v>31.79</v>
      </c>
      <c r="M539" s="5">
        <v>5978.7000000000007</v>
      </c>
      <c r="N539" s="5">
        <v>4005.54</v>
      </c>
    </row>
    <row r="540" spans="1:14" x14ac:dyDescent="0.25">
      <c r="A540" t="s">
        <v>729</v>
      </c>
      <c r="B540" t="s">
        <v>24</v>
      </c>
      <c r="C540" t="s">
        <v>276</v>
      </c>
      <c r="D540" t="s">
        <v>22</v>
      </c>
      <c r="E540" t="s">
        <v>18</v>
      </c>
      <c r="F540" t="str">
        <f>IF(Tabla1[[#This Row],[Importe Coste total]]&gt;500000," Alto","Bajo")</f>
        <v>Bajo</v>
      </c>
      <c r="G540" s="3">
        <v>44141</v>
      </c>
      <c r="H540">
        <v>824894130</v>
      </c>
      <c r="I540" s="3">
        <v>44185</v>
      </c>
      <c r="J540">
        <v>3359</v>
      </c>
      <c r="K540" s="15">
        <f>IFERROR(Tabla1[[#This Row],[Importe venta total]]/Tabla1[[#This Row],[Unidades]]," EJEMPLO SI .Error en el cálculo")</f>
        <v>205.7</v>
      </c>
      <c r="L540" s="5">
        <f>Tabla1[[#This Row],[Importe Coste total]]/Tabla1[[#This Row],[Unidades]]</f>
        <v>117.11</v>
      </c>
      <c r="M540" s="5">
        <v>690946.29999999993</v>
      </c>
      <c r="N540" s="5">
        <v>393372.49</v>
      </c>
    </row>
    <row r="541" spans="1:14" x14ac:dyDescent="0.25">
      <c r="A541" t="s">
        <v>730</v>
      </c>
      <c r="B541" t="s">
        <v>28</v>
      </c>
      <c r="C541" t="s">
        <v>129</v>
      </c>
      <c r="D541" t="s">
        <v>33</v>
      </c>
      <c r="E541" t="s">
        <v>18</v>
      </c>
      <c r="F541" t="str">
        <f>IF(Tabla1[[#This Row],[Importe Coste total]]&gt;500000," Alto","Bajo")</f>
        <v>Bajo</v>
      </c>
      <c r="G541" s="3">
        <v>44429</v>
      </c>
      <c r="H541">
        <v>623535764</v>
      </c>
      <c r="I541" s="3">
        <v>44440</v>
      </c>
      <c r="J541">
        <v>6944</v>
      </c>
      <c r="K541" s="15">
        <f>IFERROR(Tabla1[[#This Row],[Importe venta total]]/Tabla1[[#This Row],[Unidades]]," EJEMPLO SI .Error en el cálculo")</f>
        <v>47.45000000000001</v>
      </c>
      <c r="L541" s="5">
        <f>Tabla1[[#This Row],[Importe Coste total]]/Tabla1[[#This Row],[Unidades]]</f>
        <v>31.789999999999996</v>
      </c>
      <c r="M541" s="5">
        <v>329492.80000000005</v>
      </c>
      <c r="N541" s="5">
        <v>220749.75999999998</v>
      </c>
    </row>
    <row r="542" spans="1:14" x14ac:dyDescent="0.25">
      <c r="A542" t="s">
        <v>731</v>
      </c>
      <c r="B542" t="s">
        <v>24</v>
      </c>
      <c r="C542" t="s">
        <v>70</v>
      </c>
      <c r="D542" t="s">
        <v>53</v>
      </c>
      <c r="E542" t="s">
        <v>18</v>
      </c>
      <c r="F542" t="str">
        <f>IF(Tabla1[[#This Row],[Importe Coste total]]&gt;500000," Alto","Bajo")</f>
        <v>Bajo</v>
      </c>
      <c r="G542" s="3">
        <v>44017</v>
      </c>
      <c r="H542">
        <v>672624480</v>
      </c>
      <c r="I542" s="3">
        <v>44065</v>
      </c>
      <c r="J542">
        <v>3386</v>
      </c>
      <c r="K542" s="15">
        <f>IFERROR(Tabla1[[#This Row],[Importe venta total]]/Tabla1[[#This Row],[Unidades]]," EJEMPLO SI .Error en el cálculo")</f>
        <v>154.06</v>
      </c>
      <c r="L542" s="5">
        <f>Tabla1[[#This Row],[Importe Coste total]]/Tabla1[[#This Row],[Unidades]]</f>
        <v>90.93</v>
      </c>
      <c r="M542" s="5">
        <v>521647.16000000003</v>
      </c>
      <c r="N542" s="5">
        <v>307888.98000000004</v>
      </c>
    </row>
    <row r="543" spans="1:14" x14ac:dyDescent="0.25">
      <c r="A543" t="s">
        <v>732</v>
      </c>
      <c r="B543" t="s">
        <v>24</v>
      </c>
      <c r="C543" t="s">
        <v>131</v>
      </c>
      <c r="D543" t="s">
        <v>38</v>
      </c>
      <c r="E543" t="s">
        <v>18</v>
      </c>
      <c r="F543" t="str">
        <f>IF(Tabla1[[#This Row],[Importe Coste total]]&gt;500000," Alto","Bajo")</f>
        <v xml:space="preserve"> Alto</v>
      </c>
      <c r="G543" s="3">
        <v>44607</v>
      </c>
      <c r="H543">
        <v>617521607</v>
      </c>
      <c r="I543" s="3">
        <v>44644</v>
      </c>
      <c r="J543">
        <v>7221</v>
      </c>
      <c r="K543" s="15">
        <f>IFERROR(Tabla1[[#This Row],[Importe venta total]]/Tabla1[[#This Row],[Unidades]]," EJEMPLO SI .Error en el cálculo")</f>
        <v>437.2</v>
      </c>
      <c r="L543" s="5">
        <f>Tabla1[[#This Row],[Importe Coste total]]/Tabla1[[#This Row],[Unidades]]</f>
        <v>263.33</v>
      </c>
      <c r="M543" s="5">
        <v>3157021.1999999997</v>
      </c>
      <c r="N543" s="5">
        <v>1901505.93</v>
      </c>
    </row>
    <row r="544" spans="1:14" x14ac:dyDescent="0.25">
      <c r="A544" t="s">
        <v>733</v>
      </c>
      <c r="B544" t="s">
        <v>65</v>
      </c>
      <c r="C544" t="s">
        <v>232</v>
      </c>
      <c r="D544" t="s">
        <v>26</v>
      </c>
      <c r="E544" t="s">
        <v>14</v>
      </c>
      <c r="F544" t="str">
        <f>IF(Tabla1[[#This Row],[Importe Coste total]]&gt;500000," Alto","Bajo")</f>
        <v>Bajo</v>
      </c>
      <c r="G544" s="3">
        <v>44396</v>
      </c>
      <c r="H544">
        <v>173900973</v>
      </c>
      <c r="I544" s="3">
        <v>44396</v>
      </c>
      <c r="J544">
        <v>17</v>
      </c>
      <c r="K544" s="15">
        <f>IFERROR(Tabla1[[#This Row],[Importe venta total]]/Tabla1[[#This Row],[Unidades]]," EJEMPLO SI .Error en el cálculo")</f>
        <v>9.33</v>
      </c>
      <c r="L544" s="5">
        <f>Tabla1[[#This Row],[Importe Coste total]]/Tabla1[[#This Row],[Unidades]]</f>
        <v>6.92</v>
      </c>
      <c r="M544" s="5">
        <v>158.61000000000001</v>
      </c>
      <c r="N544" s="5">
        <v>117.64</v>
      </c>
    </row>
    <row r="545" spans="1:14" x14ac:dyDescent="0.25">
      <c r="A545" t="s">
        <v>734</v>
      </c>
      <c r="B545" t="s">
        <v>11</v>
      </c>
      <c r="C545" t="s">
        <v>175</v>
      </c>
      <c r="D545" t="s">
        <v>53</v>
      </c>
      <c r="E545" t="s">
        <v>18</v>
      </c>
      <c r="F545" t="str">
        <f>IF(Tabla1[[#This Row],[Importe Coste total]]&gt;500000," Alto","Bajo")</f>
        <v>Bajo</v>
      </c>
      <c r="G545" s="3">
        <v>44858</v>
      </c>
      <c r="H545">
        <v>477748906</v>
      </c>
      <c r="I545" s="3">
        <v>44883</v>
      </c>
      <c r="J545">
        <v>5373</v>
      </c>
      <c r="K545" s="15">
        <f>IFERROR(Tabla1[[#This Row],[Importe venta total]]/Tabla1[[#This Row],[Unidades]]," EJEMPLO SI .Error en el cálculo")</f>
        <v>154.06</v>
      </c>
      <c r="L545" s="5">
        <f>Tabla1[[#This Row],[Importe Coste total]]/Tabla1[[#This Row],[Unidades]]</f>
        <v>90.93</v>
      </c>
      <c r="M545" s="5">
        <v>827764.38</v>
      </c>
      <c r="N545" s="5">
        <v>488566.89</v>
      </c>
    </row>
    <row r="546" spans="1:14" x14ac:dyDescent="0.25">
      <c r="A546" t="s">
        <v>735</v>
      </c>
      <c r="B546" t="s">
        <v>11</v>
      </c>
      <c r="C546" t="s">
        <v>224</v>
      </c>
      <c r="D546" t="s">
        <v>30</v>
      </c>
      <c r="E546" t="s">
        <v>14</v>
      </c>
      <c r="F546" t="str">
        <f>IF(Tabla1[[#This Row],[Importe Coste total]]&gt;500000," Alto","Bajo")</f>
        <v xml:space="preserve"> Alto</v>
      </c>
      <c r="G546" s="3">
        <v>43962</v>
      </c>
      <c r="H546">
        <v>935364234</v>
      </c>
      <c r="I546" s="3">
        <v>43996</v>
      </c>
      <c r="J546">
        <v>3918</v>
      </c>
      <c r="K546" s="15">
        <f>IFERROR(Tabla1[[#This Row],[Importe venta total]]/Tabla1[[#This Row],[Unidades]]," EJEMPLO SI .Error en el cálculo")</f>
        <v>255.28</v>
      </c>
      <c r="L546" s="5">
        <f>Tabla1[[#This Row],[Importe Coste total]]/Tabla1[[#This Row],[Unidades]]</f>
        <v>159.41999999999999</v>
      </c>
      <c r="M546" s="5">
        <v>1000187.04</v>
      </c>
      <c r="N546" s="5">
        <v>624607.55999999994</v>
      </c>
    </row>
    <row r="547" spans="1:14" x14ac:dyDescent="0.25">
      <c r="A547" t="s">
        <v>736</v>
      </c>
      <c r="B547" t="s">
        <v>65</v>
      </c>
      <c r="C547" t="s">
        <v>146</v>
      </c>
      <c r="D547" t="s">
        <v>13</v>
      </c>
      <c r="E547" t="s">
        <v>18</v>
      </c>
      <c r="F547" t="str">
        <f>IF(Tabla1[[#This Row],[Importe Coste total]]&gt;500000," Alto","Bajo")</f>
        <v xml:space="preserve"> Alto</v>
      </c>
      <c r="G547" s="3">
        <v>43997</v>
      </c>
      <c r="H547">
        <v>573358285</v>
      </c>
      <c r="I547" s="3">
        <v>44011</v>
      </c>
      <c r="J547">
        <v>8313</v>
      </c>
      <c r="K547" s="15">
        <f>IFERROR(Tabla1[[#This Row],[Importe venta total]]/Tabla1[[#This Row],[Unidades]]," EJEMPLO SI .Error en el cálculo")</f>
        <v>152.58000000000001</v>
      </c>
      <c r="L547" s="5">
        <f>Tabla1[[#This Row],[Importe Coste total]]/Tabla1[[#This Row],[Unidades]]</f>
        <v>97.44</v>
      </c>
      <c r="M547" s="5">
        <v>1268397.54</v>
      </c>
      <c r="N547" s="5">
        <v>810018.72</v>
      </c>
    </row>
    <row r="548" spans="1:14" x14ac:dyDescent="0.25">
      <c r="A548" t="s">
        <v>587</v>
      </c>
      <c r="B548" t="s">
        <v>11</v>
      </c>
      <c r="C548" t="s">
        <v>199</v>
      </c>
      <c r="D548" t="s">
        <v>53</v>
      </c>
      <c r="E548" t="s">
        <v>14</v>
      </c>
      <c r="F548" t="str">
        <f>IF(Tabla1[[#This Row],[Importe Coste total]]&gt;500000," Alto","Bajo")</f>
        <v xml:space="preserve"> Alto</v>
      </c>
      <c r="G548" s="3">
        <v>44790</v>
      </c>
      <c r="H548">
        <v>288654887</v>
      </c>
      <c r="I548" s="3">
        <v>44833</v>
      </c>
      <c r="J548">
        <v>8251</v>
      </c>
      <c r="K548" s="15">
        <f>IFERROR(Tabla1[[#This Row],[Importe venta total]]/Tabla1[[#This Row],[Unidades]]," EJEMPLO SI .Error en el cálculo")</f>
        <v>154.06</v>
      </c>
      <c r="L548" s="5">
        <f>Tabla1[[#This Row],[Importe Coste total]]/Tabla1[[#This Row],[Unidades]]</f>
        <v>90.93</v>
      </c>
      <c r="M548" s="5">
        <v>1271149.06</v>
      </c>
      <c r="N548" s="5">
        <v>750263.43</v>
      </c>
    </row>
    <row r="549" spans="1:14" x14ac:dyDescent="0.25">
      <c r="A549" t="s">
        <v>737</v>
      </c>
      <c r="B549" t="s">
        <v>24</v>
      </c>
      <c r="C549" t="s">
        <v>154</v>
      </c>
      <c r="D549" t="s">
        <v>13</v>
      </c>
      <c r="E549" t="s">
        <v>14</v>
      </c>
      <c r="F549" t="str">
        <f>IF(Tabla1[[#This Row],[Importe Coste total]]&gt;500000," Alto","Bajo")</f>
        <v xml:space="preserve"> Alto</v>
      </c>
      <c r="G549" s="3">
        <v>44228</v>
      </c>
      <c r="H549">
        <v>598490369</v>
      </c>
      <c r="I549" s="3">
        <v>44234</v>
      </c>
      <c r="J549">
        <v>5455</v>
      </c>
      <c r="K549" s="15">
        <f>IFERROR(Tabla1[[#This Row],[Importe venta total]]/Tabla1[[#This Row],[Unidades]]," EJEMPLO SI .Error en el cálculo")</f>
        <v>152.58000000000001</v>
      </c>
      <c r="L549" s="5">
        <f>Tabla1[[#This Row],[Importe Coste total]]/Tabla1[[#This Row],[Unidades]]</f>
        <v>97.44</v>
      </c>
      <c r="M549" s="5">
        <v>832323.9</v>
      </c>
      <c r="N549" s="5">
        <v>531535.19999999995</v>
      </c>
    </row>
    <row r="550" spans="1:14" x14ac:dyDescent="0.25">
      <c r="A550" t="s">
        <v>738</v>
      </c>
      <c r="B550" t="s">
        <v>28</v>
      </c>
      <c r="C550" t="s">
        <v>114</v>
      </c>
      <c r="D550" t="s">
        <v>75</v>
      </c>
      <c r="E550" t="s">
        <v>14</v>
      </c>
      <c r="F550" t="str">
        <f>IF(Tabla1[[#This Row],[Importe Coste total]]&gt;500000," Alto","Bajo")</f>
        <v>Bajo</v>
      </c>
      <c r="G550" s="3">
        <v>43997</v>
      </c>
      <c r="H550">
        <v>290413558</v>
      </c>
      <c r="I550" s="3">
        <v>44031</v>
      </c>
      <c r="J550">
        <v>8680</v>
      </c>
      <c r="K550" s="15">
        <f>IFERROR(Tabla1[[#This Row],[Importe venta total]]/Tabla1[[#This Row],[Unidades]]," EJEMPLO SI .Error en el cálculo")</f>
        <v>109.28</v>
      </c>
      <c r="L550" s="5">
        <f>Tabla1[[#This Row],[Importe Coste total]]/Tabla1[[#This Row],[Unidades]]</f>
        <v>35.840000000000003</v>
      </c>
      <c r="M550" s="5">
        <v>948550.4</v>
      </c>
      <c r="N550" s="5">
        <v>311091.20000000001</v>
      </c>
    </row>
    <row r="551" spans="1:14" x14ac:dyDescent="0.25">
      <c r="A551" t="s">
        <v>739</v>
      </c>
      <c r="B551" t="s">
        <v>24</v>
      </c>
      <c r="C551" t="s">
        <v>142</v>
      </c>
      <c r="D551" t="s">
        <v>38</v>
      </c>
      <c r="E551" t="s">
        <v>18</v>
      </c>
      <c r="F551" t="str">
        <f>IF(Tabla1[[#This Row],[Importe Coste total]]&gt;500000," Alto","Bajo")</f>
        <v xml:space="preserve"> Alto</v>
      </c>
      <c r="G551" s="3">
        <v>43843</v>
      </c>
      <c r="H551">
        <v>472285783</v>
      </c>
      <c r="I551" s="3">
        <v>43857</v>
      </c>
      <c r="J551">
        <v>8713</v>
      </c>
      <c r="K551" s="15">
        <f>IFERROR(Tabla1[[#This Row],[Importe venta total]]/Tabla1[[#This Row],[Unidades]]," EJEMPLO SI .Error en el cálculo")</f>
        <v>437.2</v>
      </c>
      <c r="L551" s="5">
        <f>Tabla1[[#This Row],[Importe Coste total]]/Tabla1[[#This Row],[Unidades]]</f>
        <v>263.33</v>
      </c>
      <c r="M551" s="5">
        <v>3809323.6</v>
      </c>
      <c r="N551" s="5">
        <v>2294394.29</v>
      </c>
    </row>
    <row r="552" spans="1:14" x14ac:dyDescent="0.25">
      <c r="A552" t="s">
        <v>740</v>
      </c>
      <c r="B552" t="s">
        <v>24</v>
      </c>
      <c r="C552" t="s">
        <v>110</v>
      </c>
      <c r="D552" t="s">
        <v>17</v>
      </c>
      <c r="E552" t="s">
        <v>14</v>
      </c>
      <c r="F552" t="str">
        <f>IF(Tabla1[[#This Row],[Importe Coste total]]&gt;500000," Alto","Bajo")</f>
        <v xml:space="preserve"> Alto</v>
      </c>
      <c r="G552" s="3">
        <v>44181</v>
      </c>
      <c r="H552">
        <v>522280871</v>
      </c>
      <c r="I552" s="3">
        <v>44208</v>
      </c>
      <c r="J552">
        <v>3371</v>
      </c>
      <c r="K552" s="15">
        <f>IFERROR(Tabla1[[#This Row],[Importe venta total]]/Tabla1[[#This Row],[Unidades]]," EJEMPLO SI .Error en el cálculo")</f>
        <v>421.89</v>
      </c>
      <c r="L552" s="5">
        <f>Tabla1[[#This Row],[Importe Coste total]]/Tabla1[[#This Row],[Unidades]]</f>
        <v>364.69</v>
      </c>
      <c r="M552" s="5">
        <v>1422191.19</v>
      </c>
      <c r="N552" s="5">
        <v>1229369.99</v>
      </c>
    </row>
    <row r="553" spans="1:14" x14ac:dyDescent="0.25">
      <c r="A553" t="s">
        <v>741</v>
      </c>
      <c r="B553" t="s">
        <v>28</v>
      </c>
      <c r="C553" t="s">
        <v>117</v>
      </c>
      <c r="D553" t="s">
        <v>85</v>
      </c>
      <c r="E553" t="s">
        <v>18</v>
      </c>
      <c r="F553" t="str">
        <f>IF(Tabla1[[#This Row],[Importe Coste total]]&gt;500000," Alto","Bajo")</f>
        <v xml:space="preserve"> Alto</v>
      </c>
      <c r="G553" s="3">
        <v>44527</v>
      </c>
      <c r="H553">
        <v>338885152</v>
      </c>
      <c r="I553" s="3">
        <v>44541</v>
      </c>
      <c r="J553">
        <v>2502</v>
      </c>
      <c r="K553" s="15">
        <f>IFERROR(Tabla1[[#This Row],[Importe venta total]]/Tabla1[[#This Row],[Unidades]]," EJEMPLO SI .Error en el cálculo")</f>
        <v>668.27</v>
      </c>
      <c r="L553" s="5">
        <f>Tabla1[[#This Row],[Importe Coste total]]/Tabla1[[#This Row],[Unidades]]</f>
        <v>502.54</v>
      </c>
      <c r="M553" s="5">
        <v>1672011.54</v>
      </c>
      <c r="N553" s="5">
        <v>1257355.08</v>
      </c>
    </row>
    <row r="554" spans="1:14" x14ac:dyDescent="0.25">
      <c r="A554" t="s">
        <v>742</v>
      </c>
      <c r="B554" t="s">
        <v>20</v>
      </c>
      <c r="C554" t="s">
        <v>416</v>
      </c>
      <c r="D554" t="s">
        <v>85</v>
      </c>
      <c r="E554" t="s">
        <v>14</v>
      </c>
      <c r="F554" t="str">
        <f>IF(Tabla1[[#This Row],[Importe Coste total]]&gt;500000," Alto","Bajo")</f>
        <v xml:space="preserve"> Alto</v>
      </c>
      <c r="G554" s="3">
        <v>44024</v>
      </c>
      <c r="H554">
        <v>790897452</v>
      </c>
      <c r="I554" s="3">
        <v>44029</v>
      </c>
      <c r="J554">
        <v>2986</v>
      </c>
      <c r="K554" s="15">
        <f>IFERROR(Tabla1[[#This Row],[Importe venta total]]/Tabla1[[#This Row],[Unidades]]," EJEMPLO SI .Error en el cálculo")</f>
        <v>668.27</v>
      </c>
      <c r="L554" s="5">
        <f>Tabla1[[#This Row],[Importe Coste total]]/Tabla1[[#This Row],[Unidades]]</f>
        <v>502.54000000000008</v>
      </c>
      <c r="M554" s="5">
        <v>1995454.22</v>
      </c>
      <c r="N554" s="5">
        <v>1500584.4400000002</v>
      </c>
    </row>
    <row r="555" spans="1:14" x14ac:dyDescent="0.25">
      <c r="A555" t="s">
        <v>743</v>
      </c>
      <c r="B555" t="s">
        <v>24</v>
      </c>
      <c r="C555" t="s">
        <v>182</v>
      </c>
      <c r="D555" t="s">
        <v>17</v>
      </c>
      <c r="E555" t="s">
        <v>14</v>
      </c>
      <c r="F555" t="str">
        <f>IF(Tabla1[[#This Row],[Importe Coste total]]&gt;500000," Alto","Bajo")</f>
        <v xml:space="preserve"> Alto</v>
      </c>
      <c r="G555" s="3">
        <v>44049</v>
      </c>
      <c r="H555">
        <v>567429101</v>
      </c>
      <c r="I555" s="3">
        <v>44093</v>
      </c>
      <c r="J555">
        <v>3735</v>
      </c>
      <c r="K555" s="15">
        <f>IFERROR(Tabla1[[#This Row],[Importe venta total]]/Tabla1[[#This Row],[Unidades]]," EJEMPLO SI .Error en el cálculo")</f>
        <v>421.89</v>
      </c>
      <c r="L555" s="5">
        <f>Tabla1[[#This Row],[Importe Coste total]]/Tabla1[[#This Row],[Unidades]]</f>
        <v>364.69</v>
      </c>
      <c r="M555" s="5">
        <v>1575759.15</v>
      </c>
      <c r="N555" s="5">
        <v>1362117.15</v>
      </c>
    </row>
    <row r="556" spans="1:14" x14ac:dyDescent="0.25">
      <c r="A556" t="s">
        <v>744</v>
      </c>
      <c r="B556" t="s">
        <v>24</v>
      </c>
      <c r="C556" t="s">
        <v>219</v>
      </c>
      <c r="D556" t="s">
        <v>30</v>
      </c>
      <c r="E556" t="s">
        <v>14</v>
      </c>
      <c r="F556" t="str">
        <f>IF(Tabla1[[#This Row],[Importe Coste total]]&gt;500000," Alto","Bajo")</f>
        <v>Bajo</v>
      </c>
      <c r="G556" s="3">
        <v>44559</v>
      </c>
      <c r="H556">
        <v>227903926</v>
      </c>
      <c r="I556" s="3">
        <v>44571</v>
      </c>
      <c r="J556">
        <v>691</v>
      </c>
      <c r="K556" s="15">
        <f>IFERROR(Tabla1[[#This Row],[Importe venta total]]/Tabla1[[#This Row],[Unidades]]," EJEMPLO SI .Error en el cálculo")</f>
        <v>255.28</v>
      </c>
      <c r="L556" s="5">
        <f>Tabla1[[#This Row],[Importe Coste total]]/Tabla1[[#This Row],[Unidades]]</f>
        <v>159.41999999999999</v>
      </c>
      <c r="M556" s="5">
        <v>176398.48</v>
      </c>
      <c r="N556" s="5">
        <v>110159.21999999999</v>
      </c>
    </row>
    <row r="557" spans="1:14" x14ac:dyDescent="0.25">
      <c r="A557" t="s">
        <v>745</v>
      </c>
      <c r="B557" t="s">
        <v>24</v>
      </c>
      <c r="C557" t="s">
        <v>405</v>
      </c>
      <c r="D557" t="s">
        <v>33</v>
      </c>
      <c r="E557" t="s">
        <v>14</v>
      </c>
      <c r="F557" t="str">
        <f>IF(Tabla1[[#This Row],[Importe Coste total]]&gt;500000," Alto","Bajo")</f>
        <v>Bajo</v>
      </c>
      <c r="G557" s="3">
        <v>44615</v>
      </c>
      <c r="H557">
        <v>852058255</v>
      </c>
      <c r="I557" s="3">
        <v>44620</v>
      </c>
      <c r="J557">
        <v>1827</v>
      </c>
      <c r="K557" s="15">
        <f>IFERROR(Tabla1[[#This Row],[Importe venta total]]/Tabla1[[#This Row],[Unidades]]," EJEMPLO SI .Error en el cálculo")</f>
        <v>47.45</v>
      </c>
      <c r="L557" s="5">
        <f>Tabla1[[#This Row],[Importe Coste total]]/Tabla1[[#This Row],[Unidades]]</f>
        <v>31.790000000000003</v>
      </c>
      <c r="M557" s="5">
        <v>86691.150000000009</v>
      </c>
      <c r="N557" s="5">
        <v>58080.33</v>
      </c>
    </row>
    <row r="558" spans="1:14" x14ac:dyDescent="0.25">
      <c r="A558" t="s">
        <v>746</v>
      </c>
      <c r="B558" t="s">
        <v>20</v>
      </c>
      <c r="C558" t="s">
        <v>416</v>
      </c>
      <c r="D558" t="s">
        <v>22</v>
      </c>
      <c r="E558" t="s">
        <v>18</v>
      </c>
      <c r="F558" t="str">
        <f>IF(Tabla1[[#This Row],[Importe Coste total]]&gt;500000," Alto","Bajo")</f>
        <v>Bajo</v>
      </c>
      <c r="G558" s="3">
        <v>43946</v>
      </c>
      <c r="H558">
        <v>889940917</v>
      </c>
      <c r="I558" s="3">
        <v>43951</v>
      </c>
      <c r="J558">
        <v>2149</v>
      </c>
      <c r="K558" s="15">
        <f>IFERROR(Tabla1[[#This Row],[Importe venta total]]/Tabla1[[#This Row],[Unidades]]," EJEMPLO SI .Error en el cálculo")</f>
        <v>205.7</v>
      </c>
      <c r="L558" s="5">
        <f>Tabla1[[#This Row],[Importe Coste total]]/Tabla1[[#This Row],[Unidades]]</f>
        <v>117.11</v>
      </c>
      <c r="M558" s="5">
        <v>442049.3</v>
      </c>
      <c r="N558" s="5">
        <v>251669.38999999998</v>
      </c>
    </row>
    <row r="559" spans="1:14" x14ac:dyDescent="0.25">
      <c r="A559" t="s">
        <v>747</v>
      </c>
      <c r="B559" t="s">
        <v>24</v>
      </c>
      <c r="C559" t="s">
        <v>55</v>
      </c>
      <c r="D559" t="s">
        <v>33</v>
      </c>
      <c r="E559" t="s">
        <v>14</v>
      </c>
      <c r="F559" t="str">
        <f>IF(Tabla1[[#This Row],[Importe Coste total]]&gt;500000," Alto","Bajo")</f>
        <v>Bajo</v>
      </c>
      <c r="G559" s="3">
        <v>44516</v>
      </c>
      <c r="H559">
        <v>211913239</v>
      </c>
      <c r="I559" s="3">
        <v>44527</v>
      </c>
      <c r="J559">
        <v>8692</v>
      </c>
      <c r="K559" s="15">
        <f>IFERROR(Tabla1[[#This Row],[Importe venta total]]/Tabla1[[#This Row],[Unidades]]," EJEMPLO SI .Error en el cálculo")</f>
        <v>47.45</v>
      </c>
      <c r="L559" s="5">
        <f>Tabla1[[#This Row],[Importe Coste total]]/Tabla1[[#This Row],[Unidades]]</f>
        <v>31.79</v>
      </c>
      <c r="M559" s="5">
        <v>412435.4</v>
      </c>
      <c r="N559" s="5">
        <v>276318.68</v>
      </c>
    </row>
    <row r="560" spans="1:14" x14ac:dyDescent="0.25">
      <c r="A560" t="s">
        <v>748</v>
      </c>
      <c r="B560" t="s">
        <v>24</v>
      </c>
      <c r="C560" t="s">
        <v>182</v>
      </c>
      <c r="D560" t="s">
        <v>22</v>
      </c>
      <c r="E560" t="s">
        <v>14</v>
      </c>
      <c r="F560" t="str">
        <f>IF(Tabla1[[#This Row],[Importe Coste total]]&gt;500000," Alto","Bajo")</f>
        <v xml:space="preserve"> Alto</v>
      </c>
      <c r="G560" s="3">
        <v>44783</v>
      </c>
      <c r="H560">
        <v>558649051</v>
      </c>
      <c r="I560" s="3">
        <v>44788</v>
      </c>
      <c r="J560">
        <v>5523</v>
      </c>
      <c r="K560" s="15">
        <f>IFERROR(Tabla1[[#This Row],[Importe venta total]]/Tabla1[[#This Row],[Unidades]]," EJEMPLO SI .Error en el cálculo")</f>
        <v>205.7</v>
      </c>
      <c r="L560" s="5">
        <f>Tabla1[[#This Row],[Importe Coste total]]/Tabla1[[#This Row],[Unidades]]</f>
        <v>117.11</v>
      </c>
      <c r="M560" s="5">
        <v>1136081.0999999999</v>
      </c>
      <c r="N560" s="5">
        <v>646798.53</v>
      </c>
    </row>
    <row r="561" spans="1:14" x14ac:dyDescent="0.25">
      <c r="A561" t="s">
        <v>749</v>
      </c>
      <c r="B561" t="s">
        <v>24</v>
      </c>
      <c r="C561" t="s">
        <v>25</v>
      </c>
      <c r="D561" t="s">
        <v>30</v>
      </c>
      <c r="E561" t="s">
        <v>18</v>
      </c>
      <c r="F561" t="str">
        <f>IF(Tabla1[[#This Row],[Importe Coste total]]&gt;500000," Alto","Bajo")</f>
        <v xml:space="preserve"> Alto</v>
      </c>
      <c r="G561" s="3">
        <v>44393</v>
      </c>
      <c r="H561">
        <v>591134679</v>
      </c>
      <c r="I561" s="3">
        <v>44431</v>
      </c>
      <c r="J561">
        <v>8743</v>
      </c>
      <c r="K561" s="15">
        <f>IFERROR(Tabla1[[#This Row],[Importe venta total]]/Tabla1[[#This Row],[Unidades]]," EJEMPLO SI .Error en el cálculo")</f>
        <v>255.28</v>
      </c>
      <c r="L561" s="5">
        <f>Tabla1[[#This Row],[Importe Coste total]]/Tabla1[[#This Row],[Unidades]]</f>
        <v>159.41999999999999</v>
      </c>
      <c r="M561" s="5">
        <v>2231913.04</v>
      </c>
      <c r="N561" s="5">
        <v>1393809.0599999998</v>
      </c>
    </row>
    <row r="562" spans="1:14" x14ac:dyDescent="0.25">
      <c r="A562" t="s">
        <v>750</v>
      </c>
      <c r="B562" t="s">
        <v>20</v>
      </c>
      <c r="C562" t="s">
        <v>320</v>
      </c>
      <c r="D562" t="s">
        <v>38</v>
      </c>
      <c r="E562" t="s">
        <v>14</v>
      </c>
      <c r="F562" t="str">
        <f>IF(Tabla1[[#This Row],[Importe Coste total]]&gt;500000," Alto","Bajo")</f>
        <v>Bajo</v>
      </c>
      <c r="G562" s="3">
        <v>44708</v>
      </c>
      <c r="H562">
        <v>840668952</v>
      </c>
      <c r="I562" s="3">
        <v>44752</v>
      </c>
      <c r="J562">
        <v>1479</v>
      </c>
      <c r="K562" s="15">
        <f>IFERROR(Tabla1[[#This Row],[Importe venta total]]/Tabla1[[#This Row],[Unidades]]," EJEMPLO SI .Error en el cálculo")</f>
        <v>437.19999999999993</v>
      </c>
      <c r="L562" s="5">
        <f>Tabla1[[#This Row],[Importe Coste total]]/Tabla1[[#This Row],[Unidades]]</f>
        <v>263.33</v>
      </c>
      <c r="M562" s="5">
        <v>646618.79999999993</v>
      </c>
      <c r="N562" s="5">
        <v>389465.06999999995</v>
      </c>
    </row>
    <row r="563" spans="1:14" x14ac:dyDescent="0.25">
      <c r="A563" t="s">
        <v>751</v>
      </c>
      <c r="B563" t="s">
        <v>24</v>
      </c>
      <c r="C563" t="s">
        <v>414</v>
      </c>
      <c r="D563" t="s">
        <v>85</v>
      </c>
      <c r="E563" t="s">
        <v>18</v>
      </c>
      <c r="F563" t="str">
        <f>IF(Tabla1[[#This Row],[Importe Coste total]]&gt;500000," Alto","Bajo")</f>
        <v xml:space="preserve"> Alto</v>
      </c>
      <c r="G563" s="3">
        <v>44103</v>
      </c>
      <c r="H563">
        <v>558863198</v>
      </c>
      <c r="I563" s="3">
        <v>44127</v>
      </c>
      <c r="J563">
        <v>8894</v>
      </c>
      <c r="K563" s="15">
        <f>IFERROR(Tabla1[[#This Row],[Importe venta total]]/Tabla1[[#This Row],[Unidades]]," EJEMPLO SI .Error en el cálculo")</f>
        <v>668.27</v>
      </c>
      <c r="L563" s="5">
        <f>Tabla1[[#This Row],[Importe Coste total]]/Tabla1[[#This Row],[Unidades]]</f>
        <v>502.53999999999996</v>
      </c>
      <c r="M563" s="5">
        <v>5943593.3799999999</v>
      </c>
      <c r="N563" s="5">
        <v>4469590.76</v>
      </c>
    </row>
    <row r="564" spans="1:14" x14ac:dyDescent="0.25">
      <c r="A564" t="s">
        <v>752</v>
      </c>
      <c r="B564" t="s">
        <v>11</v>
      </c>
      <c r="C564" t="s">
        <v>212</v>
      </c>
      <c r="D564" t="s">
        <v>30</v>
      </c>
      <c r="E564" t="s">
        <v>14</v>
      </c>
      <c r="F564" t="str">
        <f>IF(Tabla1[[#This Row],[Importe Coste total]]&gt;500000," Alto","Bajo")</f>
        <v xml:space="preserve"> Alto</v>
      </c>
      <c r="G564" s="3">
        <v>44754</v>
      </c>
      <c r="H564">
        <v>867641246</v>
      </c>
      <c r="I564" s="3">
        <v>44769</v>
      </c>
      <c r="J564">
        <v>3180</v>
      </c>
      <c r="K564" s="15">
        <f>IFERROR(Tabla1[[#This Row],[Importe venta total]]/Tabla1[[#This Row],[Unidades]]," EJEMPLO SI .Error en el cálculo")</f>
        <v>255.28</v>
      </c>
      <c r="L564" s="5">
        <f>Tabla1[[#This Row],[Importe Coste total]]/Tabla1[[#This Row],[Unidades]]</f>
        <v>159.41999999999999</v>
      </c>
      <c r="M564" s="5">
        <v>811790.4</v>
      </c>
      <c r="N564" s="5">
        <v>506955.6</v>
      </c>
    </row>
    <row r="565" spans="1:14" x14ac:dyDescent="0.25">
      <c r="A565" t="s">
        <v>753</v>
      </c>
      <c r="B565" t="s">
        <v>24</v>
      </c>
      <c r="C565" t="s">
        <v>219</v>
      </c>
      <c r="D565" t="s">
        <v>22</v>
      </c>
      <c r="E565" t="s">
        <v>18</v>
      </c>
      <c r="F565" t="str">
        <f>IF(Tabla1[[#This Row],[Importe Coste total]]&gt;500000," Alto","Bajo")</f>
        <v xml:space="preserve"> Alto</v>
      </c>
      <c r="G565" s="3">
        <v>44808</v>
      </c>
      <c r="H565">
        <v>709239423</v>
      </c>
      <c r="I565" s="3">
        <v>44828</v>
      </c>
      <c r="J565">
        <v>8561</v>
      </c>
      <c r="K565" s="15">
        <f>IFERROR(Tabla1[[#This Row],[Importe venta total]]/Tabla1[[#This Row],[Unidades]]," EJEMPLO SI .Error en el cálculo")</f>
        <v>205.7</v>
      </c>
      <c r="L565" s="5">
        <f>Tabla1[[#This Row],[Importe Coste total]]/Tabla1[[#This Row],[Unidades]]</f>
        <v>117.11</v>
      </c>
      <c r="M565" s="5">
        <v>1760997.7</v>
      </c>
      <c r="N565" s="5">
        <v>1002578.71</v>
      </c>
    </row>
    <row r="566" spans="1:14" x14ac:dyDescent="0.25">
      <c r="A566" t="s">
        <v>754</v>
      </c>
      <c r="B566" t="s">
        <v>11</v>
      </c>
      <c r="C566" t="s">
        <v>177</v>
      </c>
      <c r="D566" t="s">
        <v>22</v>
      </c>
      <c r="E566" t="s">
        <v>18</v>
      </c>
      <c r="F566" t="str">
        <f>IF(Tabla1[[#This Row],[Importe Coste total]]&gt;500000," Alto","Bajo")</f>
        <v xml:space="preserve"> Alto</v>
      </c>
      <c r="G566" s="3">
        <v>44124</v>
      </c>
      <c r="H566">
        <v>896206557</v>
      </c>
      <c r="I566" s="3">
        <v>44151</v>
      </c>
      <c r="J566">
        <v>6291</v>
      </c>
      <c r="K566" s="15">
        <f>IFERROR(Tabla1[[#This Row],[Importe venta total]]/Tabla1[[#This Row],[Unidades]]," EJEMPLO SI .Error en el cálculo")</f>
        <v>205.7</v>
      </c>
      <c r="L566" s="5">
        <f>Tabla1[[#This Row],[Importe Coste total]]/Tabla1[[#This Row],[Unidades]]</f>
        <v>117.11</v>
      </c>
      <c r="M566" s="5">
        <v>1294058.7</v>
      </c>
      <c r="N566" s="5">
        <v>736739.01</v>
      </c>
    </row>
    <row r="567" spans="1:14" x14ac:dyDescent="0.25">
      <c r="A567" t="s">
        <v>755</v>
      </c>
      <c r="B567" t="s">
        <v>24</v>
      </c>
      <c r="C567" t="s">
        <v>405</v>
      </c>
      <c r="D567" t="s">
        <v>30</v>
      </c>
      <c r="E567" t="s">
        <v>18</v>
      </c>
      <c r="F567" t="str">
        <f>IF(Tabla1[[#This Row],[Importe Coste total]]&gt;500000," Alto","Bajo")</f>
        <v xml:space="preserve"> Alto</v>
      </c>
      <c r="G567" s="3">
        <v>44799</v>
      </c>
      <c r="H567">
        <v>961403977</v>
      </c>
      <c r="I567" s="3">
        <v>44839</v>
      </c>
      <c r="J567">
        <v>9656</v>
      </c>
      <c r="K567" s="15">
        <f>IFERROR(Tabla1[[#This Row],[Importe venta total]]/Tabla1[[#This Row],[Unidades]]," EJEMPLO SI .Error en el cálculo")</f>
        <v>255.28000000000003</v>
      </c>
      <c r="L567" s="5">
        <f>Tabla1[[#This Row],[Importe Coste total]]/Tabla1[[#This Row],[Unidades]]</f>
        <v>159.41999999999999</v>
      </c>
      <c r="M567" s="5">
        <v>2464983.6800000002</v>
      </c>
      <c r="N567" s="5">
        <v>1539359.5199999998</v>
      </c>
    </row>
    <row r="568" spans="1:14" x14ac:dyDescent="0.25">
      <c r="A568" t="s">
        <v>756</v>
      </c>
      <c r="B568" t="s">
        <v>65</v>
      </c>
      <c r="C568" t="s">
        <v>101</v>
      </c>
      <c r="D568" t="s">
        <v>13</v>
      </c>
      <c r="E568" t="s">
        <v>18</v>
      </c>
      <c r="F568" t="str">
        <f>IF(Tabla1[[#This Row],[Importe Coste total]]&gt;500000," Alto","Bajo")</f>
        <v xml:space="preserve"> Alto</v>
      </c>
      <c r="G568" s="3">
        <v>44374</v>
      </c>
      <c r="H568">
        <v>508005511</v>
      </c>
      <c r="I568" s="3">
        <v>44423</v>
      </c>
      <c r="J568">
        <v>8975</v>
      </c>
      <c r="K568" s="15">
        <f>IFERROR(Tabla1[[#This Row],[Importe venta total]]/Tabla1[[#This Row],[Unidades]]," EJEMPLO SI .Error en el cálculo")</f>
        <v>152.58000000000001</v>
      </c>
      <c r="L568" s="5">
        <f>Tabla1[[#This Row],[Importe Coste total]]/Tabla1[[#This Row],[Unidades]]</f>
        <v>97.44</v>
      </c>
      <c r="M568" s="5">
        <v>1369405.5</v>
      </c>
      <c r="N568" s="5">
        <v>874524</v>
      </c>
    </row>
    <row r="569" spans="1:14" x14ac:dyDescent="0.25">
      <c r="A569" t="s">
        <v>149</v>
      </c>
      <c r="B569" t="s">
        <v>11</v>
      </c>
      <c r="C569" t="s">
        <v>334</v>
      </c>
      <c r="D569" t="s">
        <v>26</v>
      </c>
      <c r="E569" t="s">
        <v>18</v>
      </c>
      <c r="F569" t="str">
        <f>IF(Tabla1[[#This Row],[Importe Coste total]]&gt;500000," Alto","Bajo")</f>
        <v>Bajo</v>
      </c>
      <c r="G569" s="3">
        <v>44717</v>
      </c>
      <c r="H569">
        <v>559497487</v>
      </c>
      <c r="I569" s="3">
        <v>44726</v>
      </c>
      <c r="J569">
        <v>6595</v>
      </c>
      <c r="K569" s="15">
        <f>IFERROR(Tabla1[[#This Row],[Importe venta total]]/Tabla1[[#This Row],[Unidades]]," EJEMPLO SI .Error en el cálculo")</f>
        <v>9.33</v>
      </c>
      <c r="L569" s="5">
        <f>Tabla1[[#This Row],[Importe Coste total]]/Tabla1[[#This Row],[Unidades]]</f>
        <v>6.92</v>
      </c>
      <c r="M569" s="5">
        <v>61531.35</v>
      </c>
      <c r="N569" s="5">
        <v>45637.4</v>
      </c>
    </row>
    <row r="570" spans="1:14" x14ac:dyDescent="0.25">
      <c r="A570" t="s">
        <v>757</v>
      </c>
      <c r="B570" t="s">
        <v>11</v>
      </c>
      <c r="C570" t="s">
        <v>84</v>
      </c>
      <c r="D570" t="s">
        <v>38</v>
      </c>
      <c r="E570" t="s">
        <v>18</v>
      </c>
      <c r="F570" t="str">
        <f>IF(Tabla1[[#This Row],[Importe Coste total]]&gt;500000," Alto","Bajo")</f>
        <v>Bajo</v>
      </c>
      <c r="G570" s="3">
        <v>44185</v>
      </c>
      <c r="H570">
        <v>409678733</v>
      </c>
      <c r="I570" s="3">
        <v>44198</v>
      </c>
      <c r="J570">
        <v>1896</v>
      </c>
      <c r="K570" s="15">
        <f>IFERROR(Tabla1[[#This Row],[Importe venta total]]/Tabla1[[#This Row],[Unidades]]," EJEMPLO SI .Error en el cálculo")</f>
        <v>437.2</v>
      </c>
      <c r="L570" s="5">
        <f>Tabla1[[#This Row],[Importe Coste total]]/Tabla1[[#This Row],[Unidades]]</f>
        <v>263.33</v>
      </c>
      <c r="M570" s="5">
        <v>828931.2</v>
      </c>
      <c r="N570" s="5">
        <v>499273.68</v>
      </c>
    </row>
    <row r="571" spans="1:14" x14ac:dyDescent="0.25">
      <c r="A571" t="s">
        <v>758</v>
      </c>
      <c r="B571" t="s">
        <v>65</v>
      </c>
      <c r="C571" t="s">
        <v>422</v>
      </c>
      <c r="D571" t="s">
        <v>38</v>
      </c>
      <c r="E571" t="s">
        <v>18</v>
      </c>
      <c r="F571" t="str">
        <f>IF(Tabla1[[#This Row],[Importe Coste total]]&gt;500000," Alto","Bajo")</f>
        <v xml:space="preserve"> Alto</v>
      </c>
      <c r="G571" s="3">
        <v>44418</v>
      </c>
      <c r="H571">
        <v>772660577</v>
      </c>
      <c r="I571" s="3">
        <v>44434</v>
      </c>
      <c r="J571">
        <v>6290</v>
      </c>
      <c r="K571" s="15">
        <f>IFERROR(Tabla1[[#This Row],[Importe venta total]]/Tabla1[[#This Row],[Unidades]]," EJEMPLO SI .Error en el cálculo")</f>
        <v>437.2</v>
      </c>
      <c r="L571" s="5">
        <f>Tabla1[[#This Row],[Importe Coste total]]/Tabla1[[#This Row],[Unidades]]</f>
        <v>263.33</v>
      </c>
      <c r="M571" s="5">
        <v>2749988</v>
      </c>
      <c r="N571" s="5">
        <v>1656345.7</v>
      </c>
    </row>
    <row r="572" spans="1:14" x14ac:dyDescent="0.25">
      <c r="A572" t="s">
        <v>759</v>
      </c>
      <c r="B572" t="s">
        <v>11</v>
      </c>
      <c r="C572" t="s">
        <v>136</v>
      </c>
      <c r="D572" t="s">
        <v>33</v>
      </c>
      <c r="E572" t="s">
        <v>18</v>
      </c>
      <c r="F572" t="str">
        <f>IF(Tabla1[[#This Row],[Importe Coste total]]&gt;500000," Alto","Bajo")</f>
        <v>Bajo</v>
      </c>
      <c r="G572" s="3">
        <v>44590</v>
      </c>
      <c r="H572">
        <v>632866847</v>
      </c>
      <c r="I572" s="3">
        <v>44604</v>
      </c>
      <c r="J572">
        <v>8219</v>
      </c>
      <c r="K572" s="15">
        <f>IFERROR(Tabla1[[#This Row],[Importe venta total]]/Tabla1[[#This Row],[Unidades]]," EJEMPLO SI .Error en el cálculo")</f>
        <v>47.45</v>
      </c>
      <c r="L572" s="5">
        <f>Tabla1[[#This Row],[Importe Coste total]]/Tabla1[[#This Row],[Unidades]]</f>
        <v>31.79</v>
      </c>
      <c r="M572" s="5">
        <v>389991.55000000005</v>
      </c>
      <c r="N572" s="5">
        <v>261282.00999999998</v>
      </c>
    </row>
    <row r="573" spans="1:14" x14ac:dyDescent="0.25">
      <c r="A573" t="s">
        <v>760</v>
      </c>
      <c r="B573" t="s">
        <v>65</v>
      </c>
      <c r="C573" t="s">
        <v>422</v>
      </c>
      <c r="D573" t="s">
        <v>13</v>
      </c>
      <c r="E573" t="s">
        <v>18</v>
      </c>
      <c r="F573" t="str">
        <f>IF(Tabla1[[#This Row],[Importe Coste total]]&gt;500000," Alto","Bajo")</f>
        <v xml:space="preserve"> Alto</v>
      </c>
      <c r="G573" s="3">
        <v>44022</v>
      </c>
      <c r="H573">
        <v>395033872</v>
      </c>
      <c r="I573" s="3">
        <v>44035</v>
      </c>
      <c r="J573">
        <v>8156</v>
      </c>
      <c r="K573" s="15">
        <f>IFERROR(Tabla1[[#This Row],[Importe venta total]]/Tabla1[[#This Row],[Unidades]]," EJEMPLO SI .Error en el cálculo")</f>
        <v>152.58000000000001</v>
      </c>
      <c r="L573" s="5">
        <f>Tabla1[[#This Row],[Importe Coste total]]/Tabla1[[#This Row],[Unidades]]</f>
        <v>97.44</v>
      </c>
      <c r="M573" s="5">
        <v>1244442.4800000002</v>
      </c>
      <c r="N573" s="5">
        <v>794720.64</v>
      </c>
    </row>
    <row r="574" spans="1:14" x14ac:dyDescent="0.25">
      <c r="A574" t="s">
        <v>761</v>
      </c>
      <c r="B574" t="s">
        <v>24</v>
      </c>
      <c r="C574" t="s">
        <v>95</v>
      </c>
      <c r="D574" t="s">
        <v>40</v>
      </c>
      <c r="E574" t="s">
        <v>14</v>
      </c>
      <c r="F574" t="str">
        <f>IF(Tabla1[[#This Row],[Importe Coste total]]&gt;500000," Alto","Bajo")</f>
        <v>Bajo</v>
      </c>
      <c r="G574" s="3">
        <v>44793</v>
      </c>
      <c r="H574">
        <v>534210479</v>
      </c>
      <c r="I574" s="3">
        <v>44802</v>
      </c>
      <c r="J574">
        <v>3607</v>
      </c>
      <c r="K574" s="15">
        <f>IFERROR(Tabla1[[#This Row],[Importe venta total]]/Tabla1[[#This Row],[Unidades]]," EJEMPLO SI .Error en el cálculo")</f>
        <v>81.72999999999999</v>
      </c>
      <c r="L574" s="5">
        <f>Tabla1[[#This Row],[Importe Coste total]]/Tabla1[[#This Row],[Unidades]]</f>
        <v>56.67</v>
      </c>
      <c r="M574" s="5">
        <v>294800.11</v>
      </c>
      <c r="N574" s="5">
        <v>204408.69</v>
      </c>
    </row>
    <row r="575" spans="1:14" x14ac:dyDescent="0.25">
      <c r="A575" t="s">
        <v>762</v>
      </c>
      <c r="B575" t="s">
        <v>24</v>
      </c>
      <c r="C575" t="s">
        <v>469</v>
      </c>
      <c r="D575" t="s">
        <v>26</v>
      </c>
      <c r="E575" t="s">
        <v>14</v>
      </c>
      <c r="F575" t="str">
        <f>IF(Tabla1[[#This Row],[Importe Coste total]]&gt;500000," Alto","Bajo")</f>
        <v>Bajo</v>
      </c>
      <c r="G575" s="3">
        <v>43908</v>
      </c>
      <c r="H575">
        <v>245757997</v>
      </c>
      <c r="I575" s="3">
        <v>43920</v>
      </c>
      <c r="J575">
        <v>4107</v>
      </c>
      <c r="K575" s="15">
        <f>IFERROR(Tabla1[[#This Row],[Importe venta total]]/Tabla1[[#This Row],[Unidades]]," EJEMPLO SI .Error en el cálculo")</f>
        <v>9.33</v>
      </c>
      <c r="L575" s="5">
        <f>Tabla1[[#This Row],[Importe Coste total]]/Tabla1[[#This Row],[Unidades]]</f>
        <v>6.92</v>
      </c>
      <c r="M575" s="5">
        <v>38318.31</v>
      </c>
      <c r="N575" s="5">
        <v>28420.44</v>
      </c>
    </row>
    <row r="576" spans="1:14" x14ac:dyDescent="0.25">
      <c r="A576" t="s">
        <v>763</v>
      </c>
      <c r="B576" t="s">
        <v>11</v>
      </c>
      <c r="C576" t="s">
        <v>467</v>
      </c>
      <c r="D576" t="s">
        <v>43</v>
      </c>
      <c r="E576" t="s">
        <v>14</v>
      </c>
      <c r="F576" t="str">
        <f>IF(Tabla1[[#This Row],[Importe Coste total]]&gt;500000," Alto","Bajo")</f>
        <v xml:space="preserve"> Alto</v>
      </c>
      <c r="G576" s="3">
        <v>44260</v>
      </c>
      <c r="H576">
        <v>595350253</v>
      </c>
      <c r="I576" s="3">
        <v>44279</v>
      </c>
      <c r="J576">
        <v>6225</v>
      </c>
      <c r="K576" s="15">
        <f>IFERROR(Tabla1[[#This Row],[Importe venta total]]/Tabla1[[#This Row],[Unidades]]," EJEMPLO SI .Error en el cálculo")</f>
        <v>651.21</v>
      </c>
      <c r="L576" s="5">
        <f>Tabla1[[#This Row],[Importe Coste total]]/Tabla1[[#This Row],[Unidades]]</f>
        <v>524.96</v>
      </c>
      <c r="M576" s="5">
        <v>4053782.25</v>
      </c>
      <c r="N576" s="5">
        <v>3267876</v>
      </c>
    </row>
    <row r="577" spans="1:14" x14ac:dyDescent="0.25">
      <c r="A577" t="s">
        <v>764</v>
      </c>
      <c r="B577" t="s">
        <v>11</v>
      </c>
      <c r="C577" t="s">
        <v>212</v>
      </c>
      <c r="D577" t="s">
        <v>22</v>
      </c>
      <c r="E577" t="s">
        <v>14</v>
      </c>
      <c r="F577" t="str">
        <f>IF(Tabla1[[#This Row],[Importe Coste total]]&gt;500000," Alto","Bajo")</f>
        <v xml:space="preserve"> Alto</v>
      </c>
      <c r="G577" s="3">
        <v>44715</v>
      </c>
      <c r="H577">
        <v>468973577</v>
      </c>
      <c r="I577" s="3">
        <v>44755</v>
      </c>
      <c r="J577">
        <v>8558</v>
      </c>
      <c r="K577" s="15">
        <f>IFERROR(Tabla1[[#This Row],[Importe venta total]]/Tabla1[[#This Row],[Unidades]]," EJEMPLO SI .Error en el cálculo")</f>
        <v>205.7</v>
      </c>
      <c r="L577" s="5">
        <f>Tabla1[[#This Row],[Importe Coste total]]/Tabla1[[#This Row],[Unidades]]</f>
        <v>117.11</v>
      </c>
      <c r="M577" s="5">
        <v>1760380.5999999999</v>
      </c>
      <c r="N577" s="5">
        <v>1002227.38</v>
      </c>
    </row>
    <row r="578" spans="1:14" x14ac:dyDescent="0.25">
      <c r="A578" t="s">
        <v>765</v>
      </c>
      <c r="B578" t="s">
        <v>24</v>
      </c>
      <c r="C578" t="s">
        <v>379</v>
      </c>
      <c r="D578" t="s">
        <v>17</v>
      </c>
      <c r="E578" t="s">
        <v>14</v>
      </c>
      <c r="F578" t="str">
        <f>IF(Tabla1[[#This Row],[Importe Coste total]]&gt;500000," Alto","Bajo")</f>
        <v xml:space="preserve"> Alto</v>
      </c>
      <c r="G578" s="3">
        <v>44806</v>
      </c>
      <c r="H578">
        <v>622926795</v>
      </c>
      <c r="I578" s="3">
        <v>44830</v>
      </c>
      <c r="J578">
        <v>6736</v>
      </c>
      <c r="K578" s="15">
        <f>IFERROR(Tabla1[[#This Row],[Importe venta total]]/Tabla1[[#This Row],[Unidades]]," EJEMPLO SI .Error en el cálculo")</f>
        <v>421.89</v>
      </c>
      <c r="L578" s="5">
        <f>Tabla1[[#This Row],[Importe Coste total]]/Tabla1[[#This Row],[Unidades]]</f>
        <v>364.69</v>
      </c>
      <c r="M578" s="5">
        <v>2841851.04</v>
      </c>
      <c r="N578" s="5">
        <v>2456551.84</v>
      </c>
    </row>
    <row r="579" spans="1:14" x14ac:dyDescent="0.25">
      <c r="A579" t="s">
        <v>766</v>
      </c>
      <c r="B579" t="s">
        <v>65</v>
      </c>
      <c r="C579" t="s">
        <v>72</v>
      </c>
      <c r="D579" t="s">
        <v>85</v>
      </c>
      <c r="E579" t="s">
        <v>14</v>
      </c>
      <c r="F579" t="str">
        <f>IF(Tabla1[[#This Row],[Importe Coste total]]&gt;500000," Alto","Bajo")</f>
        <v xml:space="preserve"> Alto</v>
      </c>
      <c r="G579" s="3">
        <v>44213</v>
      </c>
      <c r="H579">
        <v>533821237</v>
      </c>
      <c r="I579" s="3">
        <v>44248</v>
      </c>
      <c r="J579">
        <v>8421</v>
      </c>
      <c r="K579" s="15">
        <f>IFERROR(Tabla1[[#This Row],[Importe venta total]]/Tabla1[[#This Row],[Unidades]]," EJEMPLO SI .Error en el cálculo")</f>
        <v>668.27</v>
      </c>
      <c r="L579" s="5">
        <f>Tabla1[[#This Row],[Importe Coste total]]/Tabla1[[#This Row],[Unidades]]</f>
        <v>502.53999999999996</v>
      </c>
      <c r="M579" s="5">
        <v>5627501.6699999999</v>
      </c>
      <c r="N579" s="5">
        <v>4231889.34</v>
      </c>
    </row>
    <row r="580" spans="1:14" x14ac:dyDescent="0.25">
      <c r="A580" t="s">
        <v>767</v>
      </c>
      <c r="B580" t="s">
        <v>24</v>
      </c>
      <c r="C580" t="s">
        <v>276</v>
      </c>
      <c r="D580" t="s">
        <v>40</v>
      </c>
      <c r="E580" t="s">
        <v>18</v>
      </c>
      <c r="F580" t="str">
        <f>IF(Tabla1[[#This Row],[Importe Coste total]]&gt;500000," Alto","Bajo")</f>
        <v>Bajo</v>
      </c>
      <c r="G580" s="3">
        <v>44330</v>
      </c>
      <c r="H580">
        <v>648580729</v>
      </c>
      <c r="I580" s="3">
        <v>44351</v>
      </c>
      <c r="J580">
        <v>8306</v>
      </c>
      <c r="K580" s="15">
        <f>IFERROR(Tabla1[[#This Row],[Importe venta total]]/Tabla1[[#This Row],[Unidades]]," EJEMPLO SI .Error en el cálculo")</f>
        <v>81.73</v>
      </c>
      <c r="L580" s="5">
        <f>Tabla1[[#This Row],[Importe Coste total]]/Tabla1[[#This Row],[Unidades]]</f>
        <v>56.67</v>
      </c>
      <c r="M580" s="5">
        <v>678849.38</v>
      </c>
      <c r="N580" s="5">
        <v>470701.02</v>
      </c>
    </row>
    <row r="581" spans="1:14" x14ac:dyDescent="0.25">
      <c r="A581" t="s">
        <v>768</v>
      </c>
      <c r="B581" t="s">
        <v>24</v>
      </c>
      <c r="C581" t="s">
        <v>769</v>
      </c>
      <c r="D581" t="s">
        <v>22</v>
      </c>
      <c r="E581" t="s">
        <v>14</v>
      </c>
      <c r="F581" t="str">
        <f>IF(Tabla1[[#This Row],[Importe Coste total]]&gt;500000," Alto","Bajo")</f>
        <v>Bajo</v>
      </c>
      <c r="G581" s="3">
        <v>44608</v>
      </c>
      <c r="H581">
        <v>134441602</v>
      </c>
      <c r="I581" s="3">
        <v>44656</v>
      </c>
      <c r="J581">
        <v>3112</v>
      </c>
      <c r="K581" s="15">
        <f>IFERROR(Tabla1[[#This Row],[Importe venta total]]/Tabla1[[#This Row],[Unidades]]," EJEMPLO SI .Error en el cálculo")</f>
        <v>205.69999999999996</v>
      </c>
      <c r="L581" s="5">
        <f>Tabla1[[#This Row],[Importe Coste total]]/Tabla1[[#This Row],[Unidades]]</f>
        <v>117.11</v>
      </c>
      <c r="M581" s="5">
        <v>640138.39999999991</v>
      </c>
      <c r="N581" s="5">
        <v>364446.32</v>
      </c>
    </row>
    <row r="582" spans="1:14" x14ac:dyDescent="0.25">
      <c r="A582" t="s">
        <v>770</v>
      </c>
      <c r="B582" t="s">
        <v>28</v>
      </c>
      <c r="C582" t="s">
        <v>660</v>
      </c>
      <c r="D582" t="s">
        <v>38</v>
      </c>
      <c r="E582" t="s">
        <v>14</v>
      </c>
      <c r="F582" t="str">
        <f>IF(Tabla1[[#This Row],[Importe Coste total]]&gt;500000," Alto","Bajo")</f>
        <v xml:space="preserve"> Alto</v>
      </c>
      <c r="G582" s="3">
        <v>44125</v>
      </c>
      <c r="H582">
        <v>928952682</v>
      </c>
      <c r="I582" s="3">
        <v>44140</v>
      </c>
      <c r="J582">
        <v>6597</v>
      </c>
      <c r="K582" s="15">
        <f>IFERROR(Tabla1[[#This Row],[Importe venta total]]/Tabla1[[#This Row],[Unidades]]," EJEMPLO SI .Error en el cálculo")</f>
        <v>437.2</v>
      </c>
      <c r="L582" s="5">
        <f>Tabla1[[#This Row],[Importe Coste total]]/Tabla1[[#This Row],[Unidades]]</f>
        <v>263.33</v>
      </c>
      <c r="M582" s="5">
        <v>2884208.4</v>
      </c>
      <c r="N582" s="5">
        <v>1737188.01</v>
      </c>
    </row>
    <row r="583" spans="1:14" x14ac:dyDescent="0.25">
      <c r="A583" t="s">
        <v>771</v>
      </c>
      <c r="B583" t="s">
        <v>24</v>
      </c>
      <c r="C583" t="s">
        <v>457</v>
      </c>
      <c r="D583" t="s">
        <v>43</v>
      </c>
      <c r="E583" t="s">
        <v>14</v>
      </c>
      <c r="F583" t="str">
        <f>IF(Tabla1[[#This Row],[Importe Coste total]]&gt;500000," Alto","Bajo")</f>
        <v xml:space="preserve"> Alto</v>
      </c>
      <c r="G583" s="3">
        <v>44192</v>
      </c>
      <c r="H583">
        <v>989975297</v>
      </c>
      <c r="I583" s="3">
        <v>44234</v>
      </c>
      <c r="J583">
        <v>4545</v>
      </c>
      <c r="K583" s="15">
        <f>IFERROR(Tabla1[[#This Row],[Importe venta total]]/Tabla1[[#This Row],[Unidades]]," EJEMPLO SI .Error en el cálculo")</f>
        <v>651.21</v>
      </c>
      <c r="L583" s="5">
        <f>Tabla1[[#This Row],[Importe Coste total]]/Tabla1[[#This Row],[Unidades]]</f>
        <v>524.96</v>
      </c>
      <c r="M583" s="5">
        <v>2959749.45</v>
      </c>
      <c r="N583" s="5">
        <v>2385943.2000000002</v>
      </c>
    </row>
    <row r="584" spans="1:14" x14ac:dyDescent="0.25">
      <c r="A584" t="s">
        <v>772</v>
      </c>
      <c r="B584" t="s">
        <v>24</v>
      </c>
      <c r="C584" t="s">
        <v>278</v>
      </c>
      <c r="D584" t="s">
        <v>40</v>
      </c>
      <c r="E584" t="s">
        <v>14</v>
      </c>
      <c r="F584" t="str">
        <f>IF(Tabla1[[#This Row],[Importe Coste total]]&gt;500000," Alto","Bajo")</f>
        <v xml:space="preserve"> Alto</v>
      </c>
      <c r="G584" s="3">
        <v>44702</v>
      </c>
      <c r="H584">
        <v>145683276</v>
      </c>
      <c r="I584" s="3">
        <v>44730</v>
      </c>
      <c r="J584">
        <v>9774</v>
      </c>
      <c r="K584" s="15">
        <f>IFERROR(Tabla1[[#This Row],[Importe venta total]]/Tabla1[[#This Row],[Unidades]]," EJEMPLO SI .Error en el cálculo")</f>
        <v>81.73</v>
      </c>
      <c r="L584" s="5">
        <f>Tabla1[[#This Row],[Importe Coste total]]/Tabla1[[#This Row],[Unidades]]</f>
        <v>56.670000000000009</v>
      </c>
      <c r="M584" s="5">
        <v>798829.02</v>
      </c>
      <c r="N584" s="5">
        <v>553892.58000000007</v>
      </c>
    </row>
    <row r="585" spans="1:14" x14ac:dyDescent="0.25">
      <c r="A585" t="s">
        <v>773</v>
      </c>
      <c r="B585" t="s">
        <v>28</v>
      </c>
      <c r="C585" t="s">
        <v>584</v>
      </c>
      <c r="D585" t="s">
        <v>38</v>
      </c>
      <c r="E585" t="s">
        <v>18</v>
      </c>
      <c r="F585" t="str">
        <f>IF(Tabla1[[#This Row],[Importe Coste total]]&gt;500000," Alto","Bajo")</f>
        <v xml:space="preserve"> Alto</v>
      </c>
      <c r="G585" s="3">
        <v>44649</v>
      </c>
      <c r="H585">
        <v>544562947</v>
      </c>
      <c r="I585" s="3">
        <v>44692</v>
      </c>
      <c r="J585">
        <v>7132</v>
      </c>
      <c r="K585" s="15">
        <f>IFERROR(Tabla1[[#This Row],[Importe venta total]]/Tabla1[[#This Row],[Unidades]]," EJEMPLO SI .Error en el cálculo")</f>
        <v>437.2</v>
      </c>
      <c r="L585" s="5">
        <f>Tabla1[[#This Row],[Importe Coste total]]/Tabla1[[#This Row],[Unidades]]</f>
        <v>263.33</v>
      </c>
      <c r="M585" s="5">
        <v>3118110.4</v>
      </c>
      <c r="N585" s="5">
        <v>1878069.5599999998</v>
      </c>
    </row>
    <row r="586" spans="1:14" x14ac:dyDescent="0.25">
      <c r="A586" t="s">
        <v>774</v>
      </c>
      <c r="B586" t="s">
        <v>20</v>
      </c>
      <c r="C586" t="s">
        <v>416</v>
      </c>
      <c r="D586" t="s">
        <v>13</v>
      </c>
      <c r="E586" t="s">
        <v>14</v>
      </c>
      <c r="F586" t="str">
        <f>IF(Tabla1[[#This Row],[Importe Coste total]]&gt;500000," Alto","Bajo")</f>
        <v xml:space="preserve"> Alto</v>
      </c>
      <c r="G586" s="3">
        <v>44742</v>
      </c>
      <c r="H586">
        <v>805413138</v>
      </c>
      <c r="I586" s="3">
        <v>44783</v>
      </c>
      <c r="J586">
        <v>8501</v>
      </c>
      <c r="K586" s="15">
        <f>IFERROR(Tabla1[[#This Row],[Importe venta total]]/Tabla1[[#This Row],[Unidades]]," EJEMPLO SI .Error en el cálculo")</f>
        <v>152.58000000000001</v>
      </c>
      <c r="L586" s="5">
        <f>Tabla1[[#This Row],[Importe Coste total]]/Tabla1[[#This Row],[Unidades]]</f>
        <v>97.44</v>
      </c>
      <c r="M586" s="5">
        <v>1297082.58</v>
      </c>
      <c r="N586" s="5">
        <v>828337.44</v>
      </c>
    </row>
    <row r="587" spans="1:14" x14ac:dyDescent="0.25">
      <c r="A587" t="s">
        <v>775</v>
      </c>
      <c r="B587" t="s">
        <v>65</v>
      </c>
      <c r="C587" t="s">
        <v>97</v>
      </c>
      <c r="D587" t="s">
        <v>33</v>
      </c>
      <c r="E587" t="s">
        <v>14</v>
      </c>
      <c r="F587" t="str">
        <f>IF(Tabla1[[#This Row],[Importe Coste total]]&gt;500000," Alto","Bajo")</f>
        <v>Bajo</v>
      </c>
      <c r="G587" s="3">
        <v>44792</v>
      </c>
      <c r="H587">
        <v>967345178</v>
      </c>
      <c r="I587" s="3">
        <v>44833</v>
      </c>
      <c r="J587">
        <v>7789</v>
      </c>
      <c r="K587" s="15">
        <f>IFERROR(Tabla1[[#This Row],[Importe venta total]]/Tabla1[[#This Row],[Unidades]]," EJEMPLO SI .Error en el cálculo")</f>
        <v>47.45</v>
      </c>
      <c r="L587" s="5">
        <f>Tabla1[[#This Row],[Importe Coste total]]/Tabla1[[#This Row],[Unidades]]</f>
        <v>31.79</v>
      </c>
      <c r="M587" s="5">
        <v>369588.05000000005</v>
      </c>
      <c r="N587" s="5">
        <v>247612.31</v>
      </c>
    </row>
    <row r="588" spans="1:14" x14ac:dyDescent="0.25">
      <c r="A588" t="s">
        <v>776</v>
      </c>
      <c r="B588" t="s">
        <v>65</v>
      </c>
      <c r="C588" t="s">
        <v>97</v>
      </c>
      <c r="D588" t="s">
        <v>75</v>
      </c>
      <c r="E588" t="s">
        <v>18</v>
      </c>
      <c r="F588" t="str">
        <f>IF(Tabla1[[#This Row],[Importe Coste total]]&gt;500000," Alto","Bajo")</f>
        <v>Bajo</v>
      </c>
      <c r="G588" s="3">
        <v>44234</v>
      </c>
      <c r="H588">
        <v>239782893</v>
      </c>
      <c r="I588" s="3">
        <v>44283</v>
      </c>
      <c r="J588">
        <v>5941</v>
      </c>
      <c r="K588" s="15">
        <f>IFERROR(Tabla1[[#This Row],[Importe venta total]]/Tabla1[[#This Row],[Unidades]]," EJEMPLO SI .Error en el cálculo")</f>
        <v>109.28</v>
      </c>
      <c r="L588" s="5">
        <f>Tabla1[[#This Row],[Importe Coste total]]/Tabla1[[#This Row],[Unidades]]</f>
        <v>35.840000000000003</v>
      </c>
      <c r="M588" s="5">
        <v>649232.48</v>
      </c>
      <c r="N588" s="5">
        <v>212925.44000000003</v>
      </c>
    </row>
    <row r="589" spans="1:14" x14ac:dyDescent="0.25">
      <c r="A589" t="s">
        <v>777</v>
      </c>
      <c r="B589" t="s">
        <v>24</v>
      </c>
      <c r="C589" t="s">
        <v>105</v>
      </c>
      <c r="D589" t="s">
        <v>40</v>
      </c>
      <c r="E589" t="s">
        <v>14</v>
      </c>
      <c r="F589" t="str">
        <f>IF(Tabla1[[#This Row],[Importe Coste total]]&gt;500000," Alto","Bajo")</f>
        <v>Bajo</v>
      </c>
      <c r="G589" s="3">
        <v>44739</v>
      </c>
      <c r="H589">
        <v>152462613</v>
      </c>
      <c r="I589" s="3">
        <v>44774</v>
      </c>
      <c r="J589">
        <v>5930</v>
      </c>
      <c r="K589" s="15">
        <f>IFERROR(Tabla1[[#This Row],[Importe venta total]]/Tabla1[[#This Row],[Unidades]]," EJEMPLO SI .Error en el cálculo")</f>
        <v>81.73</v>
      </c>
      <c r="L589" s="5">
        <f>Tabla1[[#This Row],[Importe Coste total]]/Tabla1[[#This Row],[Unidades]]</f>
        <v>56.670000000000009</v>
      </c>
      <c r="M589" s="5">
        <v>484658.9</v>
      </c>
      <c r="N589" s="5">
        <v>336053.10000000003</v>
      </c>
    </row>
    <row r="590" spans="1:14" x14ac:dyDescent="0.25">
      <c r="A590" t="s">
        <v>778</v>
      </c>
      <c r="B590" t="s">
        <v>24</v>
      </c>
      <c r="C590" t="s">
        <v>305</v>
      </c>
      <c r="D590" t="s">
        <v>75</v>
      </c>
      <c r="E590" t="s">
        <v>18</v>
      </c>
      <c r="F590" t="str">
        <f>IF(Tabla1[[#This Row],[Importe Coste total]]&gt;500000," Alto","Bajo")</f>
        <v>Bajo</v>
      </c>
      <c r="G590" s="3">
        <v>44470</v>
      </c>
      <c r="H590">
        <v>505433166</v>
      </c>
      <c r="I590" s="3">
        <v>44478</v>
      </c>
      <c r="J590">
        <v>7760</v>
      </c>
      <c r="K590" s="15">
        <f>IFERROR(Tabla1[[#This Row],[Importe venta total]]/Tabla1[[#This Row],[Unidades]]," EJEMPLO SI .Error en el cálculo")</f>
        <v>109.28</v>
      </c>
      <c r="L590" s="5">
        <f>Tabla1[[#This Row],[Importe Coste total]]/Tabla1[[#This Row],[Unidades]]</f>
        <v>35.840000000000003</v>
      </c>
      <c r="M590" s="5">
        <v>848012.80000000005</v>
      </c>
      <c r="N590" s="5">
        <v>278118.40000000002</v>
      </c>
    </row>
    <row r="591" spans="1:14" x14ac:dyDescent="0.25">
      <c r="A591" t="s">
        <v>779</v>
      </c>
      <c r="B591" t="s">
        <v>11</v>
      </c>
      <c r="C591" t="s">
        <v>158</v>
      </c>
      <c r="D591" t="s">
        <v>26</v>
      </c>
      <c r="E591" t="s">
        <v>14</v>
      </c>
      <c r="F591" t="str">
        <f>IF(Tabla1[[#This Row],[Importe Coste total]]&gt;500000," Alto","Bajo")</f>
        <v>Bajo</v>
      </c>
      <c r="G591" s="3">
        <v>44869</v>
      </c>
      <c r="H591">
        <v>719055879</v>
      </c>
      <c r="I591" s="3">
        <v>44909</v>
      </c>
      <c r="J591">
        <v>3468</v>
      </c>
      <c r="K591" s="15">
        <f>IFERROR(Tabla1[[#This Row],[Importe venta total]]/Tabla1[[#This Row],[Unidades]]," EJEMPLO SI .Error en el cálculo")</f>
        <v>9.33</v>
      </c>
      <c r="L591" s="5">
        <f>Tabla1[[#This Row],[Importe Coste total]]/Tabla1[[#This Row],[Unidades]]</f>
        <v>6.9200000000000008</v>
      </c>
      <c r="M591" s="5">
        <v>32356.44</v>
      </c>
      <c r="N591" s="5">
        <v>23998.560000000001</v>
      </c>
    </row>
    <row r="592" spans="1:14" x14ac:dyDescent="0.25">
      <c r="A592" t="s">
        <v>780</v>
      </c>
      <c r="B592" t="s">
        <v>24</v>
      </c>
      <c r="C592" t="s">
        <v>781</v>
      </c>
      <c r="D592" t="s">
        <v>38</v>
      </c>
      <c r="E592" t="s">
        <v>14</v>
      </c>
      <c r="F592" t="str">
        <f>IF(Tabla1[[#This Row],[Importe Coste total]]&gt;500000," Alto","Bajo")</f>
        <v xml:space="preserve"> Alto</v>
      </c>
      <c r="G592" s="3">
        <v>43872</v>
      </c>
      <c r="H592">
        <v>284004580</v>
      </c>
      <c r="I592" s="3">
        <v>43912</v>
      </c>
      <c r="J592">
        <v>2121</v>
      </c>
      <c r="K592" s="15">
        <f>IFERROR(Tabla1[[#This Row],[Importe venta total]]/Tabla1[[#This Row],[Unidades]]," EJEMPLO SI .Error en el cálculo")</f>
        <v>437.2</v>
      </c>
      <c r="L592" s="5">
        <f>Tabla1[[#This Row],[Importe Coste total]]/Tabla1[[#This Row],[Unidades]]</f>
        <v>263.33</v>
      </c>
      <c r="M592" s="5">
        <v>927301.2</v>
      </c>
      <c r="N592" s="5">
        <v>558522.92999999993</v>
      </c>
    </row>
    <row r="593" spans="1:14" x14ac:dyDescent="0.25">
      <c r="A593" t="s">
        <v>782</v>
      </c>
      <c r="B593" t="s">
        <v>65</v>
      </c>
      <c r="C593" t="s">
        <v>271</v>
      </c>
      <c r="D593" t="s">
        <v>43</v>
      </c>
      <c r="E593" t="s">
        <v>14</v>
      </c>
      <c r="F593" t="str">
        <f>IF(Tabla1[[#This Row],[Importe Coste total]]&gt;500000," Alto","Bajo")</f>
        <v xml:space="preserve"> Alto</v>
      </c>
      <c r="G593" s="3">
        <v>44780</v>
      </c>
      <c r="H593">
        <v>111265599</v>
      </c>
      <c r="I593" s="3">
        <v>44811</v>
      </c>
      <c r="J593">
        <v>4818</v>
      </c>
      <c r="K593" s="15">
        <f>IFERROR(Tabla1[[#This Row],[Importe venta total]]/Tabla1[[#This Row],[Unidades]]," EJEMPLO SI .Error en el cálculo")</f>
        <v>651.21</v>
      </c>
      <c r="L593" s="5">
        <f>Tabla1[[#This Row],[Importe Coste total]]/Tabla1[[#This Row],[Unidades]]</f>
        <v>524.96</v>
      </c>
      <c r="M593" s="5">
        <v>3137529.7800000003</v>
      </c>
      <c r="N593" s="5">
        <v>2529257.2800000003</v>
      </c>
    </row>
    <row r="594" spans="1:14" x14ac:dyDescent="0.25">
      <c r="A594" t="s">
        <v>783</v>
      </c>
      <c r="B594" t="s">
        <v>45</v>
      </c>
      <c r="C594" t="s">
        <v>514</v>
      </c>
      <c r="D594" t="s">
        <v>30</v>
      </c>
      <c r="E594" t="s">
        <v>14</v>
      </c>
      <c r="F594" t="str">
        <f>IF(Tabla1[[#This Row],[Importe Coste total]]&gt;500000," Alto","Bajo")</f>
        <v xml:space="preserve"> Alto</v>
      </c>
      <c r="G594" s="3">
        <v>44255</v>
      </c>
      <c r="H594">
        <v>282137763</v>
      </c>
      <c r="I594" s="3">
        <v>44280</v>
      </c>
      <c r="J594">
        <v>9689</v>
      </c>
      <c r="K594" s="15">
        <f>IFERROR(Tabla1[[#This Row],[Importe venta total]]/Tabla1[[#This Row],[Unidades]]," EJEMPLO SI .Error en el cálculo")</f>
        <v>255.28</v>
      </c>
      <c r="L594" s="5">
        <f>Tabla1[[#This Row],[Importe Coste total]]/Tabla1[[#This Row],[Unidades]]</f>
        <v>159.41999999999999</v>
      </c>
      <c r="M594" s="5">
        <v>2473407.92</v>
      </c>
      <c r="N594" s="5">
        <v>1544620.38</v>
      </c>
    </row>
    <row r="595" spans="1:14" x14ac:dyDescent="0.25">
      <c r="A595" t="s">
        <v>784</v>
      </c>
      <c r="B595" t="s">
        <v>24</v>
      </c>
      <c r="C595" t="s">
        <v>305</v>
      </c>
      <c r="D595" t="s">
        <v>85</v>
      </c>
      <c r="E595" t="s">
        <v>18</v>
      </c>
      <c r="F595" t="str">
        <f>IF(Tabla1[[#This Row],[Importe Coste total]]&gt;500000," Alto","Bajo")</f>
        <v xml:space="preserve"> Alto</v>
      </c>
      <c r="G595" s="3">
        <v>44327</v>
      </c>
      <c r="H595">
        <v>498232400</v>
      </c>
      <c r="I595" s="3">
        <v>44374</v>
      </c>
      <c r="J595">
        <v>6894</v>
      </c>
      <c r="K595" s="15">
        <f>IFERROR(Tabla1[[#This Row],[Importe venta total]]/Tabla1[[#This Row],[Unidades]]," EJEMPLO SI .Error en el cálculo")</f>
        <v>668.27</v>
      </c>
      <c r="L595" s="5">
        <f>Tabla1[[#This Row],[Importe Coste total]]/Tabla1[[#This Row],[Unidades]]</f>
        <v>502.54</v>
      </c>
      <c r="M595" s="5">
        <v>4607053.38</v>
      </c>
      <c r="N595" s="5">
        <v>3464510.7600000002</v>
      </c>
    </row>
    <row r="596" spans="1:14" x14ac:dyDescent="0.25">
      <c r="A596" t="s">
        <v>785</v>
      </c>
      <c r="B596" t="s">
        <v>11</v>
      </c>
      <c r="C596" t="s">
        <v>381</v>
      </c>
      <c r="D596" t="s">
        <v>22</v>
      </c>
      <c r="E596" t="s">
        <v>14</v>
      </c>
      <c r="F596" t="str">
        <f>IF(Tabla1[[#This Row],[Importe Coste total]]&gt;500000," Alto","Bajo")</f>
        <v>Bajo</v>
      </c>
      <c r="G596" s="3">
        <v>44563</v>
      </c>
      <c r="H596">
        <v>531473338</v>
      </c>
      <c r="I596" s="3">
        <v>44572</v>
      </c>
      <c r="J596">
        <v>3626</v>
      </c>
      <c r="K596" s="15">
        <f>IFERROR(Tabla1[[#This Row],[Importe venta total]]/Tabla1[[#This Row],[Unidades]]," EJEMPLO SI .Error en el cálculo")</f>
        <v>205.7</v>
      </c>
      <c r="L596" s="5">
        <f>Tabla1[[#This Row],[Importe Coste total]]/Tabla1[[#This Row],[Unidades]]</f>
        <v>117.11</v>
      </c>
      <c r="M596" s="5">
        <v>745868.2</v>
      </c>
      <c r="N596" s="5">
        <v>424640.86</v>
      </c>
    </row>
    <row r="597" spans="1:14" x14ac:dyDescent="0.25">
      <c r="A597" t="s">
        <v>135</v>
      </c>
      <c r="B597" t="s">
        <v>28</v>
      </c>
      <c r="C597" t="s">
        <v>496</v>
      </c>
      <c r="D597" t="s">
        <v>30</v>
      </c>
      <c r="E597" t="s">
        <v>18</v>
      </c>
      <c r="F597" t="str">
        <f>IF(Tabla1[[#This Row],[Importe Coste total]]&gt;500000," Alto","Bajo")</f>
        <v xml:space="preserve"> Alto</v>
      </c>
      <c r="G597" s="3">
        <v>44674</v>
      </c>
      <c r="H597">
        <v>674096906</v>
      </c>
      <c r="I597" s="3">
        <v>44713</v>
      </c>
      <c r="J597">
        <v>9109</v>
      </c>
      <c r="K597" s="15">
        <f>IFERROR(Tabla1[[#This Row],[Importe venta total]]/Tabla1[[#This Row],[Unidades]]," EJEMPLO SI .Error en el cálculo")</f>
        <v>255.28</v>
      </c>
      <c r="L597" s="5">
        <f>Tabla1[[#This Row],[Importe Coste total]]/Tabla1[[#This Row],[Unidades]]</f>
        <v>159.41999999999999</v>
      </c>
      <c r="M597" s="5">
        <v>2325345.52</v>
      </c>
      <c r="N597" s="5">
        <v>1452156.7799999998</v>
      </c>
    </row>
    <row r="598" spans="1:14" x14ac:dyDescent="0.25">
      <c r="A598" t="s">
        <v>786</v>
      </c>
      <c r="B598" t="s">
        <v>45</v>
      </c>
      <c r="C598" t="s">
        <v>396</v>
      </c>
      <c r="D598" t="s">
        <v>30</v>
      </c>
      <c r="E598" t="s">
        <v>18</v>
      </c>
      <c r="F598" t="str">
        <f>IF(Tabla1[[#This Row],[Importe Coste total]]&gt;500000," Alto","Bajo")</f>
        <v xml:space="preserve"> Alto</v>
      </c>
      <c r="G598" s="3">
        <v>44000</v>
      </c>
      <c r="H598">
        <v>388651931</v>
      </c>
      <c r="I598" s="3">
        <v>44050</v>
      </c>
      <c r="J598">
        <v>9598</v>
      </c>
      <c r="K598" s="15">
        <f>IFERROR(Tabla1[[#This Row],[Importe venta total]]/Tabla1[[#This Row],[Unidades]]," EJEMPLO SI .Error en el cálculo")</f>
        <v>255.28</v>
      </c>
      <c r="L598" s="5">
        <f>Tabla1[[#This Row],[Importe Coste total]]/Tabla1[[#This Row],[Unidades]]</f>
        <v>159.41999999999999</v>
      </c>
      <c r="M598" s="5">
        <v>2450177.44</v>
      </c>
      <c r="N598" s="5">
        <v>1530113.16</v>
      </c>
    </row>
    <row r="599" spans="1:14" x14ac:dyDescent="0.25">
      <c r="A599" t="s">
        <v>787</v>
      </c>
      <c r="B599" t="s">
        <v>24</v>
      </c>
      <c r="C599" t="s">
        <v>241</v>
      </c>
      <c r="D599" t="s">
        <v>43</v>
      </c>
      <c r="E599" t="s">
        <v>18</v>
      </c>
      <c r="F599" t="str">
        <f>IF(Tabla1[[#This Row],[Importe Coste total]]&gt;500000," Alto","Bajo")</f>
        <v xml:space="preserve"> Alto</v>
      </c>
      <c r="G599" s="3">
        <v>44112</v>
      </c>
      <c r="H599">
        <v>557999742</v>
      </c>
      <c r="I599" s="3">
        <v>44132</v>
      </c>
      <c r="J599">
        <v>3378</v>
      </c>
      <c r="K599" s="15">
        <f>IFERROR(Tabla1[[#This Row],[Importe venta total]]/Tabla1[[#This Row],[Unidades]]," EJEMPLO SI .Error en el cálculo")</f>
        <v>651.21000000000015</v>
      </c>
      <c r="L599" s="5">
        <f>Tabla1[[#This Row],[Importe Coste total]]/Tabla1[[#This Row],[Unidades]]</f>
        <v>524.96</v>
      </c>
      <c r="M599" s="5">
        <v>2199787.3800000004</v>
      </c>
      <c r="N599" s="5">
        <v>1773314.8800000001</v>
      </c>
    </row>
    <row r="600" spans="1:14" x14ac:dyDescent="0.25">
      <c r="A600" t="s">
        <v>614</v>
      </c>
      <c r="B600" t="s">
        <v>11</v>
      </c>
      <c r="C600" t="s">
        <v>175</v>
      </c>
      <c r="D600" t="s">
        <v>13</v>
      </c>
      <c r="E600" t="s">
        <v>14</v>
      </c>
      <c r="F600" t="str">
        <f>IF(Tabla1[[#This Row],[Importe Coste total]]&gt;500000," Alto","Bajo")</f>
        <v xml:space="preserve"> Alto</v>
      </c>
      <c r="G600" s="3">
        <v>44120</v>
      </c>
      <c r="H600">
        <v>335314166</v>
      </c>
      <c r="I600" s="3">
        <v>44136</v>
      </c>
      <c r="J600">
        <v>5768</v>
      </c>
      <c r="K600" s="15">
        <f>IFERROR(Tabla1[[#This Row],[Importe venta total]]/Tabla1[[#This Row],[Unidades]]," EJEMPLO SI .Error en el cálculo")</f>
        <v>152.58000000000001</v>
      </c>
      <c r="L600" s="5">
        <f>Tabla1[[#This Row],[Importe Coste total]]/Tabla1[[#This Row],[Unidades]]</f>
        <v>97.440000000000012</v>
      </c>
      <c r="M600" s="5">
        <v>880081.44000000006</v>
      </c>
      <c r="N600" s="5">
        <v>562033.92000000004</v>
      </c>
    </row>
    <row r="601" spans="1:14" x14ac:dyDescent="0.25">
      <c r="A601" t="s">
        <v>788</v>
      </c>
      <c r="B601" t="s">
        <v>24</v>
      </c>
      <c r="C601" t="s">
        <v>501</v>
      </c>
      <c r="D601" t="s">
        <v>17</v>
      </c>
      <c r="E601" t="s">
        <v>14</v>
      </c>
      <c r="F601" t="str">
        <f>IF(Tabla1[[#This Row],[Importe Coste total]]&gt;500000," Alto","Bajo")</f>
        <v xml:space="preserve"> Alto</v>
      </c>
      <c r="G601" s="3">
        <v>44324</v>
      </c>
      <c r="H601">
        <v>294081532</v>
      </c>
      <c r="I601" s="3">
        <v>44340</v>
      </c>
      <c r="J601">
        <v>4115</v>
      </c>
      <c r="K601" s="15">
        <f>IFERROR(Tabla1[[#This Row],[Importe venta total]]/Tabla1[[#This Row],[Unidades]]," EJEMPLO SI .Error en el cálculo")</f>
        <v>421.89</v>
      </c>
      <c r="L601" s="5">
        <f>Tabla1[[#This Row],[Importe Coste total]]/Tabla1[[#This Row],[Unidades]]</f>
        <v>364.69</v>
      </c>
      <c r="M601" s="5">
        <v>1736077.3499999999</v>
      </c>
      <c r="N601" s="5">
        <v>1500699.35</v>
      </c>
    </row>
    <row r="602" spans="1:14" x14ac:dyDescent="0.25">
      <c r="A602" t="s">
        <v>789</v>
      </c>
      <c r="B602" t="s">
        <v>28</v>
      </c>
      <c r="C602" t="s">
        <v>727</v>
      </c>
      <c r="D602" t="s">
        <v>75</v>
      </c>
      <c r="E602" t="s">
        <v>14</v>
      </c>
      <c r="F602" t="str">
        <f>IF(Tabla1[[#This Row],[Importe Coste total]]&gt;500000," Alto","Bajo")</f>
        <v>Bajo</v>
      </c>
      <c r="G602" s="3">
        <v>44650</v>
      </c>
      <c r="H602">
        <v>178100669</v>
      </c>
      <c r="I602" s="3">
        <v>44690</v>
      </c>
      <c r="J602">
        <v>2801</v>
      </c>
      <c r="K602" s="15">
        <f>IFERROR(Tabla1[[#This Row],[Importe venta total]]/Tabla1[[#This Row],[Unidades]]," EJEMPLO SI .Error en el cálculo")</f>
        <v>109.28000000000002</v>
      </c>
      <c r="L602" s="5">
        <f>Tabla1[[#This Row],[Importe Coste total]]/Tabla1[[#This Row],[Unidades]]</f>
        <v>35.840000000000003</v>
      </c>
      <c r="M602" s="5">
        <v>306093.28000000003</v>
      </c>
      <c r="N602" s="5">
        <v>100387.84000000001</v>
      </c>
    </row>
    <row r="603" spans="1:14" x14ac:dyDescent="0.25">
      <c r="A603" t="s">
        <v>790</v>
      </c>
      <c r="B603" t="s">
        <v>24</v>
      </c>
      <c r="C603" t="s">
        <v>244</v>
      </c>
      <c r="D603" t="s">
        <v>85</v>
      </c>
      <c r="E603" t="s">
        <v>14</v>
      </c>
      <c r="F603" t="str">
        <f>IF(Tabla1[[#This Row],[Importe Coste total]]&gt;500000," Alto","Bajo")</f>
        <v xml:space="preserve"> Alto</v>
      </c>
      <c r="G603" s="3">
        <v>44125</v>
      </c>
      <c r="H603">
        <v>251482903</v>
      </c>
      <c r="I603" s="3">
        <v>44141</v>
      </c>
      <c r="J603">
        <v>8234</v>
      </c>
      <c r="K603" s="15">
        <f>IFERROR(Tabla1[[#This Row],[Importe venta total]]/Tabla1[[#This Row],[Unidades]]," EJEMPLO SI .Error en el cálculo")</f>
        <v>668.27</v>
      </c>
      <c r="L603" s="5">
        <f>Tabla1[[#This Row],[Importe Coste total]]/Tabla1[[#This Row],[Unidades]]</f>
        <v>502.54</v>
      </c>
      <c r="M603" s="5">
        <v>5502535.1799999997</v>
      </c>
      <c r="N603" s="5">
        <v>4137914.3600000003</v>
      </c>
    </row>
    <row r="604" spans="1:14" x14ac:dyDescent="0.25">
      <c r="A604" t="s">
        <v>791</v>
      </c>
      <c r="B604" t="s">
        <v>65</v>
      </c>
      <c r="C604" t="s">
        <v>427</v>
      </c>
      <c r="D604" t="s">
        <v>17</v>
      </c>
      <c r="E604" t="s">
        <v>14</v>
      </c>
      <c r="F604" t="str">
        <f>IF(Tabla1[[#This Row],[Importe Coste total]]&gt;500000," Alto","Bajo")</f>
        <v xml:space="preserve"> Alto</v>
      </c>
      <c r="G604" s="3">
        <v>44534</v>
      </c>
      <c r="H604">
        <v>848652064</v>
      </c>
      <c r="I604" s="3">
        <v>44550</v>
      </c>
      <c r="J604">
        <v>3860</v>
      </c>
      <c r="K604" s="15">
        <f>IFERROR(Tabla1[[#This Row],[Importe venta total]]/Tabla1[[#This Row],[Unidades]]," EJEMPLO SI .Error en el cálculo")</f>
        <v>421.89</v>
      </c>
      <c r="L604" s="5">
        <f>Tabla1[[#This Row],[Importe Coste total]]/Tabla1[[#This Row],[Unidades]]</f>
        <v>364.69</v>
      </c>
      <c r="M604" s="5">
        <v>1628495.4</v>
      </c>
      <c r="N604" s="5">
        <v>1407703.4</v>
      </c>
    </row>
    <row r="605" spans="1:14" x14ac:dyDescent="0.25">
      <c r="A605" t="s">
        <v>792</v>
      </c>
      <c r="B605" t="s">
        <v>11</v>
      </c>
      <c r="C605" t="s">
        <v>195</v>
      </c>
      <c r="D605" t="s">
        <v>22</v>
      </c>
      <c r="E605" t="s">
        <v>18</v>
      </c>
      <c r="F605" t="str">
        <f>IF(Tabla1[[#This Row],[Importe Coste total]]&gt;500000," Alto","Bajo")</f>
        <v xml:space="preserve"> Alto</v>
      </c>
      <c r="G605" s="3">
        <v>44676</v>
      </c>
      <c r="H605">
        <v>124344480</v>
      </c>
      <c r="I605" s="3">
        <v>44697</v>
      </c>
      <c r="J605">
        <v>5150</v>
      </c>
      <c r="K605" s="15">
        <f>IFERROR(Tabla1[[#This Row],[Importe venta total]]/Tabla1[[#This Row],[Unidades]]," EJEMPLO SI .Error en el cálculo")</f>
        <v>205.7</v>
      </c>
      <c r="L605" s="5">
        <f>Tabla1[[#This Row],[Importe Coste total]]/Tabla1[[#This Row],[Unidades]]</f>
        <v>117.11</v>
      </c>
      <c r="M605" s="5">
        <v>1059355</v>
      </c>
      <c r="N605" s="5">
        <v>603116.5</v>
      </c>
    </row>
    <row r="606" spans="1:14" x14ac:dyDescent="0.25">
      <c r="A606" t="s">
        <v>793</v>
      </c>
      <c r="B606" t="s">
        <v>65</v>
      </c>
      <c r="C606" t="s">
        <v>202</v>
      </c>
      <c r="D606" t="s">
        <v>40</v>
      </c>
      <c r="E606" t="s">
        <v>18</v>
      </c>
      <c r="F606" t="str">
        <f>IF(Tabla1[[#This Row],[Importe Coste total]]&gt;500000," Alto","Bajo")</f>
        <v>Bajo</v>
      </c>
      <c r="G606" s="3">
        <v>44020</v>
      </c>
      <c r="H606">
        <v>803608977</v>
      </c>
      <c r="I606" s="3">
        <v>44022</v>
      </c>
      <c r="J606">
        <v>4609</v>
      </c>
      <c r="K606" s="15">
        <f>IFERROR(Tabla1[[#This Row],[Importe venta total]]/Tabla1[[#This Row],[Unidades]]," EJEMPLO SI .Error en el cálculo")</f>
        <v>81.73</v>
      </c>
      <c r="L606" s="5">
        <f>Tabla1[[#This Row],[Importe Coste total]]/Tabla1[[#This Row],[Unidades]]</f>
        <v>56.67</v>
      </c>
      <c r="M606" s="5">
        <v>376693.57</v>
      </c>
      <c r="N606" s="5">
        <v>261192.03</v>
      </c>
    </row>
    <row r="607" spans="1:14" x14ac:dyDescent="0.25">
      <c r="A607" t="s">
        <v>794</v>
      </c>
      <c r="B607" t="s">
        <v>24</v>
      </c>
      <c r="C607" t="s">
        <v>450</v>
      </c>
      <c r="D607" t="s">
        <v>75</v>
      </c>
      <c r="E607" t="s">
        <v>14</v>
      </c>
      <c r="F607" t="str">
        <f>IF(Tabla1[[#This Row],[Importe Coste total]]&gt;500000," Alto","Bajo")</f>
        <v>Bajo</v>
      </c>
      <c r="G607" s="3">
        <v>44269</v>
      </c>
      <c r="H607">
        <v>731806886</v>
      </c>
      <c r="I607" s="3">
        <v>44314</v>
      </c>
      <c r="J607">
        <v>6775</v>
      </c>
      <c r="K607" s="15">
        <f>IFERROR(Tabla1[[#This Row],[Importe venta total]]/Tabla1[[#This Row],[Unidades]]," EJEMPLO SI .Error en el cálculo")</f>
        <v>109.28</v>
      </c>
      <c r="L607" s="5">
        <f>Tabla1[[#This Row],[Importe Coste total]]/Tabla1[[#This Row],[Unidades]]</f>
        <v>35.840000000000003</v>
      </c>
      <c r="M607" s="5">
        <v>740372</v>
      </c>
      <c r="N607" s="5">
        <v>242816.00000000003</v>
      </c>
    </row>
    <row r="608" spans="1:14" x14ac:dyDescent="0.25">
      <c r="A608" t="s">
        <v>795</v>
      </c>
      <c r="B608" t="s">
        <v>20</v>
      </c>
      <c r="C608" t="s">
        <v>320</v>
      </c>
      <c r="D608" t="s">
        <v>53</v>
      </c>
      <c r="E608" t="s">
        <v>14</v>
      </c>
      <c r="F608" t="str">
        <f>IF(Tabla1[[#This Row],[Importe Coste total]]&gt;500000," Alto","Bajo")</f>
        <v>Bajo</v>
      </c>
      <c r="G608" s="3">
        <v>44663</v>
      </c>
      <c r="H608">
        <v>524612033</v>
      </c>
      <c r="I608" s="3">
        <v>44682</v>
      </c>
      <c r="J608">
        <v>3213</v>
      </c>
      <c r="K608" s="15">
        <f>IFERROR(Tabla1[[#This Row],[Importe venta total]]/Tabla1[[#This Row],[Unidades]]," EJEMPLO SI .Error en el cálculo")</f>
        <v>154.06</v>
      </c>
      <c r="L608" s="5">
        <f>Tabla1[[#This Row],[Importe Coste total]]/Tabla1[[#This Row],[Unidades]]</f>
        <v>90.93</v>
      </c>
      <c r="M608" s="5">
        <v>494994.78</v>
      </c>
      <c r="N608" s="5">
        <v>292158.09000000003</v>
      </c>
    </row>
    <row r="609" spans="1:14" x14ac:dyDescent="0.25">
      <c r="A609" t="s">
        <v>796</v>
      </c>
      <c r="B609" t="s">
        <v>24</v>
      </c>
      <c r="C609" t="s">
        <v>105</v>
      </c>
      <c r="D609" t="s">
        <v>22</v>
      </c>
      <c r="E609" t="s">
        <v>14</v>
      </c>
      <c r="F609" t="str">
        <f>IF(Tabla1[[#This Row],[Importe Coste total]]&gt;500000," Alto","Bajo")</f>
        <v xml:space="preserve"> Alto</v>
      </c>
      <c r="G609" s="3">
        <v>44588</v>
      </c>
      <c r="H609">
        <v>418010747</v>
      </c>
      <c r="I609" s="3">
        <v>44599</v>
      </c>
      <c r="J609">
        <v>7524</v>
      </c>
      <c r="K609" s="15">
        <f>IFERROR(Tabla1[[#This Row],[Importe venta total]]/Tabla1[[#This Row],[Unidades]]," EJEMPLO SI .Error en el cálculo")</f>
        <v>205.7</v>
      </c>
      <c r="L609" s="5">
        <f>Tabla1[[#This Row],[Importe Coste total]]/Tabla1[[#This Row],[Unidades]]</f>
        <v>117.11</v>
      </c>
      <c r="M609" s="5">
        <v>1547686.7999999998</v>
      </c>
      <c r="N609" s="5">
        <v>881135.64</v>
      </c>
    </row>
    <row r="610" spans="1:14" x14ac:dyDescent="0.25">
      <c r="A610" t="s">
        <v>797</v>
      </c>
      <c r="B610" t="s">
        <v>11</v>
      </c>
      <c r="C610" t="s">
        <v>337</v>
      </c>
      <c r="D610" t="s">
        <v>75</v>
      </c>
      <c r="E610" t="s">
        <v>18</v>
      </c>
      <c r="F610" t="str">
        <f>IF(Tabla1[[#This Row],[Importe Coste total]]&gt;500000," Alto","Bajo")</f>
        <v>Bajo</v>
      </c>
      <c r="G610" s="3">
        <v>44100</v>
      </c>
      <c r="H610">
        <v>718301856</v>
      </c>
      <c r="I610" s="3">
        <v>44147</v>
      </c>
      <c r="J610">
        <v>336</v>
      </c>
      <c r="K610" s="15">
        <f>IFERROR(Tabla1[[#This Row],[Importe venta total]]/Tabla1[[#This Row],[Unidades]]," EJEMPLO SI .Error en el cálculo")</f>
        <v>109.28</v>
      </c>
      <c r="L610" s="5">
        <f>Tabla1[[#This Row],[Importe Coste total]]/Tabla1[[#This Row],[Unidades]]</f>
        <v>35.840000000000003</v>
      </c>
      <c r="M610" s="5">
        <v>36718.080000000002</v>
      </c>
      <c r="N610" s="5">
        <v>12042.240000000002</v>
      </c>
    </row>
    <row r="611" spans="1:14" x14ac:dyDescent="0.25">
      <c r="A611" t="s">
        <v>798</v>
      </c>
      <c r="B611" t="s">
        <v>24</v>
      </c>
      <c r="C611" t="s">
        <v>227</v>
      </c>
      <c r="D611" t="s">
        <v>75</v>
      </c>
      <c r="E611" t="s">
        <v>18</v>
      </c>
      <c r="F611" t="str">
        <f>IF(Tabla1[[#This Row],[Importe Coste total]]&gt;500000," Alto","Bajo")</f>
        <v>Bajo</v>
      </c>
      <c r="G611" s="3">
        <v>44446</v>
      </c>
      <c r="H611">
        <v>452096688</v>
      </c>
      <c r="I611" s="3">
        <v>44457</v>
      </c>
      <c r="J611">
        <v>4311</v>
      </c>
      <c r="K611" s="15">
        <f>IFERROR(Tabla1[[#This Row],[Importe venta total]]/Tabla1[[#This Row],[Unidades]]," EJEMPLO SI .Error en el cálculo")</f>
        <v>109.28</v>
      </c>
      <c r="L611" s="5">
        <f>Tabla1[[#This Row],[Importe Coste total]]/Tabla1[[#This Row],[Unidades]]</f>
        <v>35.840000000000003</v>
      </c>
      <c r="M611" s="5">
        <v>471106.08</v>
      </c>
      <c r="N611" s="5">
        <v>154506.24000000002</v>
      </c>
    </row>
    <row r="612" spans="1:14" x14ac:dyDescent="0.25">
      <c r="A612" t="s">
        <v>799</v>
      </c>
      <c r="B612" t="s">
        <v>11</v>
      </c>
      <c r="C612" t="s">
        <v>158</v>
      </c>
      <c r="D612" t="s">
        <v>40</v>
      </c>
      <c r="E612" t="s">
        <v>14</v>
      </c>
      <c r="F612" t="str">
        <f>IF(Tabla1[[#This Row],[Importe Coste total]]&gt;500000," Alto","Bajo")</f>
        <v xml:space="preserve"> Alto</v>
      </c>
      <c r="G612" s="3">
        <v>44408</v>
      </c>
      <c r="H612">
        <v>516319072</v>
      </c>
      <c r="I612" s="3">
        <v>44439</v>
      </c>
      <c r="J612">
        <v>9142</v>
      </c>
      <c r="K612" s="15">
        <f>IFERROR(Tabla1[[#This Row],[Importe venta total]]/Tabla1[[#This Row],[Unidades]]," EJEMPLO SI .Error en el cálculo")</f>
        <v>81.73</v>
      </c>
      <c r="L612" s="5">
        <f>Tabla1[[#This Row],[Importe Coste total]]/Tabla1[[#This Row],[Unidades]]</f>
        <v>56.67</v>
      </c>
      <c r="M612" s="5">
        <v>747175.66</v>
      </c>
      <c r="N612" s="5">
        <v>518077.14</v>
      </c>
    </row>
    <row r="613" spans="1:14" x14ac:dyDescent="0.25">
      <c r="A613" t="s">
        <v>800</v>
      </c>
      <c r="B613" t="s">
        <v>11</v>
      </c>
      <c r="C613" t="s">
        <v>212</v>
      </c>
      <c r="D613" t="s">
        <v>85</v>
      </c>
      <c r="E613" t="s">
        <v>18</v>
      </c>
      <c r="F613" t="str">
        <f>IF(Tabla1[[#This Row],[Importe Coste total]]&gt;500000," Alto","Bajo")</f>
        <v xml:space="preserve"> Alto</v>
      </c>
      <c r="G613" s="3">
        <v>43961</v>
      </c>
      <c r="H613">
        <v>528205335</v>
      </c>
      <c r="I613" s="3">
        <v>44006</v>
      </c>
      <c r="J613">
        <v>6551</v>
      </c>
      <c r="K613" s="15">
        <f>IFERROR(Tabla1[[#This Row],[Importe venta total]]/Tabla1[[#This Row],[Unidades]]," EJEMPLO SI .Error en el cálculo")</f>
        <v>668.27</v>
      </c>
      <c r="L613" s="5">
        <f>Tabla1[[#This Row],[Importe Coste total]]/Tabla1[[#This Row],[Unidades]]</f>
        <v>502.54</v>
      </c>
      <c r="M613" s="5">
        <v>4377836.7699999996</v>
      </c>
      <c r="N613" s="5">
        <v>3292139.54</v>
      </c>
    </row>
    <row r="614" spans="1:14" x14ac:dyDescent="0.25">
      <c r="A614" t="s">
        <v>801</v>
      </c>
      <c r="B614" t="s">
        <v>65</v>
      </c>
      <c r="C614" t="s">
        <v>123</v>
      </c>
      <c r="D614" t="s">
        <v>43</v>
      </c>
      <c r="E614" t="s">
        <v>14</v>
      </c>
      <c r="F614" t="str">
        <f>IF(Tabla1[[#This Row],[Importe Coste total]]&gt;500000," Alto","Bajo")</f>
        <v xml:space="preserve"> Alto</v>
      </c>
      <c r="G614" s="3">
        <v>44792</v>
      </c>
      <c r="H614">
        <v>175304305</v>
      </c>
      <c r="I614" s="3">
        <v>44822</v>
      </c>
      <c r="J614">
        <v>5294</v>
      </c>
      <c r="K614" s="15">
        <f>IFERROR(Tabla1[[#This Row],[Importe venta total]]/Tabla1[[#This Row],[Unidades]]," EJEMPLO SI .Error en el cálculo")</f>
        <v>651.21</v>
      </c>
      <c r="L614" s="5">
        <f>Tabla1[[#This Row],[Importe Coste total]]/Tabla1[[#This Row],[Unidades]]</f>
        <v>524.96</v>
      </c>
      <c r="M614" s="5">
        <v>3447505.74</v>
      </c>
      <c r="N614" s="5">
        <v>2779138.24</v>
      </c>
    </row>
    <row r="615" spans="1:14" x14ac:dyDescent="0.25">
      <c r="A615" t="s">
        <v>802</v>
      </c>
      <c r="B615" t="s">
        <v>65</v>
      </c>
      <c r="C615" t="s">
        <v>140</v>
      </c>
      <c r="D615" t="s">
        <v>33</v>
      </c>
      <c r="E615" t="s">
        <v>18</v>
      </c>
      <c r="F615" t="str">
        <f>IF(Tabla1[[#This Row],[Importe Coste total]]&gt;500000," Alto","Bajo")</f>
        <v>Bajo</v>
      </c>
      <c r="G615" s="3">
        <v>44558</v>
      </c>
      <c r="H615">
        <v>565477311</v>
      </c>
      <c r="I615" s="3">
        <v>44583</v>
      </c>
      <c r="J615">
        <v>6157</v>
      </c>
      <c r="K615" s="15">
        <f>IFERROR(Tabla1[[#This Row],[Importe venta total]]/Tabla1[[#This Row],[Unidades]]," EJEMPLO SI .Error en el cálculo")</f>
        <v>47.45</v>
      </c>
      <c r="L615" s="5">
        <f>Tabla1[[#This Row],[Importe Coste total]]/Tabla1[[#This Row],[Unidades]]</f>
        <v>31.79</v>
      </c>
      <c r="M615" s="5">
        <v>292149.65000000002</v>
      </c>
      <c r="N615" s="5">
        <v>195731.03</v>
      </c>
    </row>
    <row r="616" spans="1:14" x14ac:dyDescent="0.25">
      <c r="A616" t="s">
        <v>803</v>
      </c>
      <c r="B616" t="s">
        <v>24</v>
      </c>
      <c r="C616" t="s">
        <v>804</v>
      </c>
      <c r="D616" t="s">
        <v>17</v>
      </c>
      <c r="E616" t="s">
        <v>14</v>
      </c>
      <c r="F616" t="str">
        <f>IF(Tabla1[[#This Row],[Importe Coste total]]&gt;500000," Alto","Bajo")</f>
        <v xml:space="preserve"> Alto</v>
      </c>
      <c r="G616" s="3">
        <v>44717</v>
      </c>
      <c r="H616">
        <v>176898181</v>
      </c>
      <c r="I616" s="3">
        <v>44728</v>
      </c>
      <c r="J616">
        <v>6958</v>
      </c>
      <c r="K616" s="15">
        <f>IFERROR(Tabla1[[#This Row],[Importe venta total]]/Tabla1[[#This Row],[Unidades]]," EJEMPLO SI .Error en el cálculo")</f>
        <v>421.89000000000004</v>
      </c>
      <c r="L616" s="5">
        <f>Tabla1[[#This Row],[Importe Coste total]]/Tabla1[[#This Row],[Unidades]]</f>
        <v>364.69</v>
      </c>
      <c r="M616" s="5">
        <v>2935510.62</v>
      </c>
      <c r="N616" s="5">
        <v>2537513.02</v>
      </c>
    </row>
    <row r="617" spans="1:14" x14ac:dyDescent="0.25">
      <c r="A617" t="s">
        <v>805</v>
      </c>
      <c r="B617" t="s">
        <v>11</v>
      </c>
      <c r="C617" t="s">
        <v>806</v>
      </c>
      <c r="D617" t="s">
        <v>22</v>
      </c>
      <c r="E617" t="s">
        <v>14</v>
      </c>
      <c r="F617" t="str">
        <f>IF(Tabla1[[#This Row],[Importe Coste total]]&gt;500000," Alto","Bajo")</f>
        <v xml:space="preserve"> Alto</v>
      </c>
      <c r="G617" s="3">
        <v>44787</v>
      </c>
      <c r="H617">
        <v>708053243</v>
      </c>
      <c r="I617" s="3">
        <v>44816</v>
      </c>
      <c r="J617">
        <v>7544</v>
      </c>
      <c r="K617" s="15">
        <f>IFERROR(Tabla1[[#This Row],[Importe venta total]]/Tabla1[[#This Row],[Unidades]]," EJEMPLO SI .Error en el cálculo")</f>
        <v>205.7</v>
      </c>
      <c r="L617" s="5">
        <f>Tabla1[[#This Row],[Importe Coste total]]/Tabla1[[#This Row],[Unidades]]</f>
        <v>117.11</v>
      </c>
      <c r="M617" s="5">
        <v>1551800.7999999998</v>
      </c>
      <c r="N617" s="5">
        <v>883477.84</v>
      </c>
    </row>
    <row r="618" spans="1:14" x14ac:dyDescent="0.25">
      <c r="A618" t="s">
        <v>807</v>
      </c>
      <c r="B618" t="s">
        <v>24</v>
      </c>
      <c r="C618" t="s">
        <v>450</v>
      </c>
      <c r="D618" t="s">
        <v>13</v>
      </c>
      <c r="E618" t="s">
        <v>18</v>
      </c>
      <c r="F618" t="str">
        <f>IF(Tabla1[[#This Row],[Importe Coste total]]&gt;500000," Alto","Bajo")</f>
        <v>Bajo</v>
      </c>
      <c r="G618" s="3">
        <v>43910</v>
      </c>
      <c r="H618">
        <v>327741324</v>
      </c>
      <c r="I618" s="3">
        <v>43919</v>
      </c>
      <c r="J618">
        <v>4796</v>
      </c>
      <c r="K618" s="15">
        <f>IFERROR(Tabla1[[#This Row],[Importe venta total]]/Tabla1[[#This Row],[Unidades]]," EJEMPLO SI .Error en el cálculo")</f>
        <v>152.58000000000001</v>
      </c>
      <c r="L618" s="5">
        <f>Tabla1[[#This Row],[Importe Coste total]]/Tabla1[[#This Row],[Unidades]]</f>
        <v>97.44</v>
      </c>
      <c r="M618" s="5">
        <v>731773.68</v>
      </c>
      <c r="N618" s="5">
        <v>467322.24</v>
      </c>
    </row>
    <row r="619" spans="1:14" x14ac:dyDescent="0.25">
      <c r="A619" t="s">
        <v>808</v>
      </c>
      <c r="B619" t="s">
        <v>65</v>
      </c>
      <c r="C619" t="s">
        <v>97</v>
      </c>
      <c r="D619" t="s">
        <v>40</v>
      </c>
      <c r="E619" t="s">
        <v>14</v>
      </c>
      <c r="F619" t="str">
        <f>IF(Tabla1[[#This Row],[Importe Coste total]]&gt;500000," Alto","Bajo")</f>
        <v>Bajo</v>
      </c>
      <c r="G619" s="3">
        <v>44507</v>
      </c>
      <c r="H619">
        <v>425073754</v>
      </c>
      <c r="I619" s="3">
        <v>44552</v>
      </c>
      <c r="J619">
        <v>7625</v>
      </c>
      <c r="K619" s="15">
        <f>IFERROR(Tabla1[[#This Row],[Importe venta total]]/Tabla1[[#This Row],[Unidades]]," EJEMPLO SI .Error en el cálculo")</f>
        <v>81.73</v>
      </c>
      <c r="L619" s="5">
        <f>Tabla1[[#This Row],[Importe Coste total]]/Tabla1[[#This Row],[Unidades]]</f>
        <v>56.67</v>
      </c>
      <c r="M619" s="5">
        <v>623191.25</v>
      </c>
      <c r="N619" s="5">
        <v>432108.75</v>
      </c>
    </row>
    <row r="620" spans="1:14" x14ac:dyDescent="0.25">
      <c r="A620" t="s">
        <v>809</v>
      </c>
      <c r="B620" t="s">
        <v>11</v>
      </c>
      <c r="C620" t="s">
        <v>355</v>
      </c>
      <c r="D620" t="s">
        <v>26</v>
      </c>
      <c r="E620" t="s">
        <v>18</v>
      </c>
      <c r="F620" t="str">
        <f>IF(Tabla1[[#This Row],[Importe Coste total]]&gt;500000," Alto","Bajo")</f>
        <v>Bajo</v>
      </c>
      <c r="G620" s="3">
        <v>44447</v>
      </c>
      <c r="H620">
        <v>659474360</v>
      </c>
      <c r="I620" s="3">
        <v>44464</v>
      </c>
      <c r="J620">
        <v>1973</v>
      </c>
      <c r="K620" s="15">
        <f>IFERROR(Tabla1[[#This Row],[Importe venta total]]/Tabla1[[#This Row],[Unidades]]," EJEMPLO SI .Error en el cálculo")</f>
        <v>9.33</v>
      </c>
      <c r="L620" s="5">
        <f>Tabla1[[#This Row],[Importe Coste total]]/Tabla1[[#This Row],[Unidades]]</f>
        <v>6.92</v>
      </c>
      <c r="M620" s="5">
        <v>18408.09</v>
      </c>
      <c r="N620" s="5">
        <v>13653.16</v>
      </c>
    </row>
    <row r="621" spans="1:14" x14ac:dyDescent="0.25">
      <c r="A621" t="s">
        <v>810</v>
      </c>
      <c r="B621" t="s">
        <v>11</v>
      </c>
      <c r="C621" t="s">
        <v>605</v>
      </c>
      <c r="D621" t="s">
        <v>17</v>
      </c>
      <c r="E621" t="s">
        <v>18</v>
      </c>
      <c r="F621" t="str">
        <f>IF(Tabla1[[#This Row],[Importe Coste total]]&gt;500000," Alto","Bajo")</f>
        <v xml:space="preserve"> Alto</v>
      </c>
      <c r="G621" s="3">
        <v>43835</v>
      </c>
      <c r="H621">
        <v>310679471</v>
      </c>
      <c r="I621" s="3">
        <v>43857</v>
      </c>
      <c r="J621">
        <v>5814</v>
      </c>
      <c r="K621" s="15">
        <f>IFERROR(Tabla1[[#This Row],[Importe venta total]]/Tabla1[[#This Row],[Unidades]]," EJEMPLO SI .Error en el cálculo")</f>
        <v>421.89</v>
      </c>
      <c r="L621" s="5">
        <f>Tabla1[[#This Row],[Importe Coste total]]/Tabla1[[#This Row],[Unidades]]</f>
        <v>364.69</v>
      </c>
      <c r="M621" s="5">
        <v>2452868.46</v>
      </c>
      <c r="N621" s="5">
        <v>2120307.66</v>
      </c>
    </row>
    <row r="622" spans="1:14" x14ac:dyDescent="0.25">
      <c r="A622" t="s">
        <v>811</v>
      </c>
      <c r="B622" t="s">
        <v>28</v>
      </c>
      <c r="C622" t="s">
        <v>536</v>
      </c>
      <c r="D622" t="s">
        <v>38</v>
      </c>
      <c r="E622" t="s">
        <v>18</v>
      </c>
      <c r="F622" t="str">
        <f>IF(Tabla1[[#This Row],[Importe Coste total]]&gt;500000," Alto","Bajo")</f>
        <v xml:space="preserve"> Alto</v>
      </c>
      <c r="G622" s="3">
        <v>44488</v>
      </c>
      <c r="H622">
        <v>528737914</v>
      </c>
      <c r="I622" s="3">
        <v>44531</v>
      </c>
      <c r="J622">
        <v>4153</v>
      </c>
      <c r="K622" s="15">
        <f>IFERROR(Tabla1[[#This Row],[Importe venta total]]/Tabla1[[#This Row],[Unidades]]," EJEMPLO SI .Error en el cálculo")</f>
        <v>437.2</v>
      </c>
      <c r="L622" s="5">
        <f>Tabla1[[#This Row],[Importe Coste total]]/Tabla1[[#This Row],[Unidades]]</f>
        <v>263.33</v>
      </c>
      <c r="M622" s="5">
        <v>1815691.5999999999</v>
      </c>
      <c r="N622" s="5">
        <v>1093609.49</v>
      </c>
    </row>
    <row r="623" spans="1:14" x14ac:dyDescent="0.25">
      <c r="A623" t="s">
        <v>780</v>
      </c>
      <c r="B623" t="s">
        <v>11</v>
      </c>
      <c r="C623" t="s">
        <v>812</v>
      </c>
      <c r="D623" t="s">
        <v>13</v>
      </c>
      <c r="E623" t="s">
        <v>14</v>
      </c>
      <c r="F623" t="str">
        <f>IF(Tabla1[[#This Row],[Importe Coste total]]&gt;500000," Alto","Bajo")</f>
        <v>Bajo</v>
      </c>
      <c r="G623" s="3">
        <v>44195</v>
      </c>
      <c r="H623">
        <v>284011018</v>
      </c>
      <c r="I623" s="3">
        <v>44221</v>
      </c>
      <c r="J623">
        <v>4026</v>
      </c>
      <c r="K623" s="15">
        <f>IFERROR(Tabla1[[#This Row],[Importe venta total]]/Tabla1[[#This Row],[Unidades]]," EJEMPLO SI .Error en el cálculo")</f>
        <v>152.58000000000001</v>
      </c>
      <c r="L623" s="5">
        <f>Tabla1[[#This Row],[Importe Coste total]]/Tabla1[[#This Row],[Unidades]]</f>
        <v>97.44</v>
      </c>
      <c r="M623" s="5">
        <v>614287.08000000007</v>
      </c>
      <c r="N623" s="5">
        <v>392293.44</v>
      </c>
    </row>
    <row r="624" spans="1:14" x14ac:dyDescent="0.25">
      <c r="A624" t="s">
        <v>813</v>
      </c>
      <c r="B624" t="s">
        <v>20</v>
      </c>
      <c r="C624" t="s">
        <v>193</v>
      </c>
      <c r="D624" t="s">
        <v>30</v>
      </c>
      <c r="E624" t="s">
        <v>14</v>
      </c>
      <c r="F624" t="str">
        <f>IF(Tabla1[[#This Row],[Importe Coste total]]&gt;500000," Alto","Bajo")</f>
        <v xml:space="preserve"> Alto</v>
      </c>
      <c r="G624" s="3">
        <v>44544</v>
      </c>
      <c r="H624">
        <v>417172610</v>
      </c>
      <c r="I624" s="3">
        <v>44549</v>
      </c>
      <c r="J624">
        <v>9501</v>
      </c>
      <c r="K624" s="15">
        <f>IFERROR(Tabla1[[#This Row],[Importe venta total]]/Tabla1[[#This Row],[Unidades]]," EJEMPLO SI .Error en el cálculo")</f>
        <v>255.27999999999997</v>
      </c>
      <c r="L624" s="5">
        <f>Tabla1[[#This Row],[Importe Coste total]]/Tabla1[[#This Row],[Unidades]]</f>
        <v>159.41999999999999</v>
      </c>
      <c r="M624" s="5">
        <v>2425415.2799999998</v>
      </c>
      <c r="N624" s="5">
        <v>1514649.42</v>
      </c>
    </row>
    <row r="625" spans="1:14" x14ac:dyDescent="0.25">
      <c r="A625" t="s">
        <v>814</v>
      </c>
      <c r="B625" t="s">
        <v>24</v>
      </c>
      <c r="C625" t="s">
        <v>70</v>
      </c>
      <c r="D625" t="s">
        <v>38</v>
      </c>
      <c r="E625" t="s">
        <v>14</v>
      </c>
      <c r="F625" t="str">
        <f>IF(Tabla1[[#This Row],[Importe Coste total]]&gt;500000," Alto","Bajo")</f>
        <v xml:space="preserve"> Alto</v>
      </c>
      <c r="G625" s="3">
        <v>44139</v>
      </c>
      <c r="H625">
        <v>489209020</v>
      </c>
      <c r="I625" s="3">
        <v>44170</v>
      </c>
      <c r="J625">
        <v>6675</v>
      </c>
      <c r="K625" s="15">
        <f>IFERROR(Tabla1[[#This Row],[Importe venta total]]/Tabla1[[#This Row],[Unidades]]," EJEMPLO SI .Error en el cálculo")</f>
        <v>437.2</v>
      </c>
      <c r="L625" s="5">
        <f>Tabla1[[#This Row],[Importe Coste total]]/Tabla1[[#This Row],[Unidades]]</f>
        <v>263.33</v>
      </c>
      <c r="M625" s="5">
        <v>2918310</v>
      </c>
      <c r="N625" s="5">
        <v>1757727.75</v>
      </c>
    </row>
    <row r="626" spans="1:14" x14ac:dyDescent="0.25">
      <c r="A626" t="s">
        <v>815</v>
      </c>
      <c r="B626" t="s">
        <v>11</v>
      </c>
      <c r="C626" t="s">
        <v>467</v>
      </c>
      <c r="D626" t="s">
        <v>85</v>
      </c>
      <c r="E626" t="s">
        <v>18</v>
      </c>
      <c r="F626" t="str">
        <f>IF(Tabla1[[#This Row],[Importe Coste total]]&gt;500000," Alto","Bajo")</f>
        <v xml:space="preserve"> Alto</v>
      </c>
      <c r="G626" s="3">
        <v>44341</v>
      </c>
      <c r="H626">
        <v>131419074</v>
      </c>
      <c r="I626" s="3">
        <v>44380</v>
      </c>
      <c r="J626">
        <v>8679</v>
      </c>
      <c r="K626" s="15">
        <f>IFERROR(Tabla1[[#This Row],[Importe venta total]]/Tabla1[[#This Row],[Unidades]]," EJEMPLO SI .Error en el cálculo")</f>
        <v>668.27</v>
      </c>
      <c r="L626" s="5">
        <f>Tabla1[[#This Row],[Importe Coste total]]/Tabla1[[#This Row],[Unidades]]</f>
        <v>502.54</v>
      </c>
      <c r="M626" s="5">
        <v>5799915.3300000001</v>
      </c>
      <c r="N626" s="5">
        <v>4361544.66</v>
      </c>
    </row>
    <row r="627" spans="1:14" x14ac:dyDescent="0.25">
      <c r="A627" t="s">
        <v>816</v>
      </c>
      <c r="B627" t="s">
        <v>11</v>
      </c>
      <c r="C627" t="s">
        <v>812</v>
      </c>
      <c r="D627" t="s">
        <v>33</v>
      </c>
      <c r="E627" t="s">
        <v>18</v>
      </c>
      <c r="F627" t="str">
        <f>IF(Tabla1[[#This Row],[Importe Coste total]]&gt;500000," Alto","Bajo")</f>
        <v>Bajo</v>
      </c>
      <c r="G627" s="3">
        <v>44568</v>
      </c>
      <c r="H627">
        <v>395414102</v>
      </c>
      <c r="I627" s="3">
        <v>44596</v>
      </c>
      <c r="J627">
        <v>674</v>
      </c>
      <c r="K627" s="15">
        <f>IFERROR(Tabla1[[#This Row],[Importe venta total]]/Tabla1[[#This Row],[Unidades]]," EJEMPLO SI .Error en el cálculo")</f>
        <v>47.45</v>
      </c>
      <c r="L627" s="5">
        <f>Tabla1[[#This Row],[Importe Coste total]]/Tabla1[[#This Row],[Unidades]]</f>
        <v>31.79</v>
      </c>
      <c r="M627" s="5">
        <v>31981.300000000003</v>
      </c>
      <c r="N627" s="5">
        <v>21426.46</v>
      </c>
    </row>
    <row r="628" spans="1:14" x14ac:dyDescent="0.25">
      <c r="A628" t="s">
        <v>817</v>
      </c>
      <c r="B628" t="s">
        <v>28</v>
      </c>
      <c r="C628" t="s">
        <v>190</v>
      </c>
      <c r="D628" t="s">
        <v>22</v>
      </c>
      <c r="E628" t="s">
        <v>14</v>
      </c>
      <c r="F628" t="str">
        <f>IF(Tabla1[[#This Row],[Importe Coste total]]&gt;500000," Alto","Bajo")</f>
        <v xml:space="preserve"> Alto</v>
      </c>
      <c r="G628" s="3">
        <v>43866</v>
      </c>
      <c r="H628">
        <v>603117930</v>
      </c>
      <c r="I628" s="3">
        <v>43902</v>
      </c>
      <c r="J628">
        <v>4853</v>
      </c>
      <c r="K628" s="15">
        <f>IFERROR(Tabla1[[#This Row],[Importe venta total]]/Tabla1[[#This Row],[Unidades]]," EJEMPLO SI .Error en el cálculo")</f>
        <v>205.7</v>
      </c>
      <c r="L628" s="5">
        <f>Tabla1[[#This Row],[Importe Coste total]]/Tabla1[[#This Row],[Unidades]]</f>
        <v>117.10999999999999</v>
      </c>
      <c r="M628" s="5">
        <v>998262.1</v>
      </c>
      <c r="N628" s="5">
        <v>568334.82999999996</v>
      </c>
    </row>
    <row r="629" spans="1:14" x14ac:dyDescent="0.25">
      <c r="A629" t="s">
        <v>818</v>
      </c>
      <c r="B629" t="s">
        <v>65</v>
      </c>
      <c r="C629" t="s">
        <v>108</v>
      </c>
      <c r="D629" t="s">
        <v>26</v>
      </c>
      <c r="E629" t="s">
        <v>18</v>
      </c>
      <c r="F629" t="str">
        <f>IF(Tabla1[[#This Row],[Importe Coste total]]&gt;500000," Alto","Bajo")</f>
        <v>Bajo</v>
      </c>
      <c r="G629" s="3">
        <v>44557</v>
      </c>
      <c r="H629">
        <v>596766889</v>
      </c>
      <c r="I629" s="3">
        <v>44572</v>
      </c>
      <c r="J629">
        <v>5439</v>
      </c>
      <c r="K629" s="15">
        <f>IFERROR(Tabla1[[#This Row],[Importe venta total]]/Tabla1[[#This Row],[Unidades]]," EJEMPLO SI .Error en el cálculo")</f>
        <v>9.33</v>
      </c>
      <c r="L629" s="5">
        <f>Tabla1[[#This Row],[Importe Coste total]]/Tabla1[[#This Row],[Unidades]]</f>
        <v>6.92</v>
      </c>
      <c r="M629" s="5">
        <v>50745.87</v>
      </c>
      <c r="N629" s="5">
        <v>37637.879999999997</v>
      </c>
    </row>
    <row r="630" spans="1:14" x14ac:dyDescent="0.25">
      <c r="A630" t="s">
        <v>819</v>
      </c>
      <c r="B630" t="s">
        <v>65</v>
      </c>
      <c r="C630" t="s">
        <v>97</v>
      </c>
      <c r="D630" t="s">
        <v>40</v>
      </c>
      <c r="E630" t="s">
        <v>14</v>
      </c>
      <c r="F630" t="str">
        <f>IF(Tabla1[[#This Row],[Importe Coste total]]&gt;500000," Alto","Bajo")</f>
        <v>Bajo</v>
      </c>
      <c r="G630" s="3">
        <v>44414</v>
      </c>
      <c r="H630">
        <v>288909804</v>
      </c>
      <c r="I630" s="3">
        <v>44418</v>
      </c>
      <c r="J630">
        <v>3686</v>
      </c>
      <c r="K630" s="15">
        <f>IFERROR(Tabla1[[#This Row],[Importe venta total]]/Tabla1[[#This Row],[Unidades]]," EJEMPLO SI .Error en el cálculo")</f>
        <v>81.73</v>
      </c>
      <c r="L630" s="5">
        <f>Tabla1[[#This Row],[Importe Coste total]]/Tabla1[[#This Row],[Unidades]]</f>
        <v>56.67</v>
      </c>
      <c r="M630" s="5">
        <v>301256.78000000003</v>
      </c>
      <c r="N630" s="5">
        <v>208885.62</v>
      </c>
    </row>
    <row r="631" spans="1:14" x14ac:dyDescent="0.25">
      <c r="A631" t="s">
        <v>820</v>
      </c>
      <c r="B631" t="s">
        <v>11</v>
      </c>
      <c r="C631" t="s">
        <v>84</v>
      </c>
      <c r="D631" t="s">
        <v>22</v>
      </c>
      <c r="E631" t="s">
        <v>18</v>
      </c>
      <c r="F631" t="str">
        <f>IF(Tabla1[[#This Row],[Importe Coste total]]&gt;500000," Alto","Bajo")</f>
        <v>Bajo</v>
      </c>
      <c r="G631" s="3">
        <v>44485</v>
      </c>
      <c r="H631">
        <v>112408006</v>
      </c>
      <c r="I631" s="3">
        <v>44492</v>
      </c>
      <c r="J631">
        <v>2882</v>
      </c>
      <c r="K631" s="15">
        <f>IFERROR(Tabla1[[#This Row],[Importe venta total]]/Tabla1[[#This Row],[Unidades]]," EJEMPLO SI .Error en el cálculo")</f>
        <v>205.70000000000002</v>
      </c>
      <c r="L631" s="5">
        <f>Tabla1[[#This Row],[Importe Coste total]]/Tabla1[[#This Row],[Unidades]]</f>
        <v>117.11</v>
      </c>
      <c r="M631" s="5">
        <v>592827.4</v>
      </c>
      <c r="N631" s="5">
        <v>337511.02</v>
      </c>
    </row>
    <row r="632" spans="1:14" x14ac:dyDescent="0.25">
      <c r="A632" t="s">
        <v>821</v>
      </c>
      <c r="B632" t="s">
        <v>24</v>
      </c>
      <c r="C632" t="s">
        <v>822</v>
      </c>
      <c r="D632" t="s">
        <v>40</v>
      </c>
      <c r="E632" t="s">
        <v>14</v>
      </c>
      <c r="F632" t="str">
        <f>IF(Tabla1[[#This Row],[Importe Coste total]]&gt;500000," Alto","Bajo")</f>
        <v>Bajo</v>
      </c>
      <c r="G632" s="3">
        <v>44404</v>
      </c>
      <c r="H632">
        <v>570435321</v>
      </c>
      <c r="I632" s="3">
        <v>44419</v>
      </c>
      <c r="J632">
        <v>3343</v>
      </c>
      <c r="K632" s="15">
        <f>IFERROR(Tabla1[[#This Row],[Importe venta total]]/Tabla1[[#This Row],[Unidades]]," EJEMPLO SI .Error en el cálculo")</f>
        <v>81.73</v>
      </c>
      <c r="L632" s="5">
        <f>Tabla1[[#This Row],[Importe Coste total]]/Tabla1[[#This Row],[Unidades]]</f>
        <v>56.67</v>
      </c>
      <c r="M632" s="5">
        <v>273223.39</v>
      </c>
      <c r="N632" s="5">
        <v>189447.81</v>
      </c>
    </row>
    <row r="633" spans="1:14" x14ac:dyDescent="0.25">
      <c r="A633" t="s">
        <v>823</v>
      </c>
      <c r="B633" t="s">
        <v>24</v>
      </c>
      <c r="C633" t="s">
        <v>148</v>
      </c>
      <c r="D633" t="s">
        <v>30</v>
      </c>
      <c r="E633" t="s">
        <v>18</v>
      </c>
      <c r="F633" t="str">
        <f>IF(Tabla1[[#This Row],[Importe Coste total]]&gt;500000," Alto","Bajo")</f>
        <v xml:space="preserve"> Alto</v>
      </c>
      <c r="G633" s="3">
        <v>43949</v>
      </c>
      <c r="H633">
        <v>886478078</v>
      </c>
      <c r="I633" s="3">
        <v>43980</v>
      </c>
      <c r="J633">
        <v>7418</v>
      </c>
      <c r="K633" s="15">
        <f>IFERROR(Tabla1[[#This Row],[Importe venta total]]/Tabla1[[#This Row],[Unidades]]," EJEMPLO SI .Error en el cálculo")</f>
        <v>255.28</v>
      </c>
      <c r="L633" s="5">
        <f>Tabla1[[#This Row],[Importe Coste total]]/Tabla1[[#This Row],[Unidades]]</f>
        <v>159.41999999999999</v>
      </c>
      <c r="M633" s="5">
        <v>1893667.04</v>
      </c>
      <c r="N633" s="5">
        <v>1182577.5599999998</v>
      </c>
    </row>
    <row r="634" spans="1:14" x14ac:dyDescent="0.25">
      <c r="A634" t="s">
        <v>824</v>
      </c>
      <c r="B634" t="s">
        <v>20</v>
      </c>
      <c r="C634" t="s">
        <v>416</v>
      </c>
      <c r="D634" t="s">
        <v>22</v>
      </c>
      <c r="E634" t="s">
        <v>18</v>
      </c>
      <c r="F634" t="str">
        <f>IF(Tabla1[[#This Row],[Importe Coste total]]&gt;500000," Alto","Bajo")</f>
        <v xml:space="preserve"> Alto</v>
      </c>
      <c r="G634" s="3">
        <v>44609</v>
      </c>
      <c r="H634">
        <v>354335105</v>
      </c>
      <c r="I634" s="3">
        <v>44658</v>
      </c>
      <c r="J634">
        <v>4487</v>
      </c>
      <c r="K634" s="15">
        <f>IFERROR(Tabla1[[#This Row],[Importe venta total]]/Tabla1[[#This Row],[Unidades]]," EJEMPLO SI .Error en el cálculo")</f>
        <v>205.7</v>
      </c>
      <c r="L634" s="5">
        <f>Tabla1[[#This Row],[Importe Coste total]]/Tabla1[[#This Row],[Unidades]]</f>
        <v>117.10999999999999</v>
      </c>
      <c r="M634" s="5">
        <v>922975.89999999991</v>
      </c>
      <c r="N634" s="5">
        <v>525472.56999999995</v>
      </c>
    </row>
    <row r="635" spans="1:14" x14ac:dyDescent="0.25">
      <c r="A635" t="s">
        <v>825</v>
      </c>
      <c r="B635" t="s">
        <v>65</v>
      </c>
      <c r="C635" t="s">
        <v>422</v>
      </c>
      <c r="D635" t="s">
        <v>17</v>
      </c>
      <c r="E635" t="s">
        <v>18</v>
      </c>
      <c r="F635" t="str">
        <f>IF(Tabla1[[#This Row],[Importe Coste total]]&gt;500000," Alto","Bajo")</f>
        <v xml:space="preserve"> Alto</v>
      </c>
      <c r="G635" s="3">
        <v>43848</v>
      </c>
      <c r="H635">
        <v>588117730</v>
      </c>
      <c r="I635" s="3">
        <v>43872</v>
      </c>
      <c r="J635">
        <v>5960</v>
      </c>
      <c r="K635" s="15">
        <f>IFERROR(Tabla1[[#This Row],[Importe venta total]]/Tabla1[[#This Row],[Unidades]]," EJEMPLO SI .Error en el cálculo")</f>
        <v>421.89</v>
      </c>
      <c r="L635" s="5">
        <f>Tabla1[[#This Row],[Importe Coste total]]/Tabla1[[#This Row],[Unidades]]</f>
        <v>364.69</v>
      </c>
      <c r="M635" s="5">
        <v>2514464.4</v>
      </c>
      <c r="N635" s="5">
        <v>2173552.4</v>
      </c>
    </row>
    <row r="636" spans="1:14" x14ac:dyDescent="0.25">
      <c r="A636" t="s">
        <v>826</v>
      </c>
      <c r="B636" t="s">
        <v>24</v>
      </c>
      <c r="C636" t="s">
        <v>403</v>
      </c>
      <c r="D636" t="s">
        <v>33</v>
      </c>
      <c r="E636" t="s">
        <v>18</v>
      </c>
      <c r="F636" t="str">
        <f>IF(Tabla1[[#This Row],[Importe Coste total]]&gt;500000," Alto","Bajo")</f>
        <v>Bajo</v>
      </c>
      <c r="G636" s="3">
        <v>43972</v>
      </c>
      <c r="H636">
        <v>572249782</v>
      </c>
      <c r="I636" s="3">
        <v>43972</v>
      </c>
      <c r="J636">
        <v>282</v>
      </c>
      <c r="K636" s="15">
        <f>IFERROR(Tabla1[[#This Row],[Importe venta total]]/Tabla1[[#This Row],[Unidades]]," EJEMPLO SI .Error en el cálculo")</f>
        <v>47.45</v>
      </c>
      <c r="L636" s="5">
        <f>Tabla1[[#This Row],[Importe Coste total]]/Tabla1[[#This Row],[Unidades]]</f>
        <v>31.790000000000003</v>
      </c>
      <c r="M636" s="5">
        <v>13380.900000000001</v>
      </c>
      <c r="N636" s="5">
        <v>8964.7800000000007</v>
      </c>
    </row>
    <row r="637" spans="1:14" x14ac:dyDescent="0.25">
      <c r="A637" t="s">
        <v>827</v>
      </c>
      <c r="B637" t="s">
        <v>24</v>
      </c>
      <c r="C637" t="s">
        <v>448</v>
      </c>
      <c r="D637" t="s">
        <v>85</v>
      </c>
      <c r="E637" t="s">
        <v>14</v>
      </c>
      <c r="F637" t="str">
        <f>IF(Tabla1[[#This Row],[Importe Coste total]]&gt;500000," Alto","Bajo")</f>
        <v xml:space="preserve"> Alto</v>
      </c>
      <c r="G637" s="3">
        <v>44302</v>
      </c>
      <c r="H637">
        <v>711467587</v>
      </c>
      <c r="I637" s="3">
        <v>44339</v>
      </c>
      <c r="J637">
        <v>7924</v>
      </c>
      <c r="K637" s="15">
        <f>IFERROR(Tabla1[[#This Row],[Importe venta total]]/Tabla1[[#This Row],[Unidades]]," EJEMPLO SI .Error en el cálculo")</f>
        <v>668.27</v>
      </c>
      <c r="L637" s="5">
        <f>Tabla1[[#This Row],[Importe Coste total]]/Tabla1[[#This Row],[Unidades]]</f>
        <v>502.54</v>
      </c>
      <c r="M637" s="5">
        <v>5295371.4799999995</v>
      </c>
      <c r="N637" s="5">
        <v>3982126.96</v>
      </c>
    </row>
    <row r="638" spans="1:14" x14ac:dyDescent="0.25">
      <c r="A638" t="s">
        <v>828</v>
      </c>
      <c r="B638" t="s">
        <v>28</v>
      </c>
      <c r="C638" t="s">
        <v>608</v>
      </c>
      <c r="D638" t="s">
        <v>43</v>
      </c>
      <c r="E638" t="s">
        <v>18</v>
      </c>
      <c r="F638" t="str">
        <f>IF(Tabla1[[#This Row],[Importe Coste total]]&gt;500000," Alto","Bajo")</f>
        <v xml:space="preserve"> Alto</v>
      </c>
      <c r="G638" s="3">
        <v>44830</v>
      </c>
      <c r="H638">
        <v>580819976</v>
      </c>
      <c r="I638" s="3">
        <v>44858</v>
      </c>
      <c r="J638">
        <v>6393</v>
      </c>
      <c r="K638" s="15">
        <f>IFERROR(Tabla1[[#This Row],[Importe venta total]]/Tabla1[[#This Row],[Unidades]]," EJEMPLO SI .Error en el cálculo")</f>
        <v>651.21</v>
      </c>
      <c r="L638" s="5">
        <f>Tabla1[[#This Row],[Importe Coste total]]/Tabla1[[#This Row],[Unidades]]</f>
        <v>524.96</v>
      </c>
      <c r="M638" s="5">
        <v>4163185.5300000003</v>
      </c>
      <c r="N638" s="5">
        <v>3356069.2800000003</v>
      </c>
    </row>
    <row r="639" spans="1:14" x14ac:dyDescent="0.25">
      <c r="A639" t="s">
        <v>829</v>
      </c>
      <c r="B639" t="s">
        <v>28</v>
      </c>
      <c r="C639" t="s">
        <v>600</v>
      </c>
      <c r="D639" t="s">
        <v>43</v>
      </c>
      <c r="E639" t="s">
        <v>18</v>
      </c>
      <c r="F639" t="str">
        <f>IF(Tabla1[[#This Row],[Importe Coste total]]&gt;500000," Alto","Bajo")</f>
        <v xml:space="preserve"> Alto</v>
      </c>
      <c r="G639" s="3">
        <v>44647</v>
      </c>
      <c r="H639">
        <v>275668275</v>
      </c>
      <c r="I639" s="3">
        <v>44681</v>
      </c>
      <c r="J639">
        <v>5223</v>
      </c>
      <c r="K639" s="15">
        <f>IFERROR(Tabla1[[#This Row],[Importe venta total]]/Tabla1[[#This Row],[Unidades]]," EJEMPLO SI .Error en el cálculo")</f>
        <v>651.21</v>
      </c>
      <c r="L639" s="5">
        <f>Tabla1[[#This Row],[Importe Coste total]]/Tabla1[[#This Row],[Unidades]]</f>
        <v>524.96</v>
      </c>
      <c r="M639" s="5">
        <v>3401269.83</v>
      </c>
      <c r="N639" s="5">
        <v>2741866.08</v>
      </c>
    </row>
    <row r="640" spans="1:14" x14ac:dyDescent="0.25">
      <c r="A640" t="s">
        <v>830</v>
      </c>
      <c r="B640" t="s">
        <v>24</v>
      </c>
      <c r="C640" t="s">
        <v>237</v>
      </c>
      <c r="D640" t="s">
        <v>22</v>
      </c>
      <c r="E640" t="s">
        <v>14</v>
      </c>
      <c r="F640" t="str">
        <f>IF(Tabla1[[#This Row],[Importe Coste total]]&gt;500000," Alto","Bajo")</f>
        <v>Bajo</v>
      </c>
      <c r="G640" s="3">
        <v>44560</v>
      </c>
      <c r="H640">
        <v>861686313</v>
      </c>
      <c r="I640" s="3">
        <v>44560</v>
      </c>
      <c r="J640">
        <v>983</v>
      </c>
      <c r="K640" s="15">
        <f>IFERROR(Tabla1[[#This Row],[Importe venta total]]/Tabla1[[#This Row],[Unidades]]," EJEMPLO SI .Error en el cálculo")</f>
        <v>205.7</v>
      </c>
      <c r="L640" s="5">
        <f>Tabla1[[#This Row],[Importe Coste total]]/Tabla1[[#This Row],[Unidades]]</f>
        <v>117.11</v>
      </c>
      <c r="M640" s="5">
        <v>202203.09999999998</v>
      </c>
      <c r="N640" s="5">
        <v>115119.13</v>
      </c>
    </row>
    <row r="641" spans="1:14" x14ac:dyDescent="0.25">
      <c r="A641" t="s">
        <v>831</v>
      </c>
      <c r="B641" t="s">
        <v>24</v>
      </c>
      <c r="C641" t="s">
        <v>70</v>
      </c>
      <c r="D641" t="s">
        <v>17</v>
      </c>
      <c r="E641" t="s">
        <v>14</v>
      </c>
      <c r="F641" t="str">
        <f>IF(Tabla1[[#This Row],[Importe Coste total]]&gt;500000," Alto","Bajo")</f>
        <v xml:space="preserve"> Alto</v>
      </c>
      <c r="G641" s="3">
        <v>44477</v>
      </c>
      <c r="H641">
        <v>324860417</v>
      </c>
      <c r="I641" s="3">
        <v>44518</v>
      </c>
      <c r="J641">
        <v>2271</v>
      </c>
      <c r="K641" s="15">
        <f>IFERROR(Tabla1[[#This Row],[Importe venta total]]/Tabla1[[#This Row],[Unidades]]," EJEMPLO SI .Error en el cálculo")</f>
        <v>421.89</v>
      </c>
      <c r="L641" s="5">
        <f>Tabla1[[#This Row],[Importe Coste total]]/Tabla1[[#This Row],[Unidades]]</f>
        <v>364.69</v>
      </c>
      <c r="M641" s="5">
        <v>958112.19</v>
      </c>
      <c r="N641" s="5">
        <v>828210.99</v>
      </c>
    </row>
    <row r="642" spans="1:14" x14ac:dyDescent="0.25">
      <c r="A642" t="s">
        <v>832</v>
      </c>
      <c r="B642" t="s">
        <v>11</v>
      </c>
      <c r="C642" t="s">
        <v>175</v>
      </c>
      <c r="D642" t="s">
        <v>13</v>
      </c>
      <c r="E642" t="s">
        <v>14</v>
      </c>
      <c r="F642" t="str">
        <f>IF(Tabla1[[#This Row],[Importe Coste total]]&gt;500000," Alto","Bajo")</f>
        <v>Bajo</v>
      </c>
      <c r="G642" s="3">
        <v>43933</v>
      </c>
      <c r="H642">
        <v>321489417</v>
      </c>
      <c r="I642" s="3">
        <v>43934</v>
      </c>
      <c r="J642">
        <v>4718</v>
      </c>
      <c r="K642" s="15">
        <f>IFERROR(Tabla1[[#This Row],[Importe venta total]]/Tabla1[[#This Row],[Unidades]]," EJEMPLO SI .Error en el cálculo")</f>
        <v>152.58000000000001</v>
      </c>
      <c r="L642" s="5">
        <f>Tabla1[[#This Row],[Importe Coste total]]/Tabla1[[#This Row],[Unidades]]</f>
        <v>97.44</v>
      </c>
      <c r="M642" s="5">
        <v>719872.44000000006</v>
      </c>
      <c r="N642" s="5">
        <v>459721.92</v>
      </c>
    </row>
    <row r="643" spans="1:14" x14ac:dyDescent="0.25">
      <c r="A643" t="s">
        <v>833</v>
      </c>
      <c r="B643" t="s">
        <v>11</v>
      </c>
      <c r="C643" t="s">
        <v>707</v>
      </c>
      <c r="D643" t="s">
        <v>38</v>
      </c>
      <c r="E643" t="s">
        <v>18</v>
      </c>
      <c r="F643" t="str">
        <f>IF(Tabla1[[#This Row],[Importe Coste total]]&gt;500000," Alto","Bajo")</f>
        <v xml:space="preserve"> Alto</v>
      </c>
      <c r="G643" s="3">
        <v>44695</v>
      </c>
      <c r="H643">
        <v>328184640</v>
      </c>
      <c r="I643" s="3">
        <v>44741</v>
      </c>
      <c r="J643">
        <v>5983</v>
      </c>
      <c r="K643" s="15">
        <f>IFERROR(Tabla1[[#This Row],[Importe venta total]]/Tabla1[[#This Row],[Unidades]]," EJEMPLO SI .Error en el cálculo")</f>
        <v>437.2</v>
      </c>
      <c r="L643" s="5">
        <f>Tabla1[[#This Row],[Importe Coste total]]/Tabla1[[#This Row],[Unidades]]</f>
        <v>263.33</v>
      </c>
      <c r="M643" s="5">
        <v>2615767.6</v>
      </c>
      <c r="N643" s="5">
        <v>1575503.39</v>
      </c>
    </row>
    <row r="644" spans="1:14" x14ac:dyDescent="0.25">
      <c r="A644" t="s">
        <v>834</v>
      </c>
      <c r="B644" t="s">
        <v>24</v>
      </c>
      <c r="C644" t="s">
        <v>388</v>
      </c>
      <c r="D644" t="s">
        <v>43</v>
      </c>
      <c r="E644" t="s">
        <v>14</v>
      </c>
      <c r="F644" t="str">
        <f>IF(Tabla1[[#This Row],[Importe Coste total]]&gt;500000," Alto","Bajo")</f>
        <v>Bajo</v>
      </c>
      <c r="G644" s="3">
        <v>43981</v>
      </c>
      <c r="H644">
        <v>791869914</v>
      </c>
      <c r="I644" s="3">
        <v>44004</v>
      </c>
      <c r="J644">
        <v>760</v>
      </c>
      <c r="K644" s="15">
        <f>IFERROR(Tabla1[[#This Row],[Importe venta total]]/Tabla1[[#This Row],[Unidades]]," EJEMPLO SI .Error en el cálculo")</f>
        <v>651.21</v>
      </c>
      <c r="L644" s="5">
        <f>Tabla1[[#This Row],[Importe Coste total]]/Tabla1[[#This Row],[Unidades]]</f>
        <v>524.96</v>
      </c>
      <c r="M644" s="5">
        <v>494919.60000000003</v>
      </c>
      <c r="N644" s="5">
        <v>398969.60000000003</v>
      </c>
    </row>
    <row r="645" spans="1:14" x14ac:dyDescent="0.25">
      <c r="A645" t="s">
        <v>835</v>
      </c>
      <c r="B645" t="s">
        <v>24</v>
      </c>
      <c r="C645" t="s">
        <v>237</v>
      </c>
      <c r="D645" t="s">
        <v>40</v>
      </c>
      <c r="E645" t="s">
        <v>18</v>
      </c>
      <c r="F645" t="str">
        <f>IF(Tabla1[[#This Row],[Importe Coste total]]&gt;500000," Alto","Bajo")</f>
        <v>Bajo</v>
      </c>
      <c r="G645" s="3">
        <v>44375</v>
      </c>
      <c r="H645">
        <v>879781568</v>
      </c>
      <c r="I645" s="3">
        <v>44425</v>
      </c>
      <c r="J645">
        <v>5771</v>
      </c>
      <c r="K645" s="15">
        <f>IFERROR(Tabla1[[#This Row],[Importe venta total]]/Tabla1[[#This Row],[Unidades]]," EJEMPLO SI .Error en el cálculo")</f>
        <v>81.73</v>
      </c>
      <c r="L645" s="5">
        <f>Tabla1[[#This Row],[Importe Coste total]]/Tabla1[[#This Row],[Unidades]]</f>
        <v>56.67</v>
      </c>
      <c r="M645" s="5">
        <v>471663.83</v>
      </c>
      <c r="N645" s="5">
        <v>327042.57</v>
      </c>
    </row>
    <row r="646" spans="1:14" x14ac:dyDescent="0.25">
      <c r="A646" t="s">
        <v>836</v>
      </c>
      <c r="B646" t="s">
        <v>28</v>
      </c>
      <c r="C646" t="s">
        <v>547</v>
      </c>
      <c r="D646" t="s">
        <v>17</v>
      </c>
      <c r="E646" t="s">
        <v>14</v>
      </c>
      <c r="F646" t="str">
        <f>IF(Tabla1[[#This Row],[Importe Coste total]]&gt;500000," Alto","Bajo")</f>
        <v xml:space="preserve"> Alto</v>
      </c>
      <c r="G646" s="3">
        <v>43909</v>
      </c>
      <c r="H646">
        <v>729468429</v>
      </c>
      <c r="I646" s="3">
        <v>43934</v>
      </c>
      <c r="J646">
        <v>4773</v>
      </c>
      <c r="K646" s="15">
        <f>IFERROR(Tabla1[[#This Row],[Importe venta total]]/Tabla1[[#This Row],[Unidades]]," EJEMPLO SI .Error en el cálculo")</f>
        <v>421.89</v>
      </c>
      <c r="L646" s="5">
        <f>Tabla1[[#This Row],[Importe Coste total]]/Tabla1[[#This Row],[Unidades]]</f>
        <v>364.69</v>
      </c>
      <c r="M646" s="5">
        <v>2013680.97</v>
      </c>
      <c r="N646" s="5">
        <v>1740665.3699999999</v>
      </c>
    </row>
    <row r="647" spans="1:14" x14ac:dyDescent="0.25">
      <c r="A647" t="s">
        <v>837</v>
      </c>
      <c r="B647" t="s">
        <v>65</v>
      </c>
      <c r="C647" t="s">
        <v>422</v>
      </c>
      <c r="D647" t="s">
        <v>75</v>
      </c>
      <c r="E647" t="s">
        <v>14</v>
      </c>
      <c r="F647" t="str">
        <f>IF(Tabla1[[#This Row],[Importe Coste total]]&gt;500000," Alto","Bajo")</f>
        <v>Bajo</v>
      </c>
      <c r="G647" s="3">
        <v>43895</v>
      </c>
      <c r="H647">
        <v>998791825</v>
      </c>
      <c r="I647" s="3">
        <v>43911</v>
      </c>
      <c r="J647">
        <v>3551</v>
      </c>
      <c r="K647" s="15">
        <f>IFERROR(Tabla1[[#This Row],[Importe venta total]]/Tabla1[[#This Row],[Unidades]]," EJEMPLO SI .Error en el cálculo")</f>
        <v>109.28</v>
      </c>
      <c r="L647" s="5">
        <f>Tabla1[[#This Row],[Importe Coste total]]/Tabla1[[#This Row],[Unidades]]</f>
        <v>35.840000000000003</v>
      </c>
      <c r="M647" s="5">
        <v>388053.28</v>
      </c>
      <c r="N647" s="5">
        <v>127267.84000000001</v>
      </c>
    </row>
    <row r="648" spans="1:14" x14ac:dyDescent="0.25">
      <c r="A648" t="s">
        <v>838</v>
      </c>
      <c r="B648" t="s">
        <v>24</v>
      </c>
      <c r="C648" t="s">
        <v>50</v>
      </c>
      <c r="D648" t="s">
        <v>38</v>
      </c>
      <c r="E648" t="s">
        <v>18</v>
      </c>
      <c r="F648" t="str">
        <f>IF(Tabla1[[#This Row],[Importe Coste total]]&gt;500000," Alto","Bajo")</f>
        <v xml:space="preserve"> Alto</v>
      </c>
      <c r="G648" s="3">
        <v>44226</v>
      </c>
      <c r="H648">
        <v>615925586</v>
      </c>
      <c r="I648" s="3">
        <v>44252</v>
      </c>
      <c r="J648">
        <v>4923</v>
      </c>
      <c r="K648" s="15">
        <f>IFERROR(Tabla1[[#This Row],[Importe venta total]]/Tabla1[[#This Row],[Unidades]]," EJEMPLO SI .Error en el cálculo")</f>
        <v>437.20000000000005</v>
      </c>
      <c r="L648" s="5">
        <f>Tabla1[[#This Row],[Importe Coste total]]/Tabla1[[#This Row],[Unidades]]</f>
        <v>263.33</v>
      </c>
      <c r="M648" s="5">
        <v>2152335.6</v>
      </c>
      <c r="N648" s="5">
        <v>1296373.5899999999</v>
      </c>
    </row>
    <row r="649" spans="1:14" x14ac:dyDescent="0.25">
      <c r="A649" t="s">
        <v>839</v>
      </c>
      <c r="B649" t="s">
        <v>24</v>
      </c>
      <c r="C649" t="s">
        <v>248</v>
      </c>
      <c r="D649" t="s">
        <v>26</v>
      </c>
      <c r="E649" t="s">
        <v>18</v>
      </c>
      <c r="F649" t="str">
        <f>IF(Tabla1[[#This Row],[Importe Coste total]]&gt;500000," Alto","Bajo")</f>
        <v>Bajo</v>
      </c>
      <c r="G649" s="3">
        <v>43897</v>
      </c>
      <c r="H649">
        <v>829356038</v>
      </c>
      <c r="I649" s="3">
        <v>43919</v>
      </c>
      <c r="J649">
        <v>3737</v>
      </c>
      <c r="K649" s="15">
        <f>IFERROR(Tabla1[[#This Row],[Importe venta total]]/Tabla1[[#This Row],[Unidades]]," EJEMPLO SI .Error en el cálculo")</f>
        <v>9.33</v>
      </c>
      <c r="L649" s="5">
        <f>Tabla1[[#This Row],[Importe Coste total]]/Tabla1[[#This Row],[Unidades]]</f>
        <v>6.92</v>
      </c>
      <c r="M649" s="5">
        <v>34866.21</v>
      </c>
      <c r="N649" s="5">
        <v>25860.04</v>
      </c>
    </row>
    <row r="650" spans="1:14" x14ac:dyDescent="0.25">
      <c r="A650" t="s">
        <v>840</v>
      </c>
      <c r="B650" t="s">
        <v>24</v>
      </c>
      <c r="C650" t="s">
        <v>95</v>
      </c>
      <c r="D650" t="s">
        <v>40</v>
      </c>
      <c r="E650" t="s">
        <v>14</v>
      </c>
      <c r="F650" t="str">
        <f>IF(Tabla1[[#This Row],[Importe Coste total]]&gt;500000," Alto","Bajo")</f>
        <v>Bajo</v>
      </c>
      <c r="G650" s="3">
        <v>44660</v>
      </c>
      <c r="H650">
        <v>257882010</v>
      </c>
      <c r="I650" s="3">
        <v>44668</v>
      </c>
      <c r="J650">
        <v>1872</v>
      </c>
      <c r="K650" s="15">
        <f>IFERROR(Tabla1[[#This Row],[Importe venta total]]/Tabla1[[#This Row],[Unidades]]," EJEMPLO SI .Error en el cálculo")</f>
        <v>81.73</v>
      </c>
      <c r="L650" s="5">
        <f>Tabla1[[#This Row],[Importe Coste total]]/Tabla1[[#This Row],[Unidades]]</f>
        <v>56.67</v>
      </c>
      <c r="M650" s="5">
        <v>152998.56</v>
      </c>
      <c r="N650" s="5">
        <v>106086.24</v>
      </c>
    </row>
    <row r="651" spans="1:14" x14ac:dyDescent="0.25">
      <c r="A651" t="s">
        <v>841</v>
      </c>
      <c r="B651" t="s">
        <v>24</v>
      </c>
      <c r="C651" t="s">
        <v>248</v>
      </c>
      <c r="D651" t="s">
        <v>17</v>
      </c>
      <c r="E651" t="s">
        <v>14</v>
      </c>
      <c r="F651" t="str">
        <f>IF(Tabla1[[#This Row],[Importe Coste total]]&gt;500000," Alto","Bajo")</f>
        <v xml:space="preserve"> Alto</v>
      </c>
      <c r="G651" s="3">
        <v>44238</v>
      </c>
      <c r="H651">
        <v>740614831</v>
      </c>
      <c r="I651" s="3">
        <v>44242</v>
      </c>
      <c r="J651">
        <v>3241</v>
      </c>
      <c r="K651" s="15">
        <f>IFERROR(Tabla1[[#This Row],[Importe venta total]]/Tabla1[[#This Row],[Unidades]]," EJEMPLO SI .Error en el cálculo")</f>
        <v>421.89</v>
      </c>
      <c r="L651" s="5">
        <f>Tabla1[[#This Row],[Importe Coste total]]/Tabla1[[#This Row],[Unidades]]</f>
        <v>364.69</v>
      </c>
      <c r="M651" s="5">
        <v>1367345.49</v>
      </c>
      <c r="N651" s="5">
        <v>1181960.29</v>
      </c>
    </row>
    <row r="652" spans="1:14" x14ac:dyDescent="0.25">
      <c r="A652" t="s">
        <v>842</v>
      </c>
      <c r="B652" t="s">
        <v>24</v>
      </c>
      <c r="C652" t="s">
        <v>99</v>
      </c>
      <c r="D652" t="s">
        <v>17</v>
      </c>
      <c r="E652" t="s">
        <v>14</v>
      </c>
      <c r="F652" t="str">
        <f>IF(Tabla1[[#This Row],[Importe Coste total]]&gt;500000," Alto","Bajo")</f>
        <v xml:space="preserve"> Alto</v>
      </c>
      <c r="G652" s="3">
        <v>44154</v>
      </c>
      <c r="H652">
        <v>586978328</v>
      </c>
      <c r="I652" s="3">
        <v>44171</v>
      </c>
      <c r="J652">
        <v>8786</v>
      </c>
      <c r="K652" s="15">
        <f>IFERROR(Tabla1[[#This Row],[Importe venta total]]/Tabla1[[#This Row],[Unidades]]," EJEMPLO SI .Error en el cálculo")</f>
        <v>421.89</v>
      </c>
      <c r="L652" s="5">
        <f>Tabla1[[#This Row],[Importe Coste total]]/Tabla1[[#This Row],[Unidades]]</f>
        <v>364.69</v>
      </c>
      <c r="M652" s="5">
        <v>3706725.54</v>
      </c>
      <c r="N652" s="5">
        <v>3204166.34</v>
      </c>
    </row>
    <row r="653" spans="1:14" x14ac:dyDescent="0.25">
      <c r="A653" t="s">
        <v>843</v>
      </c>
      <c r="B653" t="s">
        <v>65</v>
      </c>
      <c r="C653" t="s">
        <v>254</v>
      </c>
      <c r="D653" t="s">
        <v>85</v>
      </c>
      <c r="E653" t="s">
        <v>14</v>
      </c>
      <c r="F653" t="str">
        <f>IF(Tabla1[[#This Row],[Importe Coste total]]&gt;500000," Alto","Bajo")</f>
        <v xml:space="preserve"> Alto</v>
      </c>
      <c r="G653" s="3">
        <v>43991</v>
      </c>
      <c r="H653">
        <v>426708829</v>
      </c>
      <c r="I653" s="3">
        <v>44007</v>
      </c>
      <c r="J653">
        <v>1480</v>
      </c>
      <c r="K653" s="15">
        <f>IFERROR(Tabla1[[#This Row],[Importe venta total]]/Tabla1[[#This Row],[Unidades]]," EJEMPLO SI .Error en el cálculo")</f>
        <v>668.27</v>
      </c>
      <c r="L653" s="5">
        <f>Tabla1[[#This Row],[Importe Coste total]]/Tabla1[[#This Row],[Unidades]]</f>
        <v>502.54</v>
      </c>
      <c r="M653" s="5">
        <v>989039.6</v>
      </c>
      <c r="N653" s="5">
        <v>743759.20000000007</v>
      </c>
    </row>
    <row r="654" spans="1:14" x14ac:dyDescent="0.25">
      <c r="A654" t="s">
        <v>844</v>
      </c>
      <c r="B654" t="s">
        <v>24</v>
      </c>
      <c r="C654" t="s">
        <v>388</v>
      </c>
      <c r="D654" t="s">
        <v>43</v>
      </c>
      <c r="E654" t="s">
        <v>14</v>
      </c>
      <c r="F654" t="str">
        <f>IF(Tabla1[[#This Row],[Importe Coste total]]&gt;500000," Alto","Bajo")</f>
        <v xml:space="preserve"> Alto</v>
      </c>
      <c r="G654" s="3">
        <v>44001</v>
      </c>
      <c r="H654">
        <v>959855163</v>
      </c>
      <c r="I654" s="3">
        <v>44010</v>
      </c>
      <c r="J654">
        <v>1328</v>
      </c>
      <c r="K654" s="15">
        <f>IFERROR(Tabla1[[#This Row],[Importe venta total]]/Tabla1[[#This Row],[Unidades]]," EJEMPLO SI .Error en el cálculo")</f>
        <v>651.21</v>
      </c>
      <c r="L654" s="5">
        <f>Tabla1[[#This Row],[Importe Coste total]]/Tabla1[[#This Row],[Unidades]]</f>
        <v>524.96</v>
      </c>
      <c r="M654" s="5">
        <v>864806.88</v>
      </c>
      <c r="N654" s="5">
        <v>697146.88</v>
      </c>
    </row>
    <row r="655" spans="1:14" x14ac:dyDescent="0.25">
      <c r="A655" t="s">
        <v>604</v>
      </c>
      <c r="B655" t="s">
        <v>65</v>
      </c>
      <c r="C655" t="s">
        <v>202</v>
      </c>
      <c r="D655" t="s">
        <v>85</v>
      </c>
      <c r="E655" t="s">
        <v>18</v>
      </c>
      <c r="F655" t="str">
        <f>IF(Tabla1[[#This Row],[Importe Coste total]]&gt;500000," Alto","Bajo")</f>
        <v>Bajo</v>
      </c>
      <c r="G655" s="3">
        <v>44581</v>
      </c>
      <c r="H655">
        <v>706778657</v>
      </c>
      <c r="I655" s="3">
        <v>44599</v>
      </c>
      <c r="J655">
        <v>366</v>
      </c>
      <c r="K655" s="15">
        <f>IFERROR(Tabla1[[#This Row],[Importe venta total]]/Tabla1[[#This Row],[Unidades]]," EJEMPLO SI .Error en el cálculo")</f>
        <v>668.27</v>
      </c>
      <c r="L655" s="5">
        <f>Tabla1[[#This Row],[Importe Coste total]]/Tabla1[[#This Row],[Unidades]]</f>
        <v>502.54</v>
      </c>
      <c r="M655" s="5">
        <v>244586.82</v>
      </c>
      <c r="N655" s="5">
        <v>183929.64</v>
      </c>
    </row>
    <row r="656" spans="1:14" x14ac:dyDescent="0.25">
      <c r="A656" t="s">
        <v>845</v>
      </c>
      <c r="B656" t="s">
        <v>11</v>
      </c>
      <c r="C656" t="s">
        <v>169</v>
      </c>
      <c r="D656" t="s">
        <v>85</v>
      </c>
      <c r="E656" t="s">
        <v>18</v>
      </c>
      <c r="F656" t="str">
        <f>IF(Tabla1[[#This Row],[Importe Coste total]]&gt;500000," Alto","Bajo")</f>
        <v xml:space="preserve"> Alto</v>
      </c>
      <c r="G656" s="3">
        <v>44710</v>
      </c>
      <c r="H656">
        <v>958153140</v>
      </c>
      <c r="I656" s="3">
        <v>44713</v>
      </c>
      <c r="J656">
        <v>7661</v>
      </c>
      <c r="K656" s="15">
        <f>IFERROR(Tabla1[[#This Row],[Importe venta total]]/Tabla1[[#This Row],[Unidades]]," EJEMPLO SI .Error en el cálculo")</f>
        <v>668.27</v>
      </c>
      <c r="L656" s="5">
        <f>Tabla1[[#This Row],[Importe Coste total]]/Tabla1[[#This Row],[Unidades]]</f>
        <v>502.54</v>
      </c>
      <c r="M656" s="5">
        <v>5119616.47</v>
      </c>
      <c r="N656" s="5">
        <v>3849958.94</v>
      </c>
    </row>
    <row r="657" spans="1:14" x14ac:dyDescent="0.25">
      <c r="A657" t="s">
        <v>846</v>
      </c>
      <c r="B657" t="s">
        <v>24</v>
      </c>
      <c r="C657" t="s">
        <v>105</v>
      </c>
      <c r="D657" t="s">
        <v>38</v>
      </c>
      <c r="E657" t="s">
        <v>14</v>
      </c>
      <c r="F657" t="str">
        <f>IF(Tabla1[[#This Row],[Importe Coste total]]&gt;500000," Alto","Bajo")</f>
        <v xml:space="preserve"> Alto</v>
      </c>
      <c r="G657" s="3">
        <v>44558</v>
      </c>
      <c r="H657">
        <v>824964940</v>
      </c>
      <c r="I657" s="3">
        <v>44597</v>
      </c>
      <c r="J657">
        <v>4313</v>
      </c>
      <c r="K657" s="15">
        <f>IFERROR(Tabla1[[#This Row],[Importe venta total]]/Tabla1[[#This Row],[Unidades]]," EJEMPLO SI .Error en el cálculo")</f>
        <v>437.2</v>
      </c>
      <c r="L657" s="5">
        <f>Tabla1[[#This Row],[Importe Coste total]]/Tabla1[[#This Row],[Unidades]]</f>
        <v>263.33</v>
      </c>
      <c r="M657" s="5">
        <v>1885643.5999999999</v>
      </c>
      <c r="N657" s="5">
        <v>1135742.29</v>
      </c>
    </row>
    <row r="658" spans="1:14" x14ac:dyDescent="0.25">
      <c r="A658" t="s">
        <v>847</v>
      </c>
      <c r="B658" t="s">
        <v>11</v>
      </c>
      <c r="C658" t="s">
        <v>239</v>
      </c>
      <c r="D658" t="s">
        <v>38</v>
      </c>
      <c r="E658" t="s">
        <v>18</v>
      </c>
      <c r="F658" t="str">
        <f>IF(Tabla1[[#This Row],[Importe Coste total]]&gt;500000," Alto","Bajo")</f>
        <v xml:space="preserve"> Alto</v>
      </c>
      <c r="G658" s="3">
        <v>43920</v>
      </c>
      <c r="H658">
        <v>388512885</v>
      </c>
      <c r="I658" s="3">
        <v>43954</v>
      </c>
      <c r="J658">
        <v>8451</v>
      </c>
      <c r="K658" s="15">
        <f>IFERROR(Tabla1[[#This Row],[Importe venta total]]/Tabla1[[#This Row],[Unidades]]," EJEMPLO SI .Error en el cálculo")</f>
        <v>437.2</v>
      </c>
      <c r="L658" s="5">
        <f>Tabla1[[#This Row],[Importe Coste total]]/Tabla1[[#This Row],[Unidades]]</f>
        <v>263.33</v>
      </c>
      <c r="M658" s="5">
        <v>3694777.1999999997</v>
      </c>
      <c r="N658" s="5">
        <v>2225401.83</v>
      </c>
    </row>
    <row r="659" spans="1:14" x14ac:dyDescent="0.25">
      <c r="A659" t="s">
        <v>848</v>
      </c>
      <c r="B659" t="s">
        <v>11</v>
      </c>
      <c r="C659" t="s">
        <v>173</v>
      </c>
      <c r="D659" t="s">
        <v>43</v>
      </c>
      <c r="E659" t="s">
        <v>14</v>
      </c>
      <c r="F659" t="str">
        <f>IF(Tabla1[[#This Row],[Importe Coste total]]&gt;500000," Alto","Bajo")</f>
        <v>Bajo</v>
      </c>
      <c r="G659" s="3">
        <v>44826</v>
      </c>
      <c r="H659">
        <v>250408303</v>
      </c>
      <c r="I659" s="3">
        <v>44841</v>
      </c>
      <c r="J659">
        <v>236</v>
      </c>
      <c r="K659" s="15">
        <f>IFERROR(Tabla1[[#This Row],[Importe venta total]]/Tabla1[[#This Row],[Unidades]]," EJEMPLO SI .Error en el cálculo")</f>
        <v>651.21</v>
      </c>
      <c r="L659" s="5">
        <f>Tabla1[[#This Row],[Importe Coste total]]/Tabla1[[#This Row],[Unidades]]</f>
        <v>524.96</v>
      </c>
      <c r="M659" s="5">
        <v>153685.56</v>
      </c>
      <c r="N659" s="5">
        <v>123890.56000000001</v>
      </c>
    </row>
    <row r="660" spans="1:14" x14ac:dyDescent="0.25">
      <c r="A660" t="s">
        <v>849</v>
      </c>
      <c r="B660" t="s">
        <v>24</v>
      </c>
      <c r="C660" t="s">
        <v>99</v>
      </c>
      <c r="D660" t="s">
        <v>13</v>
      </c>
      <c r="E660" t="s">
        <v>14</v>
      </c>
      <c r="F660" t="str">
        <f>IF(Tabla1[[#This Row],[Importe Coste total]]&gt;500000," Alto","Bajo")</f>
        <v xml:space="preserve"> Alto</v>
      </c>
      <c r="G660" s="3">
        <v>44752</v>
      </c>
      <c r="H660">
        <v>182575023</v>
      </c>
      <c r="I660" s="3">
        <v>44797</v>
      </c>
      <c r="J660">
        <v>6861</v>
      </c>
      <c r="K660" s="15">
        <f>IFERROR(Tabla1[[#This Row],[Importe venta total]]/Tabla1[[#This Row],[Unidades]]," EJEMPLO SI .Error en el cálculo")</f>
        <v>152.58000000000001</v>
      </c>
      <c r="L660" s="5">
        <f>Tabla1[[#This Row],[Importe Coste total]]/Tabla1[[#This Row],[Unidades]]</f>
        <v>97.44</v>
      </c>
      <c r="M660" s="5">
        <v>1046851.3800000001</v>
      </c>
      <c r="N660" s="5">
        <v>668535.84</v>
      </c>
    </row>
    <row r="661" spans="1:14" x14ac:dyDescent="0.25">
      <c r="A661" t="s">
        <v>850</v>
      </c>
      <c r="B661" t="s">
        <v>11</v>
      </c>
      <c r="C661" t="s">
        <v>134</v>
      </c>
      <c r="D661" t="s">
        <v>75</v>
      </c>
      <c r="E661" t="s">
        <v>14</v>
      </c>
      <c r="F661" t="str">
        <f>IF(Tabla1[[#This Row],[Importe Coste total]]&gt;500000," Alto","Bajo")</f>
        <v>Bajo</v>
      </c>
      <c r="G661" s="3">
        <v>44457</v>
      </c>
      <c r="H661">
        <v>477249372</v>
      </c>
      <c r="I661" s="3">
        <v>44506</v>
      </c>
      <c r="J661">
        <v>7549</v>
      </c>
      <c r="K661" s="15">
        <f>IFERROR(Tabla1[[#This Row],[Importe venta total]]/Tabla1[[#This Row],[Unidades]]," EJEMPLO SI .Error en el cálculo")</f>
        <v>109.28</v>
      </c>
      <c r="L661" s="5">
        <f>Tabla1[[#This Row],[Importe Coste total]]/Tabla1[[#This Row],[Unidades]]</f>
        <v>35.840000000000003</v>
      </c>
      <c r="M661" s="5">
        <v>824954.72</v>
      </c>
      <c r="N661" s="5">
        <v>270556.16000000003</v>
      </c>
    </row>
    <row r="662" spans="1:14" x14ac:dyDescent="0.25">
      <c r="A662" t="s">
        <v>851</v>
      </c>
      <c r="B662" t="s">
        <v>24</v>
      </c>
      <c r="C662" t="s">
        <v>241</v>
      </c>
      <c r="D662" t="s">
        <v>22</v>
      </c>
      <c r="E662" t="s">
        <v>14</v>
      </c>
      <c r="F662" t="str">
        <f>IF(Tabla1[[#This Row],[Importe Coste total]]&gt;500000," Alto","Bajo")</f>
        <v xml:space="preserve"> Alto</v>
      </c>
      <c r="G662" s="3">
        <v>44322</v>
      </c>
      <c r="H662">
        <v>596980178</v>
      </c>
      <c r="I662" s="3">
        <v>44364</v>
      </c>
      <c r="J662">
        <v>8556</v>
      </c>
      <c r="K662" s="15">
        <f>IFERROR(Tabla1[[#This Row],[Importe venta total]]/Tabla1[[#This Row],[Unidades]]," EJEMPLO SI .Error en el cálculo")</f>
        <v>205.7</v>
      </c>
      <c r="L662" s="5">
        <f>Tabla1[[#This Row],[Importe Coste total]]/Tabla1[[#This Row],[Unidades]]</f>
        <v>117.11</v>
      </c>
      <c r="M662" s="5">
        <v>1759969.2</v>
      </c>
      <c r="N662" s="5">
        <v>1001993.16</v>
      </c>
    </row>
    <row r="663" spans="1:14" x14ac:dyDescent="0.25">
      <c r="A663" t="s">
        <v>795</v>
      </c>
      <c r="B663" t="s">
        <v>24</v>
      </c>
      <c r="C663" t="s">
        <v>284</v>
      </c>
      <c r="D663" t="s">
        <v>30</v>
      </c>
      <c r="E663" t="s">
        <v>18</v>
      </c>
      <c r="F663" t="str">
        <f>IF(Tabla1[[#This Row],[Importe Coste total]]&gt;500000," Alto","Bajo")</f>
        <v xml:space="preserve"> Alto</v>
      </c>
      <c r="G663" s="3">
        <v>43831</v>
      </c>
      <c r="H663">
        <v>524628770</v>
      </c>
      <c r="I663" s="3">
        <v>43833</v>
      </c>
      <c r="J663">
        <v>8166</v>
      </c>
      <c r="K663" s="15">
        <f>IFERROR(Tabla1[[#This Row],[Importe venta total]]/Tabla1[[#This Row],[Unidades]]," EJEMPLO SI .Error en el cálculo")</f>
        <v>255.28</v>
      </c>
      <c r="L663" s="5">
        <f>Tabla1[[#This Row],[Importe Coste total]]/Tabla1[[#This Row],[Unidades]]</f>
        <v>159.41999999999999</v>
      </c>
      <c r="M663" s="5">
        <v>2084616.48</v>
      </c>
      <c r="N663" s="5">
        <v>1301823.72</v>
      </c>
    </row>
    <row r="664" spans="1:14" x14ac:dyDescent="0.25">
      <c r="A664" t="s">
        <v>852</v>
      </c>
      <c r="B664" t="s">
        <v>24</v>
      </c>
      <c r="C664" t="s">
        <v>414</v>
      </c>
      <c r="D664" t="s">
        <v>38</v>
      </c>
      <c r="E664" t="s">
        <v>18</v>
      </c>
      <c r="F664" t="str">
        <f>IF(Tabla1[[#This Row],[Importe Coste total]]&gt;500000," Alto","Bajo")</f>
        <v>Bajo</v>
      </c>
      <c r="G664" s="3">
        <v>44183</v>
      </c>
      <c r="H664">
        <v>313368976</v>
      </c>
      <c r="I664" s="3">
        <v>44229</v>
      </c>
      <c r="J664">
        <v>1698</v>
      </c>
      <c r="K664" s="15">
        <f>IFERROR(Tabla1[[#This Row],[Importe venta total]]/Tabla1[[#This Row],[Unidades]]," EJEMPLO SI .Error en el cálculo")</f>
        <v>437.2</v>
      </c>
      <c r="L664" s="5">
        <f>Tabla1[[#This Row],[Importe Coste total]]/Tabla1[[#This Row],[Unidades]]</f>
        <v>263.33</v>
      </c>
      <c r="M664" s="5">
        <v>742365.6</v>
      </c>
      <c r="N664" s="5">
        <v>447134.33999999997</v>
      </c>
    </row>
    <row r="665" spans="1:14" x14ac:dyDescent="0.25">
      <c r="A665" t="s">
        <v>853</v>
      </c>
      <c r="B665" t="s">
        <v>24</v>
      </c>
      <c r="C665" t="s">
        <v>501</v>
      </c>
      <c r="D665" t="s">
        <v>13</v>
      </c>
      <c r="E665" t="s">
        <v>14</v>
      </c>
      <c r="F665" t="str">
        <f>IF(Tabla1[[#This Row],[Importe Coste total]]&gt;500000," Alto","Bajo")</f>
        <v xml:space="preserve"> Alto</v>
      </c>
      <c r="G665" s="3">
        <v>44633</v>
      </c>
      <c r="H665">
        <v>536687123</v>
      </c>
      <c r="I665" s="3">
        <v>44635</v>
      </c>
      <c r="J665">
        <v>6501</v>
      </c>
      <c r="K665" s="15">
        <f>IFERROR(Tabla1[[#This Row],[Importe venta total]]/Tabla1[[#This Row],[Unidades]]," EJEMPLO SI .Error en el cálculo")</f>
        <v>152.58000000000001</v>
      </c>
      <c r="L665" s="5">
        <f>Tabla1[[#This Row],[Importe Coste total]]/Tabla1[[#This Row],[Unidades]]</f>
        <v>97.44</v>
      </c>
      <c r="M665" s="5">
        <v>991922.58000000007</v>
      </c>
      <c r="N665" s="5">
        <v>633457.43999999994</v>
      </c>
    </row>
    <row r="666" spans="1:14" x14ac:dyDescent="0.25">
      <c r="A666" t="s">
        <v>854</v>
      </c>
      <c r="B666" t="s">
        <v>28</v>
      </c>
      <c r="C666" t="s">
        <v>222</v>
      </c>
      <c r="D666" t="s">
        <v>26</v>
      </c>
      <c r="E666" t="s">
        <v>18</v>
      </c>
      <c r="F666" t="str">
        <f>IF(Tabla1[[#This Row],[Importe Coste total]]&gt;500000," Alto","Bajo")</f>
        <v>Bajo</v>
      </c>
      <c r="G666" s="3">
        <v>44063</v>
      </c>
      <c r="H666">
        <v>938382041</v>
      </c>
      <c r="I666" s="3">
        <v>44103</v>
      </c>
      <c r="J666">
        <v>6954</v>
      </c>
      <c r="K666" s="15">
        <f>IFERROR(Tabla1[[#This Row],[Importe venta total]]/Tabla1[[#This Row],[Unidades]]," EJEMPLO SI .Error en el cálculo")</f>
        <v>9.33</v>
      </c>
      <c r="L666" s="5">
        <f>Tabla1[[#This Row],[Importe Coste total]]/Tabla1[[#This Row],[Unidades]]</f>
        <v>6.92</v>
      </c>
      <c r="M666" s="5">
        <v>64880.82</v>
      </c>
      <c r="N666" s="5">
        <v>48121.68</v>
      </c>
    </row>
    <row r="667" spans="1:14" x14ac:dyDescent="0.25">
      <c r="A667" t="s">
        <v>855</v>
      </c>
      <c r="B667" t="s">
        <v>24</v>
      </c>
      <c r="C667" t="s">
        <v>301</v>
      </c>
      <c r="D667" t="s">
        <v>85</v>
      </c>
      <c r="E667" t="s">
        <v>14</v>
      </c>
      <c r="F667" t="str">
        <f>IF(Tabla1[[#This Row],[Importe Coste total]]&gt;500000," Alto","Bajo")</f>
        <v xml:space="preserve"> Alto</v>
      </c>
      <c r="G667" s="3">
        <v>44632</v>
      </c>
      <c r="H667">
        <v>882565057</v>
      </c>
      <c r="I667" s="3">
        <v>44670</v>
      </c>
      <c r="J667">
        <v>9468</v>
      </c>
      <c r="K667" s="15">
        <f>IFERROR(Tabla1[[#This Row],[Importe venta total]]/Tabla1[[#This Row],[Unidades]]," EJEMPLO SI .Error en el cálculo")</f>
        <v>668.27</v>
      </c>
      <c r="L667" s="5">
        <f>Tabla1[[#This Row],[Importe Coste total]]/Tabla1[[#This Row],[Unidades]]</f>
        <v>502.53999999999996</v>
      </c>
      <c r="M667" s="5">
        <v>6327180.3599999994</v>
      </c>
      <c r="N667" s="5">
        <v>4758048.72</v>
      </c>
    </row>
    <row r="668" spans="1:14" x14ac:dyDescent="0.25">
      <c r="A668" t="s">
        <v>856</v>
      </c>
      <c r="B668" t="s">
        <v>11</v>
      </c>
      <c r="C668" t="s">
        <v>371</v>
      </c>
      <c r="D668" t="s">
        <v>22</v>
      </c>
      <c r="E668" t="s">
        <v>18</v>
      </c>
      <c r="F668" t="str">
        <f>IF(Tabla1[[#This Row],[Importe Coste total]]&gt;500000," Alto","Bajo")</f>
        <v xml:space="preserve"> Alto</v>
      </c>
      <c r="G668" s="3">
        <v>43948</v>
      </c>
      <c r="H668">
        <v>703659999</v>
      </c>
      <c r="I668" s="3">
        <v>43965</v>
      </c>
      <c r="J668">
        <v>7485</v>
      </c>
      <c r="K668" s="15">
        <f>IFERROR(Tabla1[[#This Row],[Importe venta total]]/Tabla1[[#This Row],[Unidades]]," EJEMPLO SI .Error en el cálculo")</f>
        <v>205.7</v>
      </c>
      <c r="L668" s="5">
        <f>Tabla1[[#This Row],[Importe Coste total]]/Tabla1[[#This Row],[Unidades]]</f>
        <v>117.11</v>
      </c>
      <c r="M668" s="5">
        <v>1539664.5</v>
      </c>
      <c r="N668" s="5">
        <v>876568.35</v>
      </c>
    </row>
    <row r="669" spans="1:14" x14ac:dyDescent="0.25">
      <c r="A669" t="s">
        <v>857</v>
      </c>
      <c r="B669" t="s">
        <v>20</v>
      </c>
      <c r="C669" t="s">
        <v>112</v>
      </c>
      <c r="D669" t="s">
        <v>40</v>
      </c>
      <c r="E669" t="s">
        <v>18</v>
      </c>
      <c r="F669" t="str">
        <f>IF(Tabla1[[#This Row],[Importe Coste total]]&gt;500000," Alto","Bajo")</f>
        <v>Bajo</v>
      </c>
      <c r="G669" s="3">
        <v>43945</v>
      </c>
      <c r="H669">
        <v>356403195</v>
      </c>
      <c r="I669" s="3">
        <v>43954</v>
      </c>
      <c r="J669">
        <v>6480</v>
      </c>
      <c r="K669" s="15">
        <f>IFERROR(Tabla1[[#This Row],[Importe venta total]]/Tabla1[[#This Row],[Unidades]]," EJEMPLO SI .Error en el cálculo")</f>
        <v>81.73</v>
      </c>
      <c r="L669" s="5">
        <f>Tabla1[[#This Row],[Importe Coste total]]/Tabla1[[#This Row],[Unidades]]</f>
        <v>56.670000000000009</v>
      </c>
      <c r="M669" s="5">
        <v>529610.4</v>
      </c>
      <c r="N669" s="5">
        <v>367221.60000000003</v>
      </c>
    </row>
    <row r="670" spans="1:14" x14ac:dyDescent="0.25">
      <c r="A670" t="s">
        <v>858</v>
      </c>
      <c r="B670" t="s">
        <v>11</v>
      </c>
      <c r="C670" t="s">
        <v>269</v>
      </c>
      <c r="D670" t="s">
        <v>22</v>
      </c>
      <c r="E670" t="s">
        <v>14</v>
      </c>
      <c r="F670" t="str">
        <f>IF(Tabla1[[#This Row],[Importe Coste total]]&gt;500000," Alto","Bajo")</f>
        <v xml:space="preserve"> Alto</v>
      </c>
      <c r="G670" s="3">
        <v>44089</v>
      </c>
      <c r="H670">
        <v>765843474</v>
      </c>
      <c r="I670" s="3">
        <v>44125</v>
      </c>
      <c r="J670">
        <v>8958</v>
      </c>
      <c r="K670" s="15">
        <f>IFERROR(Tabla1[[#This Row],[Importe venta total]]/Tabla1[[#This Row],[Unidades]]," EJEMPLO SI .Error en el cálculo")</f>
        <v>205.7</v>
      </c>
      <c r="L670" s="5">
        <f>Tabla1[[#This Row],[Importe Coste total]]/Tabla1[[#This Row],[Unidades]]</f>
        <v>117.10999999999999</v>
      </c>
      <c r="M670" s="5">
        <v>1842660.5999999999</v>
      </c>
      <c r="N670" s="5">
        <v>1049071.3799999999</v>
      </c>
    </row>
    <row r="671" spans="1:14" x14ac:dyDescent="0.25">
      <c r="A671" t="s">
        <v>859</v>
      </c>
      <c r="B671" t="s">
        <v>24</v>
      </c>
      <c r="C671" t="s">
        <v>804</v>
      </c>
      <c r="D671" t="s">
        <v>17</v>
      </c>
      <c r="E671" t="s">
        <v>18</v>
      </c>
      <c r="F671" t="str">
        <f>IF(Tabla1[[#This Row],[Importe Coste total]]&gt;500000," Alto","Bajo")</f>
        <v xml:space="preserve"> Alto</v>
      </c>
      <c r="G671" s="3">
        <v>43997</v>
      </c>
      <c r="H671">
        <v>677342164</v>
      </c>
      <c r="I671" s="3">
        <v>44027</v>
      </c>
      <c r="J671">
        <v>9453</v>
      </c>
      <c r="K671" s="15">
        <f>IFERROR(Tabla1[[#This Row],[Importe venta total]]/Tabla1[[#This Row],[Unidades]]," EJEMPLO SI .Error en el cálculo")</f>
        <v>421.89</v>
      </c>
      <c r="L671" s="5">
        <f>Tabla1[[#This Row],[Importe Coste total]]/Tabla1[[#This Row],[Unidades]]</f>
        <v>364.69</v>
      </c>
      <c r="M671" s="5">
        <v>3988126.17</v>
      </c>
      <c r="N671" s="5">
        <v>3447414.57</v>
      </c>
    </row>
    <row r="672" spans="1:14" x14ac:dyDescent="0.25">
      <c r="A672" t="s">
        <v>860</v>
      </c>
      <c r="B672" t="s">
        <v>20</v>
      </c>
      <c r="C672" t="s">
        <v>374</v>
      </c>
      <c r="D672" t="s">
        <v>85</v>
      </c>
      <c r="E672" t="s">
        <v>14</v>
      </c>
      <c r="F672" t="str">
        <f>IF(Tabla1[[#This Row],[Importe Coste total]]&gt;500000," Alto","Bajo")</f>
        <v xml:space="preserve"> Alto</v>
      </c>
      <c r="G672" s="3">
        <v>43951</v>
      </c>
      <c r="H672">
        <v>706573092</v>
      </c>
      <c r="I672" s="3">
        <v>43966</v>
      </c>
      <c r="J672">
        <v>9535</v>
      </c>
      <c r="K672" s="15">
        <f>IFERROR(Tabla1[[#This Row],[Importe venta total]]/Tabla1[[#This Row],[Unidades]]," EJEMPLO SI .Error en el cálculo")</f>
        <v>668.27</v>
      </c>
      <c r="L672" s="5">
        <f>Tabla1[[#This Row],[Importe Coste total]]/Tabla1[[#This Row],[Unidades]]</f>
        <v>502.54</v>
      </c>
      <c r="M672" s="5">
        <v>6371954.4500000002</v>
      </c>
      <c r="N672" s="5">
        <v>4791718.9000000004</v>
      </c>
    </row>
    <row r="673" spans="1:14" x14ac:dyDescent="0.25">
      <c r="A673" t="s">
        <v>861</v>
      </c>
      <c r="B673" t="s">
        <v>65</v>
      </c>
      <c r="C673" t="s">
        <v>72</v>
      </c>
      <c r="D673" t="s">
        <v>22</v>
      </c>
      <c r="E673" t="s">
        <v>14</v>
      </c>
      <c r="F673" t="str">
        <f>IF(Tabla1[[#This Row],[Importe Coste total]]&gt;500000," Alto","Bajo")</f>
        <v>Bajo</v>
      </c>
      <c r="G673" s="3">
        <v>44383</v>
      </c>
      <c r="H673">
        <v>189522588</v>
      </c>
      <c r="I673" s="3">
        <v>44409</v>
      </c>
      <c r="J673">
        <v>2800</v>
      </c>
      <c r="K673" s="15">
        <f>IFERROR(Tabla1[[#This Row],[Importe venta total]]/Tabla1[[#This Row],[Unidades]]," EJEMPLO SI .Error en el cálculo")</f>
        <v>205.7</v>
      </c>
      <c r="L673" s="5">
        <f>Tabla1[[#This Row],[Importe Coste total]]/Tabla1[[#This Row],[Unidades]]</f>
        <v>117.11</v>
      </c>
      <c r="M673" s="5">
        <v>575960</v>
      </c>
      <c r="N673" s="5">
        <v>327908</v>
      </c>
    </row>
    <row r="674" spans="1:14" x14ac:dyDescent="0.25">
      <c r="A674" t="s">
        <v>421</v>
      </c>
      <c r="B674" t="s">
        <v>28</v>
      </c>
      <c r="C674" t="s">
        <v>600</v>
      </c>
      <c r="D674" t="s">
        <v>85</v>
      </c>
      <c r="E674" t="s">
        <v>18</v>
      </c>
      <c r="F674" t="str">
        <f>IF(Tabla1[[#This Row],[Importe Coste total]]&gt;500000," Alto","Bajo")</f>
        <v xml:space="preserve"> Alto</v>
      </c>
      <c r="G674" s="3">
        <v>44304</v>
      </c>
      <c r="H674">
        <v>332489478</v>
      </c>
      <c r="I674" s="3">
        <v>44342</v>
      </c>
      <c r="J674">
        <v>9880</v>
      </c>
      <c r="K674" s="15">
        <f>IFERROR(Tabla1[[#This Row],[Importe venta total]]/Tabla1[[#This Row],[Unidades]]," EJEMPLO SI .Error en el cálculo")</f>
        <v>668.27</v>
      </c>
      <c r="L674" s="5">
        <f>Tabla1[[#This Row],[Importe Coste total]]/Tabla1[[#This Row],[Unidades]]</f>
        <v>502.54</v>
      </c>
      <c r="M674" s="5">
        <v>6602507.5999999996</v>
      </c>
      <c r="N674" s="5">
        <v>4965095.2</v>
      </c>
    </row>
    <row r="675" spans="1:14" x14ac:dyDescent="0.25">
      <c r="A675" t="s">
        <v>862</v>
      </c>
      <c r="B675" t="s">
        <v>24</v>
      </c>
      <c r="C675" t="s">
        <v>315</v>
      </c>
      <c r="D675" t="s">
        <v>13</v>
      </c>
      <c r="E675" t="s">
        <v>18</v>
      </c>
      <c r="F675" t="str">
        <f>IF(Tabla1[[#This Row],[Importe Coste total]]&gt;500000," Alto","Bajo")</f>
        <v>Bajo</v>
      </c>
      <c r="G675" s="3">
        <v>43916</v>
      </c>
      <c r="H675">
        <v>162085092</v>
      </c>
      <c r="I675" s="3">
        <v>43953</v>
      </c>
      <c r="J675">
        <v>3435</v>
      </c>
      <c r="K675" s="15">
        <f>IFERROR(Tabla1[[#This Row],[Importe venta total]]/Tabla1[[#This Row],[Unidades]]," EJEMPLO SI .Error en el cálculo")</f>
        <v>152.58000000000001</v>
      </c>
      <c r="L675" s="5">
        <f>Tabla1[[#This Row],[Importe Coste total]]/Tabla1[[#This Row],[Unidades]]</f>
        <v>97.439999999999984</v>
      </c>
      <c r="M675" s="5">
        <v>524112.30000000005</v>
      </c>
      <c r="N675" s="5">
        <v>334706.39999999997</v>
      </c>
    </row>
    <row r="676" spans="1:14" x14ac:dyDescent="0.25">
      <c r="A676" t="s">
        <v>863</v>
      </c>
      <c r="B676" t="s">
        <v>11</v>
      </c>
      <c r="C676" t="s">
        <v>337</v>
      </c>
      <c r="D676" t="s">
        <v>22</v>
      </c>
      <c r="E676" t="s">
        <v>18</v>
      </c>
      <c r="F676" t="str">
        <f>IF(Tabla1[[#This Row],[Importe Coste total]]&gt;500000," Alto","Bajo")</f>
        <v>Bajo</v>
      </c>
      <c r="G676" s="3">
        <v>44092</v>
      </c>
      <c r="H676">
        <v>575233256</v>
      </c>
      <c r="I676" s="3">
        <v>44140</v>
      </c>
      <c r="J676">
        <v>3158</v>
      </c>
      <c r="K676" s="15">
        <f>IFERROR(Tabla1[[#This Row],[Importe venta total]]/Tabla1[[#This Row],[Unidades]]," EJEMPLO SI .Error en el cálculo")</f>
        <v>205.7</v>
      </c>
      <c r="L676" s="5">
        <f>Tabla1[[#This Row],[Importe Coste total]]/Tabla1[[#This Row],[Unidades]]</f>
        <v>117.11</v>
      </c>
      <c r="M676" s="5">
        <v>649600.6</v>
      </c>
      <c r="N676" s="5">
        <v>369833.38</v>
      </c>
    </row>
    <row r="677" spans="1:14" x14ac:dyDescent="0.25">
      <c r="A677" t="s">
        <v>864</v>
      </c>
      <c r="B677" t="s">
        <v>20</v>
      </c>
      <c r="C677" t="s">
        <v>416</v>
      </c>
      <c r="D677" t="s">
        <v>75</v>
      </c>
      <c r="E677" t="s">
        <v>14</v>
      </c>
      <c r="F677" t="str">
        <f>IF(Tabla1[[#This Row],[Importe Coste total]]&gt;500000," Alto","Bajo")</f>
        <v>Bajo</v>
      </c>
      <c r="G677" s="3">
        <v>44804</v>
      </c>
      <c r="H677">
        <v>289170300</v>
      </c>
      <c r="I677" s="3">
        <v>44815</v>
      </c>
      <c r="J677">
        <v>773</v>
      </c>
      <c r="K677" s="15">
        <f>IFERROR(Tabla1[[#This Row],[Importe venta total]]/Tabla1[[#This Row],[Unidades]]," EJEMPLO SI .Error en el cálculo")</f>
        <v>109.28</v>
      </c>
      <c r="L677" s="5">
        <f>Tabla1[[#This Row],[Importe Coste total]]/Tabla1[[#This Row],[Unidades]]</f>
        <v>35.840000000000003</v>
      </c>
      <c r="M677" s="5">
        <v>84473.44</v>
      </c>
      <c r="N677" s="5">
        <v>27704.320000000003</v>
      </c>
    </row>
    <row r="678" spans="1:14" x14ac:dyDescent="0.25">
      <c r="A678" t="s">
        <v>865</v>
      </c>
      <c r="B678" t="s">
        <v>11</v>
      </c>
      <c r="C678" t="s">
        <v>648</v>
      </c>
      <c r="D678" t="s">
        <v>53</v>
      </c>
      <c r="E678" t="s">
        <v>14</v>
      </c>
      <c r="F678" t="str">
        <f>IF(Tabla1[[#This Row],[Importe Coste total]]&gt;500000," Alto","Bajo")</f>
        <v>Bajo</v>
      </c>
      <c r="G678" s="3">
        <v>44608</v>
      </c>
      <c r="H678">
        <v>791445052</v>
      </c>
      <c r="I678" s="3">
        <v>44611</v>
      </c>
      <c r="J678">
        <v>5033</v>
      </c>
      <c r="K678" s="15">
        <f>IFERROR(Tabla1[[#This Row],[Importe venta total]]/Tabla1[[#This Row],[Unidades]]," EJEMPLO SI .Error en el cálculo")</f>
        <v>154.06</v>
      </c>
      <c r="L678" s="5">
        <f>Tabla1[[#This Row],[Importe Coste total]]/Tabla1[[#This Row],[Unidades]]</f>
        <v>90.93</v>
      </c>
      <c r="M678" s="5">
        <v>775383.98</v>
      </c>
      <c r="N678" s="5">
        <v>457650.69000000006</v>
      </c>
    </row>
    <row r="679" spans="1:14" x14ac:dyDescent="0.25">
      <c r="A679" t="s">
        <v>341</v>
      </c>
      <c r="B679" t="s">
        <v>24</v>
      </c>
      <c r="C679" t="s">
        <v>284</v>
      </c>
      <c r="D679" t="s">
        <v>13</v>
      </c>
      <c r="E679" t="s">
        <v>18</v>
      </c>
      <c r="F679" t="str">
        <f>IF(Tabla1[[#This Row],[Importe Coste total]]&gt;500000," Alto","Bajo")</f>
        <v xml:space="preserve"> Alto</v>
      </c>
      <c r="G679" s="3">
        <v>44293</v>
      </c>
      <c r="H679">
        <v>489918839</v>
      </c>
      <c r="I679" s="3">
        <v>44307</v>
      </c>
      <c r="J679">
        <v>6727</v>
      </c>
      <c r="K679" s="15">
        <f>IFERROR(Tabla1[[#This Row],[Importe venta total]]/Tabla1[[#This Row],[Unidades]]," EJEMPLO SI .Error en el cálculo")</f>
        <v>152.58000000000001</v>
      </c>
      <c r="L679" s="5">
        <f>Tabla1[[#This Row],[Importe Coste total]]/Tabla1[[#This Row],[Unidades]]</f>
        <v>97.44</v>
      </c>
      <c r="M679" s="5">
        <v>1026405.66</v>
      </c>
      <c r="N679" s="5">
        <v>655478.88</v>
      </c>
    </row>
    <row r="680" spans="1:14" x14ac:dyDescent="0.25">
      <c r="A680" t="s">
        <v>866</v>
      </c>
      <c r="B680" t="s">
        <v>11</v>
      </c>
      <c r="C680" t="s">
        <v>618</v>
      </c>
      <c r="D680" t="s">
        <v>85</v>
      </c>
      <c r="E680" t="s">
        <v>18</v>
      </c>
      <c r="F680" t="str">
        <f>IF(Tabla1[[#This Row],[Importe Coste total]]&gt;500000," Alto","Bajo")</f>
        <v xml:space="preserve"> Alto</v>
      </c>
      <c r="G680" s="3">
        <v>44274</v>
      </c>
      <c r="H680">
        <v>562765491</v>
      </c>
      <c r="I680" s="3">
        <v>44297</v>
      </c>
      <c r="J680">
        <v>3669</v>
      </c>
      <c r="K680" s="15">
        <f>IFERROR(Tabla1[[#This Row],[Importe venta total]]/Tabla1[[#This Row],[Unidades]]," EJEMPLO SI .Error en el cálculo")</f>
        <v>668.27</v>
      </c>
      <c r="L680" s="5">
        <f>Tabla1[[#This Row],[Importe Coste total]]/Tabla1[[#This Row],[Unidades]]</f>
        <v>502.54</v>
      </c>
      <c r="M680" s="5">
        <v>2451882.63</v>
      </c>
      <c r="N680" s="5">
        <v>1843819.26</v>
      </c>
    </row>
    <row r="681" spans="1:14" x14ac:dyDescent="0.25">
      <c r="A681" t="s">
        <v>867</v>
      </c>
      <c r="B681" t="s">
        <v>65</v>
      </c>
      <c r="C681" t="s">
        <v>365</v>
      </c>
      <c r="D681" t="s">
        <v>75</v>
      </c>
      <c r="E681" t="s">
        <v>14</v>
      </c>
      <c r="F681" t="str">
        <f>IF(Tabla1[[#This Row],[Importe Coste total]]&gt;500000," Alto","Bajo")</f>
        <v>Bajo</v>
      </c>
      <c r="G681" s="3">
        <v>44068</v>
      </c>
      <c r="H681">
        <v>908471333</v>
      </c>
      <c r="I681" s="3">
        <v>44090</v>
      </c>
      <c r="J681">
        <v>5711</v>
      </c>
      <c r="K681" s="15">
        <f>IFERROR(Tabla1[[#This Row],[Importe venta total]]/Tabla1[[#This Row],[Unidades]]," EJEMPLO SI .Error en el cálculo")</f>
        <v>109.27999999999999</v>
      </c>
      <c r="L681" s="5">
        <f>Tabla1[[#This Row],[Importe Coste total]]/Tabla1[[#This Row],[Unidades]]</f>
        <v>35.840000000000003</v>
      </c>
      <c r="M681" s="5">
        <v>624098.07999999996</v>
      </c>
      <c r="N681" s="5">
        <v>204682.24000000002</v>
      </c>
    </row>
    <row r="682" spans="1:14" x14ac:dyDescent="0.25">
      <c r="A682" t="s">
        <v>868</v>
      </c>
      <c r="B682" t="s">
        <v>28</v>
      </c>
      <c r="C682" t="s">
        <v>727</v>
      </c>
      <c r="D682" t="s">
        <v>38</v>
      </c>
      <c r="E682" t="s">
        <v>18</v>
      </c>
      <c r="F682" t="str">
        <f>IF(Tabla1[[#This Row],[Importe Coste total]]&gt;500000," Alto","Bajo")</f>
        <v xml:space="preserve"> Alto</v>
      </c>
      <c r="G682" s="3">
        <v>43861</v>
      </c>
      <c r="H682">
        <v>595835196</v>
      </c>
      <c r="I682" s="3">
        <v>43902</v>
      </c>
      <c r="J682">
        <v>9730</v>
      </c>
      <c r="K682" s="15">
        <f>IFERROR(Tabla1[[#This Row],[Importe venta total]]/Tabla1[[#This Row],[Unidades]]," EJEMPLO SI .Error en el cálculo")</f>
        <v>437.2</v>
      </c>
      <c r="L682" s="5">
        <f>Tabla1[[#This Row],[Importe Coste total]]/Tabla1[[#This Row],[Unidades]]</f>
        <v>263.33</v>
      </c>
      <c r="M682" s="5">
        <v>4253956</v>
      </c>
      <c r="N682" s="5">
        <v>2562200.9</v>
      </c>
    </row>
    <row r="683" spans="1:14" x14ac:dyDescent="0.25">
      <c r="A683" t="s">
        <v>869</v>
      </c>
      <c r="B683" t="s">
        <v>11</v>
      </c>
      <c r="C683" t="s">
        <v>503</v>
      </c>
      <c r="D683" t="s">
        <v>13</v>
      </c>
      <c r="E683" t="s">
        <v>14</v>
      </c>
      <c r="F683" t="str">
        <f>IF(Tabla1[[#This Row],[Importe Coste total]]&gt;500000," Alto","Bajo")</f>
        <v>Bajo</v>
      </c>
      <c r="G683" s="3">
        <v>43985</v>
      </c>
      <c r="H683">
        <v>113968408</v>
      </c>
      <c r="I683" s="3">
        <v>44008</v>
      </c>
      <c r="J683">
        <v>4639</v>
      </c>
      <c r="K683" s="15">
        <f>IFERROR(Tabla1[[#This Row],[Importe venta total]]/Tabla1[[#This Row],[Unidades]]," EJEMPLO SI .Error en el cálculo")</f>
        <v>152.58000000000001</v>
      </c>
      <c r="L683" s="5">
        <f>Tabla1[[#This Row],[Importe Coste total]]/Tabla1[[#This Row],[Unidades]]</f>
        <v>97.44</v>
      </c>
      <c r="M683" s="5">
        <v>707818.62000000011</v>
      </c>
      <c r="N683" s="5">
        <v>452024.16</v>
      </c>
    </row>
    <row r="684" spans="1:14" x14ac:dyDescent="0.25">
      <c r="A684" t="s">
        <v>870</v>
      </c>
      <c r="B684" t="s">
        <v>24</v>
      </c>
      <c r="C684" t="s">
        <v>305</v>
      </c>
      <c r="D684" t="s">
        <v>40</v>
      </c>
      <c r="E684" t="s">
        <v>14</v>
      </c>
      <c r="F684" t="str">
        <f>IF(Tabla1[[#This Row],[Importe Coste total]]&gt;500000," Alto","Bajo")</f>
        <v>Bajo</v>
      </c>
      <c r="G684" s="3">
        <v>44400</v>
      </c>
      <c r="H684">
        <v>922294795</v>
      </c>
      <c r="I684" s="3">
        <v>44450</v>
      </c>
      <c r="J684">
        <v>6380</v>
      </c>
      <c r="K684" s="15">
        <f>IFERROR(Tabla1[[#This Row],[Importe venta total]]/Tabla1[[#This Row],[Unidades]]," EJEMPLO SI .Error en el cálculo")</f>
        <v>81.73</v>
      </c>
      <c r="L684" s="5">
        <f>Tabla1[[#This Row],[Importe Coste total]]/Tabla1[[#This Row],[Unidades]]</f>
        <v>56.670000000000009</v>
      </c>
      <c r="M684" s="5">
        <v>521437.4</v>
      </c>
      <c r="N684" s="5">
        <v>361554.60000000003</v>
      </c>
    </row>
    <row r="685" spans="1:14" x14ac:dyDescent="0.25">
      <c r="A685" t="s">
        <v>871</v>
      </c>
      <c r="B685" t="s">
        <v>24</v>
      </c>
      <c r="C685" t="s">
        <v>457</v>
      </c>
      <c r="D685" t="s">
        <v>26</v>
      </c>
      <c r="E685" t="s">
        <v>18</v>
      </c>
      <c r="F685" t="str">
        <f>IF(Tabla1[[#This Row],[Importe Coste total]]&gt;500000," Alto","Bajo")</f>
        <v>Bajo</v>
      </c>
      <c r="G685" s="3">
        <v>44164</v>
      </c>
      <c r="H685">
        <v>500550687</v>
      </c>
      <c r="I685" s="3">
        <v>44181</v>
      </c>
      <c r="J685">
        <v>2926</v>
      </c>
      <c r="K685" s="15">
        <f>IFERROR(Tabla1[[#This Row],[Importe venta total]]/Tabla1[[#This Row],[Unidades]]," EJEMPLO SI .Error en el cálculo")</f>
        <v>9.33</v>
      </c>
      <c r="L685" s="5">
        <f>Tabla1[[#This Row],[Importe Coste total]]/Tabla1[[#This Row],[Unidades]]</f>
        <v>6.919999999999999</v>
      </c>
      <c r="M685" s="5">
        <v>27299.58</v>
      </c>
      <c r="N685" s="5">
        <v>20247.919999999998</v>
      </c>
    </row>
    <row r="686" spans="1:14" x14ac:dyDescent="0.25">
      <c r="A686" t="s">
        <v>872</v>
      </c>
      <c r="B686" t="s">
        <v>24</v>
      </c>
      <c r="C686" t="s">
        <v>308</v>
      </c>
      <c r="D686" t="s">
        <v>17</v>
      </c>
      <c r="E686" t="s">
        <v>18</v>
      </c>
      <c r="F686" t="str">
        <f>IF(Tabla1[[#This Row],[Importe Coste total]]&gt;500000," Alto","Bajo")</f>
        <v xml:space="preserve"> Alto</v>
      </c>
      <c r="G686" s="3">
        <v>44051</v>
      </c>
      <c r="H686">
        <v>898784911</v>
      </c>
      <c r="I686" s="3">
        <v>44058</v>
      </c>
      <c r="J686">
        <v>9283</v>
      </c>
      <c r="K686" s="15">
        <f>IFERROR(Tabla1[[#This Row],[Importe venta total]]/Tabla1[[#This Row],[Unidades]]," EJEMPLO SI .Error en el cálculo")</f>
        <v>421.89</v>
      </c>
      <c r="L686" s="5">
        <f>Tabla1[[#This Row],[Importe Coste total]]/Tabla1[[#This Row],[Unidades]]</f>
        <v>364.69</v>
      </c>
      <c r="M686" s="5">
        <v>3916404.8699999996</v>
      </c>
      <c r="N686" s="5">
        <v>3385417.27</v>
      </c>
    </row>
    <row r="687" spans="1:14" x14ac:dyDescent="0.25">
      <c r="A687" t="s">
        <v>873</v>
      </c>
      <c r="B687" t="s">
        <v>28</v>
      </c>
      <c r="C687" t="s">
        <v>246</v>
      </c>
      <c r="D687" t="s">
        <v>13</v>
      </c>
      <c r="E687" t="s">
        <v>14</v>
      </c>
      <c r="F687" t="str">
        <f>IF(Tabla1[[#This Row],[Importe Coste total]]&gt;500000," Alto","Bajo")</f>
        <v>Bajo</v>
      </c>
      <c r="G687" s="3">
        <v>43939</v>
      </c>
      <c r="H687">
        <v>187358796</v>
      </c>
      <c r="I687" s="3">
        <v>43957</v>
      </c>
      <c r="J687">
        <v>2486</v>
      </c>
      <c r="K687" s="15">
        <f>IFERROR(Tabla1[[#This Row],[Importe venta total]]/Tabla1[[#This Row],[Unidades]]," EJEMPLO SI .Error en el cálculo")</f>
        <v>152.58000000000001</v>
      </c>
      <c r="L687" s="5">
        <f>Tabla1[[#This Row],[Importe Coste total]]/Tabla1[[#This Row],[Unidades]]</f>
        <v>97.44</v>
      </c>
      <c r="M687" s="5">
        <v>379313.88</v>
      </c>
      <c r="N687" s="5">
        <v>242235.84</v>
      </c>
    </row>
    <row r="688" spans="1:14" x14ac:dyDescent="0.25">
      <c r="A688" t="s">
        <v>874</v>
      </c>
      <c r="B688" t="s">
        <v>24</v>
      </c>
      <c r="C688" t="s">
        <v>308</v>
      </c>
      <c r="D688" t="s">
        <v>22</v>
      </c>
      <c r="E688" t="s">
        <v>14</v>
      </c>
      <c r="F688" t="str">
        <f>IF(Tabla1[[#This Row],[Importe Coste total]]&gt;500000," Alto","Bajo")</f>
        <v xml:space="preserve"> Alto</v>
      </c>
      <c r="G688" s="3">
        <v>44370</v>
      </c>
      <c r="H688">
        <v>106946170</v>
      </c>
      <c r="I688" s="3">
        <v>44404</v>
      </c>
      <c r="J688">
        <v>6603</v>
      </c>
      <c r="K688" s="15">
        <f>IFERROR(Tabla1[[#This Row],[Importe venta total]]/Tabla1[[#This Row],[Unidades]]," EJEMPLO SI .Error en el cálculo")</f>
        <v>205.7</v>
      </c>
      <c r="L688" s="5">
        <f>Tabla1[[#This Row],[Importe Coste total]]/Tabla1[[#This Row],[Unidades]]</f>
        <v>117.11</v>
      </c>
      <c r="M688" s="5">
        <v>1358237.0999999999</v>
      </c>
      <c r="N688" s="5">
        <v>773277.33</v>
      </c>
    </row>
    <row r="689" spans="1:14" x14ac:dyDescent="0.25">
      <c r="A689" t="s">
        <v>875</v>
      </c>
      <c r="B689" t="s">
        <v>11</v>
      </c>
      <c r="C689" t="s">
        <v>337</v>
      </c>
      <c r="D689" t="s">
        <v>43</v>
      </c>
      <c r="E689" t="s">
        <v>14</v>
      </c>
      <c r="F689" t="str">
        <f>IF(Tabla1[[#This Row],[Importe Coste total]]&gt;500000," Alto","Bajo")</f>
        <v xml:space="preserve"> Alto</v>
      </c>
      <c r="G689" s="3">
        <v>43950</v>
      </c>
      <c r="H689">
        <v>218533360</v>
      </c>
      <c r="I689" s="3">
        <v>43953</v>
      </c>
      <c r="J689">
        <v>7733</v>
      </c>
      <c r="K689" s="15">
        <f>IFERROR(Tabla1[[#This Row],[Importe venta total]]/Tabla1[[#This Row],[Unidades]]," EJEMPLO SI .Error en el cálculo")</f>
        <v>651.21</v>
      </c>
      <c r="L689" s="5">
        <f>Tabla1[[#This Row],[Importe Coste total]]/Tabla1[[#This Row],[Unidades]]</f>
        <v>524.96</v>
      </c>
      <c r="M689" s="5">
        <v>5035806.9300000006</v>
      </c>
      <c r="N689" s="5">
        <v>4059515.68</v>
      </c>
    </row>
    <row r="690" spans="1:14" x14ac:dyDescent="0.25">
      <c r="A690" t="s">
        <v>876</v>
      </c>
      <c r="B690" t="s">
        <v>24</v>
      </c>
      <c r="C690" t="s">
        <v>148</v>
      </c>
      <c r="D690" t="s">
        <v>43</v>
      </c>
      <c r="E690" t="s">
        <v>14</v>
      </c>
      <c r="F690" t="str">
        <f>IF(Tabla1[[#This Row],[Importe Coste total]]&gt;500000," Alto","Bajo")</f>
        <v xml:space="preserve"> Alto</v>
      </c>
      <c r="G690" s="3">
        <v>44039</v>
      </c>
      <c r="H690">
        <v>153419196</v>
      </c>
      <c r="I690" s="3">
        <v>44050</v>
      </c>
      <c r="J690">
        <v>9004</v>
      </c>
      <c r="K690" s="15">
        <f>IFERROR(Tabla1[[#This Row],[Importe venta total]]/Tabla1[[#This Row],[Unidades]]," EJEMPLO SI .Error en el cálculo")</f>
        <v>651.21</v>
      </c>
      <c r="L690" s="5">
        <f>Tabla1[[#This Row],[Importe Coste total]]/Tabla1[[#This Row],[Unidades]]</f>
        <v>524.96</v>
      </c>
      <c r="M690" s="5">
        <v>5863494.8400000008</v>
      </c>
      <c r="N690" s="5">
        <v>4726739.8400000008</v>
      </c>
    </row>
    <row r="691" spans="1:14" x14ac:dyDescent="0.25">
      <c r="A691" t="s">
        <v>877</v>
      </c>
      <c r="B691" t="s">
        <v>65</v>
      </c>
      <c r="C691" t="s">
        <v>167</v>
      </c>
      <c r="D691" t="s">
        <v>26</v>
      </c>
      <c r="E691" t="s">
        <v>18</v>
      </c>
      <c r="F691" t="str">
        <f>IF(Tabla1[[#This Row],[Importe Coste total]]&gt;500000," Alto","Bajo")</f>
        <v>Bajo</v>
      </c>
      <c r="G691" s="3">
        <v>44055</v>
      </c>
      <c r="H691">
        <v>963215005</v>
      </c>
      <c r="I691" s="3">
        <v>44064</v>
      </c>
      <c r="J691">
        <v>5580</v>
      </c>
      <c r="K691" s="15">
        <f>IFERROR(Tabla1[[#This Row],[Importe venta total]]/Tabla1[[#This Row],[Unidades]]," EJEMPLO SI .Error en el cálculo")</f>
        <v>9.33</v>
      </c>
      <c r="L691" s="5">
        <f>Tabla1[[#This Row],[Importe Coste total]]/Tabla1[[#This Row],[Unidades]]</f>
        <v>6.92</v>
      </c>
      <c r="M691" s="5">
        <v>52061.4</v>
      </c>
      <c r="N691" s="5">
        <v>38613.599999999999</v>
      </c>
    </row>
    <row r="692" spans="1:14" x14ac:dyDescent="0.25">
      <c r="A692" t="s">
        <v>878</v>
      </c>
      <c r="B692" t="s">
        <v>20</v>
      </c>
      <c r="C692" t="s">
        <v>112</v>
      </c>
      <c r="D692" t="s">
        <v>53</v>
      </c>
      <c r="E692" t="s">
        <v>14</v>
      </c>
      <c r="F692" t="str">
        <f>IF(Tabla1[[#This Row],[Importe Coste total]]&gt;500000," Alto","Bajo")</f>
        <v xml:space="preserve"> Alto</v>
      </c>
      <c r="G692" s="3">
        <v>44088</v>
      </c>
      <c r="H692">
        <v>169844615</v>
      </c>
      <c r="I692" s="3">
        <v>44123</v>
      </c>
      <c r="J692">
        <v>9651</v>
      </c>
      <c r="K692" s="15">
        <f>IFERROR(Tabla1[[#This Row],[Importe venta total]]/Tabla1[[#This Row],[Unidades]]," EJEMPLO SI .Error en el cálculo")</f>
        <v>154.06</v>
      </c>
      <c r="L692" s="5">
        <f>Tabla1[[#This Row],[Importe Coste total]]/Tabla1[[#This Row],[Unidades]]</f>
        <v>90.93</v>
      </c>
      <c r="M692" s="5">
        <v>1486833.06</v>
      </c>
      <c r="N692" s="5">
        <v>877565.43</v>
      </c>
    </row>
    <row r="693" spans="1:14" x14ac:dyDescent="0.25">
      <c r="A693" t="s">
        <v>879</v>
      </c>
      <c r="B693" t="s">
        <v>11</v>
      </c>
      <c r="C693" t="s">
        <v>313</v>
      </c>
      <c r="D693" t="s">
        <v>40</v>
      </c>
      <c r="E693" t="s">
        <v>18</v>
      </c>
      <c r="F693" t="str">
        <f>IF(Tabla1[[#This Row],[Importe Coste total]]&gt;500000," Alto","Bajo")</f>
        <v>Bajo</v>
      </c>
      <c r="G693" s="3">
        <v>44373</v>
      </c>
      <c r="H693">
        <v>315544354</v>
      </c>
      <c r="I693" s="3">
        <v>44412</v>
      </c>
      <c r="J693">
        <v>5441</v>
      </c>
      <c r="K693" s="15">
        <f>IFERROR(Tabla1[[#This Row],[Importe venta total]]/Tabla1[[#This Row],[Unidades]]," EJEMPLO SI .Error en el cálculo")</f>
        <v>81.73</v>
      </c>
      <c r="L693" s="5">
        <f>Tabla1[[#This Row],[Importe Coste total]]/Tabla1[[#This Row],[Unidades]]</f>
        <v>56.670000000000009</v>
      </c>
      <c r="M693" s="5">
        <v>444692.93</v>
      </c>
      <c r="N693" s="5">
        <v>308341.47000000003</v>
      </c>
    </row>
    <row r="694" spans="1:14" x14ac:dyDescent="0.25">
      <c r="A694" t="s">
        <v>880</v>
      </c>
      <c r="B694" t="s">
        <v>24</v>
      </c>
      <c r="C694" t="s">
        <v>237</v>
      </c>
      <c r="D694" t="s">
        <v>53</v>
      </c>
      <c r="E694" t="s">
        <v>14</v>
      </c>
      <c r="F694" t="str">
        <f>IF(Tabla1[[#This Row],[Importe Coste total]]&gt;500000," Alto","Bajo")</f>
        <v>Bajo</v>
      </c>
      <c r="G694" s="3">
        <v>44768</v>
      </c>
      <c r="H694">
        <v>412863051</v>
      </c>
      <c r="I694" s="3">
        <v>44778</v>
      </c>
      <c r="J694">
        <v>4206</v>
      </c>
      <c r="K694" s="15">
        <f>IFERROR(Tabla1[[#This Row],[Importe venta total]]/Tabla1[[#This Row],[Unidades]]," EJEMPLO SI .Error en el cálculo")</f>
        <v>154.06</v>
      </c>
      <c r="L694" s="5">
        <f>Tabla1[[#This Row],[Importe Coste total]]/Tabla1[[#This Row],[Unidades]]</f>
        <v>90.93</v>
      </c>
      <c r="M694" s="5">
        <v>647976.36</v>
      </c>
      <c r="N694" s="5">
        <v>382451.58</v>
      </c>
    </row>
    <row r="695" spans="1:14" x14ac:dyDescent="0.25">
      <c r="A695" t="s">
        <v>881</v>
      </c>
      <c r="B695" t="s">
        <v>65</v>
      </c>
      <c r="C695" t="s">
        <v>202</v>
      </c>
      <c r="D695" t="s">
        <v>26</v>
      </c>
      <c r="E695" t="s">
        <v>14</v>
      </c>
      <c r="F695" t="str">
        <f>IF(Tabla1[[#This Row],[Importe Coste total]]&gt;500000," Alto","Bajo")</f>
        <v>Bajo</v>
      </c>
      <c r="G695" s="3">
        <v>44237</v>
      </c>
      <c r="H695">
        <v>894662034</v>
      </c>
      <c r="I695" s="3">
        <v>44240</v>
      </c>
      <c r="J695">
        <v>9232</v>
      </c>
      <c r="K695" s="15">
        <f>IFERROR(Tabla1[[#This Row],[Importe venta total]]/Tabla1[[#This Row],[Unidades]]," EJEMPLO SI .Error en el cálculo")</f>
        <v>9.33</v>
      </c>
      <c r="L695" s="5">
        <f>Tabla1[[#This Row],[Importe Coste total]]/Tabla1[[#This Row],[Unidades]]</f>
        <v>6.92</v>
      </c>
      <c r="M695" s="5">
        <v>86134.56</v>
      </c>
      <c r="N695" s="5">
        <v>63885.440000000002</v>
      </c>
    </row>
    <row r="696" spans="1:14" x14ac:dyDescent="0.25">
      <c r="A696" t="s">
        <v>882</v>
      </c>
      <c r="B696" t="s">
        <v>24</v>
      </c>
      <c r="C696" t="s">
        <v>241</v>
      </c>
      <c r="D696" t="s">
        <v>40</v>
      </c>
      <c r="E696" t="s">
        <v>14</v>
      </c>
      <c r="F696" t="str">
        <f>IF(Tabla1[[#This Row],[Importe Coste total]]&gt;500000," Alto","Bajo")</f>
        <v>Bajo</v>
      </c>
      <c r="G696" s="3">
        <v>44500</v>
      </c>
      <c r="H696">
        <v>464115130</v>
      </c>
      <c r="I696" s="3">
        <v>44509</v>
      </c>
      <c r="J696">
        <v>836</v>
      </c>
      <c r="K696" s="15">
        <f>IFERROR(Tabla1[[#This Row],[Importe venta total]]/Tabla1[[#This Row],[Unidades]]," EJEMPLO SI .Error en el cálculo")</f>
        <v>81.73</v>
      </c>
      <c r="L696" s="5">
        <f>Tabla1[[#This Row],[Importe Coste total]]/Tabla1[[#This Row],[Unidades]]</f>
        <v>56.67</v>
      </c>
      <c r="M696" s="5">
        <v>68326.28</v>
      </c>
      <c r="N696" s="5">
        <v>47376.12</v>
      </c>
    </row>
    <row r="697" spans="1:14" x14ac:dyDescent="0.25">
      <c r="A697" t="s">
        <v>883</v>
      </c>
      <c r="B697" t="s">
        <v>11</v>
      </c>
      <c r="C697" t="s">
        <v>467</v>
      </c>
      <c r="D697" t="s">
        <v>33</v>
      </c>
      <c r="E697" t="s">
        <v>18</v>
      </c>
      <c r="F697" t="str">
        <f>IF(Tabla1[[#This Row],[Importe Coste total]]&gt;500000," Alto","Bajo")</f>
        <v>Bajo</v>
      </c>
      <c r="G697" s="3">
        <v>44290</v>
      </c>
      <c r="H697">
        <v>144708669</v>
      </c>
      <c r="I697" s="3">
        <v>44321</v>
      </c>
      <c r="J697">
        <v>1366</v>
      </c>
      <c r="K697" s="15">
        <f>IFERROR(Tabla1[[#This Row],[Importe venta total]]/Tabla1[[#This Row],[Unidades]]," EJEMPLO SI .Error en el cálculo")</f>
        <v>47.45</v>
      </c>
      <c r="L697" s="5">
        <f>Tabla1[[#This Row],[Importe Coste total]]/Tabla1[[#This Row],[Unidades]]</f>
        <v>31.79</v>
      </c>
      <c r="M697" s="5">
        <v>64816.700000000004</v>
      </c>
      <c r="N697" s="5">
        <v>43425.14</v>
      </c>
    </row>
    <row r="698" spans="1:14" x14ac:dyDescent="0.25">
      <c r="A698" t="s">
        <v>884</v>
      </c>
      <c r="B698" t="s">
        <v>28</v>
      </c>
      <c r="C698" t="s">
        <v>727</v>
      </c>
      <c r="D698" t="s">
        <v>26</v>
      </c>
      <c r="E698" t="s">
        <v>14</v>
      </c>
      <c r="F698" t="str">
        <f>IF(Tabla1[[#This Row],[Importe Coste total]]&gt;500000," Alto","Bajo")</f>
        <v>Bajo</v>
      </c>
      <c r="G698" s="3">
        <v>44054</v>
      </c>
      <c r="H698">
        <v>130241477</v>
      </c>
      <c r="I698" s="3">
        <v>44066</v>
      </c>
      <c r="J698">
        <v>202</v>
      </c>
      <c r="K698" s="15">
        <f>IFERROR(Tabla1[[#This Row],[Importe venta total]]/Tabla1[[#This Row],[Unidades]]," EJEMPLO SI .Error en el cálculo")</f>
        <v>9.33</v>
      </c>
      <c r="L698" s="5">
        <f>Tabla1[[#This Row],[Importe Coste total]]/Tabla1[[#This Row],[Unidades]]</f>
        <v>6.92</v>
      </c>
      <c r="M698" s="5">
        <v>1884.66</v>
      </c>
      <c r="N698" s="5">
        <v>1397.84</v>
      </c>
    </row>
    <row r="699" spans="1:14" x14ac:dyDescent="0.25">
      <c r="A699" t="s">
        <v>885</v>
      </c>
      <c r="B699" t="s">
        <v>65</v>
      </c>
      <c r="C699" t="s">
        <v>108</v>
      </c>
      <c r="D699" t="s">
        <v>22</v>
      </c>
      <c r="E699" t="s">
        <v>14</v>
      </c>
      <c r="F699" t="str">
        <f>IF(Tabla1[[#This Row],[Importe Coste total]]&gt;500000," Alto","Bajo")</f>
        <v xml:space="preserve"> Alto</v>
      </c>
      <c r="G699" s="3">
        <v>44387</v>
      </c>
      <c r="H699">
        <v>234824883</v>
      </c>
      <c r="I699" s="3">
        <v>44396</v>
      </c>
      <c r="J699">
        <v>8756</v>
      </c>
      <c r="K699" s="15">
        <f>IFERROR(Tabla1[[#This Row],[Importe venta total]]/Tabla1[[#This Row],[Unidades]]," EJEMPLO SI .Error en el cálculo")</f>
        <v>205.7</v>
      </c>
      <c r="L699" s="5">
        <f>Tabla1[[#This Row],[Importe Coste total]]/Tabla1[[#This Row],[Unidades]]</f>
        <v>117.11</v>
      </c>
      <c r="M699" s="5">
        <v>1801109.2</v>
      </c>
      <c r="N699" s="5">
        <v>1025415.16</v>
      </c>
    </row>
    <row r="700" spans="1:14" x14ac:dyDescent="0.25">
      <c r="A700" t="s">
        <v>886</v>
      </c>
      <c r="B700" t="s">
        <v>65</v>
      </c>
      <c r="C700" t="s">
        <v>68</v>
      </c>
      <c r="D700" t="s">
        <v>22</v>
      </c>
      <c r="E700" t="s">
        <v>14</v>
      </c>
      <c r="F700" t="str">
        <f>IF(Tabla1[[#This Row],[Importe Coste total]]&gt;500000," Alto","Bajo")</f>
        <v xml:space="preserve"> Alto</v>
      </c>
      <c r="G700" s="3">
        <v>44463</v>
      </c>
      <c r="H700">
        <v>342882716</v>
      </c>
      <c r="I700" s="3">
        <v>44478</v>
      </c>
      <c r="J700">
        <v>5470</v>
      </c>
      <c r="K700" s="15">
        <f>IFERROR(Tabla1[[#This Row],[Importe venta total]]/Tabla1[[#This Row],[Unidades]]," EJEMPLO SI .Error en el cálculo")</f>
        <v>205.7</v>
      </c>
      <c r="L700" s="5">
        <f>Tabla1[[#This Row],[Importe Coste total]]/Tabla1[[#This Row],[Unidades]]</f>
        <v>117.10999999999999</v>
      </c>
      <c r="M700" s="5">
        <v>1125179</v>
      </c>
      <c r="N700" s="5">
        <v>640591.69999999995</v>
      </c>
    </row>
    <row r="701" spans="1:14" x14ac:dyDescent="0.25">
      <c r="A701" t="s">
        <v>887</v>
      </c>
      <c r="B701" t="s">
        <v>11</v>
      </c>
      <c r="C701" t="s">
        <v>239</v>
      </c>
      <c r="D701" t="s">
        <v>85</v>
      </c>
      <c r="E701" t="s">
        <v>14</v>
      </c>
      <c r="F701" t="str">
        <f>IF(Tabla1[[#This Row],[Importe Coste total]]&gt;500000," Alto","Bajo")</f>
        <v>Bajo</v>
      </c>
      <c r="G701" s="3">
        <v>44648</v>
      </c>
      <c r="H701">
        <v>859151303</v>
      </c>
      <c r="I701" s="3">
        <v>44687</v>
      </c>
      <c r="J701">
        <v>818</v>
      </c>
      <c r="K701" s="15">
        <f>IFERROR(Tabla1[[#This Row],[Importe venta total]]/Tabla1[[#This Row],[Unidades]]," EJEMPLO SI .Error en el cálculo")</f>
        <v>668.27</v>
      </c>
      <c r="L701" s="5">
        <f>Tabla1[[#This Row],[Importe Coste total]]/Tabla1[[#This Row],[Unidades]]</f>
        <v>502.54</v>
      </c>
      <c r="M701" s="5">
        <v>546644.86</v>
      </c>
      <c r="N701" s="5">
        <v>411077.72000000003</v>
      </c>
    </row>
    <row r="702" spans="1:14" x14ac:dyDescent="0.25">
      <c r="A702" t="s">
        <v>888</v>
      </c>
      <c r="B702" t="s">
        <v>45</v>
      </c>
      <c r="C702" t="s">
        <v>282</v>
      </c>
      <c r="D702" t="s">
        <v>17</v>
      </c>
      <c r="E702" t="s">
        <v>14</v>
      </c>
      <c r="F702" t="str">
        <f>IF(Tabla1[[#This Row],[Importe Coste total]]&gt;500000," Alto","Bajo")</f>
        <v xml:space="preserve"> Alto</v>
      </c>
      <c r="G702" s="3">
        <v>43887</v>
      </c>
      <c r="H702">
        <v>458679473</v>
      </c>
      <c r="I702" s="3">
        <v>43912</v>
      </c>
      <c r="J702">
        <v>2304</v>
      </c>
      <c r="K702" s="15">
        <f>IFERROR(Tabla1[[#This Row],[Importe venta total]]/Tabla1[[#This Row],[Unidades]]," EJEMPLO SI .Error en el cálculo")</f>
        <v>421.89</v>
      </c>
      <c r="L702" s="5">
        <f>Tabla1[[#This Row],[Importe Coste total]]/Tabla1[[#This Row],[Unidades]]</f>
        <v>364.69</v>
      </c>
      <c r="M702" s="5">
        <v>972034.55999999994</v>
      </c>
      <c r="N702" s="5">
        <v>840245.76000000001</v>
      </c>
    </row>
    <row r="703" spans="1:14" x14ac:dyDescent="0.25">
      <c r="A703" t="s">
        <v>889</v>
      </c>
      <c r="B703" t="s">
        <v>28</v>
      </c>
      <c r="C703" t="s">
        <v>150</v>
      </c>
      <c r="D703" t="s">
        <v>13</v>
      </c>
      <c r="E703" t="s">
        <v>18</v>
      </c>
      <c r="F703" t="str">
        <f>IF(Tabla1[[#This Row],[Importe Coste total]]&gt;500000," Alto","Bajo")</f>
        <v xml:space="preserve"> Alto</v>
      </c>
      <c r="G703" s="3">
        <v>44407</v>
      </c>
      <c r="H703">
        <v>136828553</v>
      </c>
      <c r="I703" s="3">
        <v>44441</v>
      </c>
      <c r="J703">
        <v>9464</v>
      </c>
      <c r="K703" s="15">
        <f>IFERROR(Tabla1[[#This Row],[Importe venta total]]/Tabla1[[#This Row],[Unidades]]," EJEMPLO SI .Error en el cálculo")</f>
        <v>152.58000000000001</v>
      </c>
      <c r="L703" s="5">
        <f>Tabla1[[#This Row],[Importe Coste total]]/Tabla1[[#This Row],[Unidades]]</f>
        <v>97.44</v>
      </c>
      <c r="M703" s="5">
        <v>1444017.12</v>
      </c>
      <c r="N703" s="5">
        <v>922172.16</v>
      </c>
    </row>
    <row r="704" spans="1:14" x14ac:dyDescent="0.25">
      <c r="A704" t="s">
        <v>890</v>
      </c>
      <c r="B704" t="s">
        <v>11</v>
      </c>
      <c r="C704" t="s">
        <v>327</v>
      </c>
      <c r="D704" t="s">
        <v>30</v>
      </c>
      <c r="E704" t="s">
        <v>18</v>
      </c>
      <c r="F704" t="str">
        <f>IF(Tabla1[[#This Row],[Importe Coste total]]&gt;500000," Alto","Bajo")</f>
        <v xml:space="preserve"> Alto</v>
      </c>
      <c r="G704" s="3">
        <v>43880</v>
      </c>
      <c r="H704">
        <v>959272372</v>
      </c>
      <c r="I704" s="3">
        <v>43891</v>
      </c>
      <c r="J704">
        <v>8867</v>
      </c>
      <c r="K704" s="15">
        <f>IFERROR(Tabla1[[#This Row],[Importe venta total]]/Tabla1[[#This Row],[Unidades]]," EJEMPLO SI .Error en el cálculo")</f>
        <v>255.28000000000003</v>
      </c>
      <c r="L704" s="5">
        <f>Tabla1[[#This Row],[Importe Coste total]]/Tabla1[[#This Row],[Unidades]]</f>
        <v>159.41999999999999</v>
      </c>
      <c r="M704" s="5">
        <v>2263567.7600000002</v>
      </c>
      <c r="N704" s="5">
        <v>1413577.14</v>
      </c>
    </row>
    <row r="705" spans="1:14" x14ac:dyDescent="0.25">
      <c r="A705" t="s">
        <v>891</v>
      </c>
      <c r="B705" t="s">
        <v>24</v>
      </c>
      <c r="C705" t="s">
        <v>25</v>
      </c>
      <c r="D705" t="s">
        <v>22</v>
      </c>
      <c r="E705" t="s">
        <v>14</v>
      </c>
      <c r="F705" t="str">
        <f>IF(Tabla1[[#This Row],[Importe Coste total]]&gt;500000," Alto","Bajo")</f>
        <v xml:space="preserve"> Alto</v>
      </c>
      <c r="G705" s="3">
        <v>44304</v>
      </c>
      <c r="H705">
        <v>911997258</v>
      </c>
      <c r="I705" s="3">
        <v>44323</v>
      </c>
      <c r="J705">
        <v>9110</v>
      </c>
      <c r="K705" s="15">
        <f>IFERROR(Tabla1[[#This Row],[Importe venta total]]/Tabla1[[#This Row],[Unidades]]," EJEMPLO SI .Error en el cálculo")</f>
        <v>205.7</v>
      </c>
      <c r="L705" s="5">
        <f>Tabla1[[#This Row],[Importe Coste total]]/Tabla1[[#This Row],[Unidades]]</f>
        <v>117.11000000000001</v>
      </c>
      <c r="M705" s="5">
        <v>1873927</v>
      </c>
      <c r="N705" s="5">
        <v>1066872.1000000001</v>
      </c>
    </row>
    <row r="706" spans="1:14" x14ac:dyDescent="0.25">
      <c r="A706" t="s">
        <v>892</v>
      </c>
      <c r="B706" t="s">
        <v>65</v>
      </c>
      <c r="C706" t="s">
        <v>68</v>
      </c>
      <c r="D706" t="s">
        <v>53</v>
      </c>
      <c r="E706" t="s">
        <v>14</v>
      </c>
      <c r="F706" t="str">
        <f>IF(Tabla1[[#This Row],[Importe Coste total]]&gt;500000," Alto","Bajo")</f>
        <v xml:space="preserve"> Alto</v>
      </c>
      <c r="G706" s="3">
        <v>44169</v>
      </c>
      <c r="H706">
        <v>751302039</v>
      </c>
      <c r="I706" s="3">
        <v>44175</v>
      </c>
      <c r="J706">
        <v>5824</v>
      </c>
      <c r="K706" s="15">
        <f>IFERROR(Tabla1[[#This Row],[Importe venta total]]/Tabla1[[#This Row],[Unidades]]," EJEMPLO SI .Error en el cálculo")</f>
        <v>154.06</v>
      </c>
      <c r="L706" s="5">
        <f>Tabla1[[#This Row],[Importe Coste total]]/Tabla1[[#This Row],[Unidades]]</f>
        <v>90.93</v>
      </c>
      <c r="M706" s="5">
        <v>897245.44000000006</v>
      </c>
      <c r="N706" s="5">
        <v>529576.32000000007</v>
      </c>
    </row>
    <row r="707" spans="1:14" x14ac:dyDescent="0.25">
      <c r="A707" t="s">
        <v>893</v>
      </c>
      <c r="B707" t="s">
        <v>20</v>
      </c>
      <c r="C707" t="s">
        <v>171</v>
      </c>
      <c r="D707" t="s">
        <v>13</v>
      </c>
      <c r="E707" t="s">
        <v>18</v>
      </c>
      <c r="F707" t="str">
        <f>IF(Tabla1[[#This Row],[Importe Coste total]]&gt;500000," Alto","Bajo")</f>
        <v xml:space="preserve"> Alto</v>
      </c>
      <c r="G707" s="3">
        <v>44198</v>
      </c>
      <c r="H707">
        <v>853798043</v>
      </c>
      <c r="I707" s="3">
        <v>44232</v>
      </c>
      <c r="J707">
        <v>6669</v>
      </c>
      <c r="K707" s="15">
        <f>IFERROR(Tabla1[[#This Row],[Importe venta total]]/Tabla1[[#This Row],[Unidades]]," EJEMPLO SI .Error en el cálculo")</f>
        <v>152.58000000000001</v>
      </c>
      <c r="L707" s="5">
        <f>Tabla1[[#This Row],[Importe Coste total]]/Tabla1[[#This Row],[Unidades]]</f>
        <v>97.44</v>
      </c>
      <c r="M707" s="5">
        <v>1017556.0200000001</v>
      </c>
      <c r="N707" s="5">
        <v>649827.36</v>
      </c>
    </row>
    <row r="708" spans="1:14" x14ac:dyDescent="0.25">
      <c r="A708" t="s">
        <v>894</v>
      </c>
      <c r="B708" t="s">
        <v>24</v>
      </c>
      <c r="C708" t="s">
        <v>278</v>
      </c>
      <c r="D708" t="s">
        <v>17</v>
      </c>
      <c r="E708" t="s">
        <v>18</v>
      </c>
      <c r="F708" t="str">
        <f>IF(Tabla1[[#This Row],[Importe Coste total]]&gt;500000," Alto","Bajo")</f>
        <v xml:space="preserve"> Alto</v>
      </c>
      <c r="G708" s="3">
        <v>44741</v>
      </c>
      <c r="H708">
        <v>766409099</v>
      </c>
      <c r="I708" s="3">
        <v>44745</v>
      </c>
      <c r="J708">
        <v>6338</v>
      </c>
      <c r="K708" s="15">
        <f>IFERROR(Tabla1[[#This Row],[Importe venta total]]/Tabla1[[#This Row],[Unidades]]," EJEMPLO SI .Error en el cálculo")</f>
        <v>421.89</v>
      </c>
      <c r="L708" s="5">
        <f>Tabla1[[#This Row],[Importe Coste total]]/Tabla1[[#This Row],[Unidades]]</f>
        <v>364.69000000000005</v>
      </c>
      <c r="M708" s="5">
        <v>2673938.8199999998</v>
      </c>
      <c r="N708" s="5">
        <v>2311405.2200000002</v>
      </c>
    </row>
    <row r="709" spans="1:14" x14ac:dyDescent="0.25">
      <c r="A709" t="s">
        <v>895</v>
      </c>
      <c r="B709" t="s">
        <v>20</v>
      </c>
      <c r="C709" t="s">
        <v>42</v>
      </c>
      <c r="D709" t="s">
        <v>26</v>
      </c>
      <c r="E709" t="s">
        <v>18</v>
      </c>
      <c r="F709" t="str">
        <f>IF(Tabla1[[#This Row],[Importe Coste total]]&gt;500000," Alto","Bajo")</f>
        <v>Bajo</v>
      </c>
      <c r="G709" s="3">
        <v>44206</v>
      </c>
      <c r="H709">
        <v>556371533</v>
      </c>
      <c r="I709" s="3">
        <v>44236</v>
      </c>
      <c r="J709">
        <v>1555</v>
      </c>
      <c r="K709" s="15">
        <f>IFERROR(Tabla1[[#This Row],[Importe venta total]]/Tabla1[[#This Row],[Unidades]]," EJEMPLO SI .Error en el cálculo")</f>
        <v>9.33</v>
      </c>
      <c r="L709" s="5">
        <f>Tabla1[[#This Row],[Importe Coste total]]/Tabla1[[#This Row],[Unidades]]</f>
        <v>6.92</v>
      </c>
      <c r="M709" s="5">
        <v>14508.15</v>
      </c>
      <c r="N709" s="5">
        <v>10760.6</v>
      </c>
    </row>
    <row r="710" spans="1:14" x14ac:dyDescent="0.25">
      <c r="A710" t="s">
        <v>896</v>
      </c>
      <c r="B710" t="s">
        <v>24</v>
      </c>
      <c r="C710" t="s">
        <v>295</v>
      </c>
      <c r="D710" t="s">
        <v>30</v>
      </c>
      <c r="E710" t="s">
        <v>18</v>
      </c>
      <c r="F710" t="str">
        <f>IF(Tabla1[[#This Row],[Importe Coste total]]&gt;500000," Alto","Bajo")</f>
        <v xml:space="preserve"> Alto</v>
      </c>
      <c r="G710" s="3">
        <v>44802</v>
      </c>
      <c r="H710">
        <v>361234176</v>
      </c>
      <c r="I710" s="3">
        <v>44815</v>
      </c>
      <c r="J710">
        <v>6075</v>
      </c>
      <c r="K710" s="15">
        <f>IFERROR(Tabla1[[#This Row],[Importe venta total]]/Tabla1[[#This Row],[Unidades]]," EJEMPLO SI .Error en el cálculo")</f>
        <v>255.28</v>
      </c>
      <c r="L710" s="5">
        <f>Tabla1[[#This Row],[Importe Coste total]]/Tabla1[[#This Row],[Unidades]]</f>
        <v>159.41999999999999</v>
      </c>
      <c r="M710" s="5">
        <v>1550826</v>
      </c>
      <c r="N710" s="5">
        <v>968476.49999999988</v>
      </c>
    </row>
    <row r="711" spans="1:14" x14ac:dyDescent="0.25">
      <c r="A711" t="s">
        <v>897</v>
      </c>
      <c r="B711" t="s">
        <v>11</v>
      </c>
      <c r="C711" t="s">
        <v>239</v>
      </c>
      <c r="D711" t="s">
        <v>26</v>
      </c>
      <c r="E711" t="s">
        <v>18</v>
      </c>
      <c r="F711" t="str">
        <f>IF(Tabla1[[#This Row],[Importe Coste total]]&gt;500000," Alto","Bajo")</f>
        <v>Bajo</v>
      </c>
      <c r="G711" s="3">
        <v>44708</v>
      </c>
      <c r="H711">
        <v>838858354</v>
      </c>
      <c r="I711" s="3">
        <v>44728</v>
      </c>
      <c r="J711">
        <v>5683</v>
      </c>
      <c r="K711" s="15">
        <f>IFERROR(Tabla1[[#This Row],[Importe venta total]]/Tabla1[[#This Row],[Unidades]]," EJEMPLO SI .Error en el cálculo")</f>
        <v>9.33</v>
      </c>
      <c r="L711" s="5">
        <f>Tabla1[[#This Row],[Importe Coste total]]/Tabla1[[#This Row],[Unidades]]</f>
        <v>6.92</v>
      </c>
      <c r="M711" s="5">
        <v>53022.39</v>
      </c>
      <c r="N711" s="5">
        <v>39326.36</v>
      </c>
    </row>
    <row r="712" spans="1:14" x14ac:dyDescent="0.25">
      <c r="A712" t="s">
        <v>898</v>
      </c>
      <c r="B712" t="s">
        <v>65</v>
      </c>
      <c r="C712" t="s">
        <v>103</v>
      </c>
      <c r="D712" t="s">
        <v>33</v>
      </c>
      <c r="E712" t="s">
        <v>14</v>
      </c>
      <c r="F712" t="str">
        <f>IF(Tabla1[[#This Row],[Importe Coste total]]&gt;500000," Alto","Bajo")</f>
        <v>Bajo</v>
      </c>
      <c r="G712" s="3">
        <v>44860</v>
      </c>
      <c r="H712">
        <v>917417895</v>
      </c>
      <c r="I712" s="3">
        <v>44862</v>
      </c>
      <c r="J712">
        <v>3197</v>
      </c>
      <c r="K712" s="15">
        <f>IFERROR(Tabla1[[#This Row],[Importe venta total]]/Tabla1[[#This Row],[Unidades]]," EJEMPLO SI .Error en el cálculo")</f>
        <v>47.45000000000001</v>
      </c>
      <c r="L712" s="5">
        <f>Tabla1[[#This Row],[Importe Coste total]]/Tabla1[[#This Row],[Unidades]]</f>
        <v>31.789999999999996</v>
      </c>
      <c r="M712" s="5">
        <v>151697.65000000002</v>
      </c>
      <c r="N712" s="5">
        <v>101632.62999999999</v>
      </c>
    </row>
    <row r="713" spans="1:14" x14ac:dyDescent="0.25">
      <c r="A713" t="s">
        <v>899</v>
      </c>
      <c r="B713" t="s">
        <v>65</v>
      </c>
      <c r="C713" t="s">
        <v>377</v>
      </c>
      <c r="D713" t="s">
        <v>17</v>
      </c>
      <c r="E713" t="s">
        <v>14</v>
      </c>
      <c r="F713" t="str">
        <f>IF(Tabla1[[#This Row],[Importe Coste total]]&gt;500000," Alto","Bajo")</f>
        <v xml:space="preserve"> Alto</v>
      </c>
      <c r="G713" s="3">
        <v>44255</v>
      </c>
      <c r="H713">
        <v>945399129</v>
      </c>
      <c r="I713" s="3">
        <v>44284</v>
      </c>
      <c r="J713">
        <v>3466</v>
      </c>
      <c r="K713" s="15">
        <f>IFERROR(Tabla1[[#This Row],[Importe venta total]]/Tabla1[[#This Row],[Unidades]]," EJEMPLO SI .Error en el cálculo")</f>
        <v>421.89</v>
      </c>
      <c r="L713" s="5">
        <f>Tabla1[[#This Row],[Importe Coste total]]/Tabla1[[#This Row],[Unidades]]</f>
        <v>364.69</v>
      </c>
      <c r="M713" s="5">
        <v>1462270.74</v>
      </c>
      <c r="N713" s="5">
        <v>1264015.54</v>
      </c>
    </row>
    <row r="714" spans="1:14" x14ac:dyDescent="0.25">
      <c r="A714" t="s">
        <v>900</v>
      </c>
      <c r="B714" t="s">
        <v>28</v>
      </c>
      <c r="C714" t="s">
        <v>222</v>
      </c>
      <c r="D714" t="s">
        <v>17</v>
      </c>
      <c r="E714" t="s">
        <v>14</v>
      </c>
      <c r="F714" t="str">
        <f>IF(Tabla1[[#This Row],[Importe Coste total]]&gt;500000," Alto","Bajo")</f>
        <v xml:space="preserve"> Alto</v>
      </c>
      <c r="G714" s="3">
        <v>44643</v>
      </c>
      <c r="H714">
        <v>441600883</v>
      </c>
      <c r="I714" s="3">
        <v>44647</v>
      </c>
      <c r="J714">
        <v>8369</v>
      </c>
      <c r="K714" s="15">
        <f>IFERROR(Tabla1[[#This Row],[Importe venta total]]/Tabla1[[#This Row],[Unidades]]," EJEMPLO SI .Error en el cálculo")</f>
        <v>421.89</v>
      </c>
      <c r="L714" s="5">
        <f>Tabla1[[#This Row],[Importe Coste total]]/Tabla1[[#This Row],[Unidades]]</f>
        <v>364.69</v>
      </c>
      <c r="M714" s="5">
        <v>3530797.4099999997</v>
      </c>
      <c r="N714" s="5">
        <v>3052090.61</v>
      </c>
    </row>
    <row r="715" spans="1:14" x14ac:dyDescent="0.25">
      <c r="A715" t="s">
        <v>901</v>
      </c>
      <c r="B715" t="s">
        <v>28</v>
      </c>
      <c r="C715" t="s">
        <v>608</v>
      </c>
      <c r="D715" t="s">
        <v>53</v>
      </c>
      <c r="E715" t="s">
        <v>18</v>
      </c>
      <c r="F715" t="str">
        <f>IF(Tabla1[[#This Row],[Importe Coste total]]&gt;500000," Alto","Bajo")</f>
        <v>Bajo</v>
      </c>
      <c r="G715" s="3">
        <v>44793</v>
      </c>
      <c r="H715">
        <v>345134484</v>
      </c>
      <c r="I715" s="3">
        <v>44841</v>
      </c>
      <c r="J715">
        <v>1818</v>
      </c>
      <c r="K715" s="15">
        <f>IFERROR(Tabla1[[#This Row],[Importe venta total]]/Tabla1[[#This Row],[Unidades]]," EJEMPLO SI .Error en el cálculo")</f>
        <v>154.06</v>
      </c>
      <c r="L715" s="5">
        <f>Tabla1[[#This Row],[Importe Coste total]]/Tabla1[[#This Row],[Unidades]]</f>
        <v>90.93</v>
      </c>
      <c r="M715" s="5">
        <v>280081.08</v>
      </c>
      <c r="N715" s="5">
        <v>165310.74000000002</v>
      </c>
    </row>
    <row r="716" spans="1:14" x14ac:dyDescent="0.25">
      <c r="A716" t="s">
        <v>902</v>
      </c>
      <c r="B716" t="s">
        <v>11</v>
      </c>
      <c r="C716" t="s">
        <v>199</v>
      </c>
      <c r="D716" t="s">
        <v>17</v>
      </c>
      <c r="E716" t="s">
        <v>14</v>
      </c>
      <c r="F716" t="str">
        <f>IF(Tabla1[[#This Row],[Importe Coste total]]&gt;500000," Alto","Bajo")</f>
        <v xml:space="preserve"> Alto</v>
      </c>
      <c r="G716" s="3">
        <v>44139</v>
      </c>
      <c r="H716">
        <v>765423762</v>
      </c>
      <c r="I716" s="3">
        <v>44153</v>
      </c>
      <c r="J716">
        <v>4756</v>
      </c>
      <c r="K716" s="15">
        <f>IFERROR(Tabla1[[#This Row],[Importe venta total]]/Tabla1[[#This Row],[Unidades]]," EJEMPLO SI .Error en el cálculo")</f>
        <v>421.89</v>
      </c>
      <c r="L716" s="5">
        <f>Tabla1[[#This Row],[Importe Coste total]]/Tabla1[[#This Row],[Unidades]]</f>
        <v>364.69</v>
      </c>
      <c r="M716" s="5">
        <v>2006508.8399999999</v>
      </c>
      <c r="N716" s="5">
        <v>1734465.64</v>
      </c>
    </row>
    <row r="717" spans="1:14" x14ac:dyDescent="0.25">
      <c r="A717" t="s">
        <v>903</v>
      </c>
      <c r="B717" t="s">
        <v>65</v>
      </c>
      <c r="C717" t="s">
        <v>429</v>
      </c>
      <c r="D717" t="s">
        <v>30</v>
      </c>
      <c r="E717" t="s">
        <v>14</v>
      </c>
      <c r="F717" t="str">
        <f>IF(Tabla1[[#This Row],[Importe Coste total]]&gt;500000," Alto","Bajo")</f>
        <v>Bajo</v>
      </c>
      <c r="G717" s="3">
        <v>44353</v>
      </c>
      <c r="H717">
        <v>532205045</v>
      </c>
      <c r="I717" s="3">
        <v>44378</v>
      </c>
      <c r="J717">
        <v>154</v>
      </c>
      <c r="K717" s="15">
        <f>IFERROR(Tabla1[[#This Row],[Importe venta total]]/Tabla1[[#This Row],[Unidades]]," EJEMPLO SI .Error en el cálculo")</f>
        <v>255.28000000000003</v>
      </c>
      <c r="L717" s="5">
        <f>Tabla1[[#This Row],[Importe Coste total]]/Tabla1[[#This Row],[Unidades]]</f>
        <v>159.41999999999999</v>
      </c>
      <c r="M717" s="5">
        <v>39313.120000000003</v>
      </c>
      <c r="N717" s="5">
        <v>24550.679999999997</v>
      </c>
    </row>
    <row r="718" spans="1:14" x14ac:dyDescent="0.25">
      <c r="A718" t="s">
        <v>904</v>
      </c>
      <c r="B718" t="s">
        <v>11</v>
      </c>
      <c r="C718" t="s">
        <v>92</v>
      </c>
      <c r="D718" t="s">
        <v>53</v>
      </c>
      <c r="E718" t="s">
        <v>18</v>
      </c>
      <c r="F718" t="str">
        <f>IF(Tabla1[[#This Row],[Importe Coste total]]&gt;500000," Alto","Bajo")</f>
        <v xml:space="preserve"> Alto</v>
      </c>
      <c r="G718" s="3">
        <v>44641</v>
      </c>
      <c r="H718">
        <v>345527160</v>
      </c>
      <c r="I718" s="3">
        <v>44679</v>
      </c>
      <c r="J718">
        <v>8020</v>
      </c>
      <c r="K718" s="15">
        <f>IFERROR(Tabla1[[#This Row],[Importe venta total]]/Tabla1[[#This Row],[Unidades]]," EJEMPLO SI .Error en el cálculo")</f>
        <v>154.06</v>
      </c>
      <c r="L718" s="5">
        <f>Tabla1[[#This Row],[Importe Coste total]]/Tabla1[[#This Row],[Unidades]]</f>
        <v>90.93</v>
      </c>
      <c r="M718" s="5">
        <v>1235561.2</v>
      </c>
      <c r="N718" s="5">
        <v>729258.60000000009</v>
      </c>
    </row>
    <row r="719" spans="1:14" x14ac:dyDescent="0.25">
      <c r="A719" t="s">
        <v>905</v>
      </c>
      <c r="B719" t="s">
        <v>24</v>
      </c>
      <c r="C719" t="s">
        <v>651</v>
      </c>
      <c r="D719" t="s">
        <v>53</v>
      </c>
      <c r="E719" t="s">
        <v>18</v>
      </c>
      <c r="F719" t="str">
        <f>IF(Tabla1[[#This Row],[Importe Coste total]]&gt;500000," Alto","Bajo")</f>
        <v>Bajo</v>
      </c>
      <c r="G719" s="3">
        <v>44357</v>
      </c>
      <c r="H719">
        <v>525751435</v>
      </c>
      <c r="I719" s="3">
        <v>44382</v>
      </c>
      <c r="J719">
        <v>388</v>
      </c>
      <c r="K719" s="15">
        <f>IFERROR(Tabla1[[#This Row],[Importe venta total]]/Tabla1[[#This Row],[Unidades]]," EJEMPLO SI .Error en el cálculo")</f>
        <v>154.06</v>
      </c>
      <c r="L719" s="5">
        <f>Tabla1[[#This Row],[Importe Coste total]]/Tabla1[[#This Row],[Unidades]]</f>
        <v>90.93</v>
      </c>
      <c r="M719" s="5">
        <v>59775.28</v>
      </c>
      <c r="N719" s="5">
        <v>35280.840000000004</v>
      </c>
    </row>
    <row r="720" spans="1:14" x14ac:dyDescent="0.25">
      <c r="A720" t="s">
        <v>906</v>
      </c>
      <c r="B720" t="s">
        <v>24</v>
      </c>
      <c r="C720" t="s">
        <v>324</v>
      </c>
      <c r="D720" t="s">
        <v>53</v>
      </c>
      <c r="E720" t="s">
        <v>18</v>
      </c>
      <c r="F720" t="str">
        <f>IF(Tabla1[[#This Row],[Importe Coste total]]&gt;500000," Alto","Bajo")</f>
        <v xml:space="preserve"> Alto</v>
      </c>
      <c r="G720" s="3">
        <v>44569</v>
      </c>
      <c r="H720">
        <v>563551700</v>
      </c>
      <c r="I720" s="3">
        <v>44616</v>
      </c>
      <c r="J720">
        <v>6326</v>
      </c>
      <c r="K720" s="15">
        <f>IFERROR(Tabla1[[#This Row],[Importe venta total]]/Tabla1[[#This Row],[Unidades]]," EJEMPLO SI .Error en el cálculo")</f>
        <v>154.06</v>
      </c>
      <c r="L720" s="5">
        <f>Tabla1[[#This Row],[Importe Coste total]]/Tabla1[[#This Row],[Unidades]]</f>
        <v>90.93</v>
      </c>
      <c r="M720" s="5">
        <v>974583.56</v>
      </c>
      <c r="N720" s="5">
        <v>575223.18000000005</v>
      </c>
    </row>
    <row r="721" spans="1:14" x14ac:dyDescent="0.25">
      <c r="A721" t="s">
        <v>419</v>
      </c>
      <c r="B721" t="s">
        <v>11</v>
      </c>
      <c r="C721" t="s">
        <v>199</v>
      </c>
      <c r="D721" t="s">
        <v>30</v>
      </c>
      <c r="E721" t="s">
        <v>14</v>
      </c>
      <c r="F721" t="str">
        <f>IF(Tabla1[[#This Row],[Importe Coste total]]&gt;500000," Alto","Bajo")</f>
        <v xml:space="preserve"> Alto</v>
      </c>
      <c r="G721" s="3">
        <v>44402</v>
      </c>
      <c r="H721">
        <v>469914281</v>
      </c>
      <c r="I721" s="3">
        <v>44426</v>
      </c>
      <c r="J721">
        <v>6933</v>
      </c>
      <c r="K721" s="15">
        <f>IFERROR(Tabla1[[#This Row],[Importe venta total]]/Tabla1[[#This Row],[Unidades]]," EJEMPLO SI .Error en el cálculo")</f>
        <v>255.28</v>
      </c>
      <c r="L721" s="5">
        <f>Tabla1[[#This Row],[Importe Coste total]]/Tabla1[[#This Row],[Unidades]]</f>
        <v>159.41999999999999</v>
      </c>
      <c r="M721" s="5">
        <v>1769856.24</v>
      </c>
      <c r="N721" s="5">
        <v>1105258.8599999999</v>
      </c>
    </row>
    <row r="722" spans="1:14" x14ac:dyDescent="0.25">
      <c r="A722" t="s">
        <v>907</v>
      </c>
      <c r="B722" t="s">
        <v>11</v>
      </c>
      <c r="C722" t="s">
        <v>269</v>
      </c>
      <c r="D722" t="s">
        <v>17</v>
      </c>
      <c r="E722" t="s">
        <v>18</v>
      </c>
      <c r="F722" t="str">
        <f>IF(Tabla1[[#This Row],[Importe Coste total]]&gt;500000," Alto","Bajo")</f>
        <v>Bajo</v>
      </c>
      <c r="G722" s="3">
        <v>44695</v>
      </c>
      <c r="H722">
        <v>326138007</v>
      </c>
      <c r="I722" s="3">
        <v>44716</v>
      </c>
      <c r="J722">
        <v>339</v>
      </c>
      <c r="K722" s="15">
        <f>IFERROR(Tabla1[[#This Row],[Importe venta total]]/Tabla1[[#This Row],[Unidades]]," EJEMPLO SI .Error en el cálculo")</f>
        <v>421.89</v>
      </c>
      <c r="L722" s="5">
        <f>Tabla1[[#This Row],[Importe Coste total]]/Tabla1[[#This Row],[Unidades]]</f>
        <v>364.69</v>
      </c>
      <c r="M722" s="5">
        <v>143020.71</v>
      </c>
      <c r="N722" s="5">
        <v>123629.91</v>
      </c>
    </row>
    <row r="723" spans="1:14" x14ac:dyDescent="0.25">
      <c r="A723" t="s">
        <v>908</v>
      </c>
      <c r="B723" t="s">
        <v>11</v>
      </c>
      <c r="C723" t="s">
        <v>648</v>
      </c>
      <c r="D723" t="s">
        <v>43</v>
      </c>
      <c r="E723" t="s">
        <v>14</v>
      </c>
      <c r="F723" t="str">
        <f>IF(Tabla1[[#This Row],[Importe Coste total]]&gt;500000," Alto","Bajo")</f>
        <v xml:space="preserve"> Alto</v>
      </c>
      <c r="G723" s="3">
        <v>44345</v>
      </c>
      <c r="H723">
        <v>733834207</v>
      </c>
      <c r="I723" s="3">
        <v>44356</v>
      </c>
      <c r="J723">
        <v>6704</v>
      </c>
      <c r="K723" s="15">
        <f>IFERROR(Tabla1[[#This Row],[Importe venta total]]/Tabla1[[#This Row],[Unidades]]," EJEMPLO SI .Error en el cálculo")</f>
        <v>651.20999999999992</v>
      </c>
      <c r="L723" s="5">
        <f>Tabla1[[#This Row],[Importe Coste total]]/Tabla1[[#This Row],[Unidades]]</f>
        <v>524.96</v>
      </c>
      <c r="M723" s="5">
        <v>4365711.84</v>
      </c>
      <c r="N723" s="5">
        <v>3519331.8400000003</v>
      </c>
    </row>
    <row r="724" spans="1:14" x14ac:dyDescent="0.25">
      <c r="A724" t="s">
        <v>909</v>
      </c>
      <c r="B724" t="s">
        <v>65</v>
      </c>
      <c r="C724" t="s">
        <v>910</v>
      </c>
      <c r="D724" t="s">
        <v>85</v>
      </c>
      <c r="E724" t="s">
        <v>18</v>
      </c>
      <c r="F724" t="str">
        <f>IF(Tabla1[[#This Row],[Importe Coste total]]&gt;500000," Alto","Bajo")</f>
        <v xml:space="preserve"> Alto</v>
      </c>
      <c r="G724" s="3">
        <v>43963</v>
      </c>
      <c r="H724">
        <v>564926707</v>
      </c>
      <c r="I724" s="3">
        <v>43970</v>
      </c>
      <c r="J724">
        <v>3221</v>
      </c>
      <c r="K724" s="15">
        <f>IFERROR(Tabla1[[#This Row],[Importe venta total]]/Tabla1[[#This Row],[Unidades]]," EJEMPLO SI .Error en el cálculo")</f>
        <v>668.27</v>
      </c>
      <c r="L724" s="5">
        <f>Tabla1[[#This Row],[Importe Coste total]]/Tabla1[[#This Row],[Unidades]]</f>
        <v>502.54</v>
      </c>
      <c r="M724" s="5">
        <v>2152497.67</v>
      </c>
      <c r="N724" s="5">
        <v>1618681.34</v>
      </c>
    </row>
    <row r="725" spans="1:14" x14ac:dyDescent="0.25">
      <c r="A725" t="s">
        <v>911</v>
      </c>
      <c r="B725" t="s">
        <v>11</v>
      </c>
      <c r="C725" t="s">
        <v>173</v>
      </c>
      <c r="D725" t="s">
        <v>75</v>
      </c>
      <c r="E725" t="s">
        <v>14</v>
      </c>
      <c r="F725" t="str">
        <f>IF(Tabla1[[#This Row],[Importe Coste total]]&gt;500000," Alto","Bajo")</f>
        <v>Bajo</v>
      </c>
      <c r="G725" s="3">
        <v>44305</v>
      </c>
      <c r="H725">
        <v>111651837</v>
      </c>
      <c r="I725" s="3">
        <v>44341</v>
      </c>
      <c r="J725">
        <v>9115</v>
      </c>
      <c r="K725" s="15">
        <f>IFERROR(Tabla1[[#This Row],[Importe venta total]]/Tabla1[[#This Row],[Unidades]]," EJEMPLO SI .Error en el cálculo")</f>
        <v>109.28</v>
      </c>
      <c r="L725" s="5">
        <f>Tabla1[[#This Row],[Importe Coste total]]/Tabla1[[#This Row],[Unidades]]</f>
        <v>35.840000000000003</v>
      </c>
      <c r="M725" s="5">
        <v>996087.2</v>
      </c>
      <c r="N725" s="5">
        <v>326681.60000000003</v>
      </c>
    </row>
    <row r="726" spans="1:14" x14ac:dyDescent="0.25">
      <c r="A726" t="s">
        <v>912</v>
      </c>
      <c r="B726" t="s">
        <v>65</v>
      </c>
      <c r="C726" t="s">
        <v>377</v>
      </c>
      <c r="D726" t="s">
        <v>53</v>
      </c>
      <c r="E726" t="s">
        <v>18</v>
      </c>
      <c r="F726" t="str">
        <f>IF(Tabla1[[#This Row],[Importe Coste total]]&gt;500000," Alto","Bajo")</f>
        <v>Bajo</v>
      </c>
      <c r="G726" s="3">
        <v>44709</v>
      </c>
      <c r="H726">
        <v>636558425</v>
      </c>
      <c r="I726" s="3">
        <v>44720</v>
      </c>
      <c r="J726">
        <v>639</v>
      </c>
      <c r="K726" s="15">
        <f>IFERROR(Tabla1[[#This Row],[Importe venta total]]/Tabla1[[#This Row],[Unidades]]," EJEMPLO SI .Error en el cálculo")</f>
        <v>154.06</v>
      </c>
      <c r="L726" s="5">
        <f>Tabla1[[#This Row],[Importe Coste total]]/Tabla1[[#This Row],[Unidades]]</f>
        <v>90.93</v>
      </c>
      <c r="M726" s="5">
        <v>98444.34</v>
      </c>
      <c r="N726" s="5">
        <v>58104.270000000004</v>
      </c>
    </row>
    <row r="727" spans="1:14" x14ac:dyDescent="0.25">
      <c r="A727" t="s">
        <v>913</v>
      </c>
      <c r="B727" t="s">
        <v>65</v>
      </c>
      <c r="C727" t="s">
        <v>232</v>
      </c>
      <c r="D727" t="s">
        <v>13</v>
      </c>
      <c r="E727" t="s">
        <v>14</v>
      </c>
      <c r="F727" t="str">
        <f>IF(Tabla1[[#This Row],[Importe Coste total]]&gt;500000," Alto","Bajo")</f>
        <v xml:space="preserve"> Alto</v>
      </c>
      <c r="G727" s="3">
        <v>44660</v>
      </c>
      <c r="H727">
        <v>322507798</v>
      </c>
      <c r="I727" s="3">
        <v>44672</v>
      </c>
      <c r="J727">
        <v>6079</v>
      </c>
      <c r="K727" s="15">
        <f>IFERROR(Tabla1[[#This Row],[Importe venta total]]/Tabla1[[#This Row],[Unidades]]," EJEMPLO SI .Error en el cálculo")</f>
        <v>152.58000000000001</v>
      </c>
      <c r="L727" s="5">
        <f>Tabla1[[#This Row],[Importe Coste total]]/Tabla1[[#This Row],[Unidades]]</f>
        <v>97.44</v>
      </c>
      <c r="M727" s="5">
        <v>927533.82000000007</v>
      </c>
      <c r="N727" s="5">
        <v>592337.76</v>
      </c>
    </row>
    <row r="728" spans="1:14" x14ac:dyDescent="0.25">
      <c r="A728" t="s">
        <v>914</v>
      </c>
      <c r="B728" t="s">
        <v>65</v>
      </c>
      <c r="C728" t="s">
        <v>254</v>
      </c>
      <c r="D728" t="s">
        <v>75</v>
      </c>
      <c r="E728" t="s">
        <v>14</v>
      </c>
      <c r="F728" t="str">
        <f>IF(Tabla1[[#This Row],[Importe Coste total]]&gt;500000," Alto","Bajo")</f>
        <v>Bajo</v>
      </c>
      <c r="G728" s="3">
        <v>44311</v>
      </c>
      <c r="H728">
        <v>122673785</v>
      </c>
      <c r="I728" s="3">
        <v>44315</v>
      </c>
      <c r="J728">
        <v>754</v>
      </c>
      <c r="K728" s="15">
        <f>IFERROR(Tabla1[[#This Row],[Importe venta total]]/Tabla1[[#This Row],[Unidades]]," EJEMPLO SI .Error en el cálculo")</f>
        <v>109.27999999999999</v>
      </c>
      <c r="L728" s="5">
        <f>Tabla1[[#This Row],[Importe Coste total]]/Tabla1[[#This Row],[Unidades]]</f>
        <v>35.840000000000003</v>
      </c>
      <c r="M728" s="5">
        <v>82397.119999999995</v>
      </c>
      <c r="N728" s="5">
        <v>27023.360000000004</v>
      </c>
    </row>
    <row r="729" spans="1:14" x14ac:dyDescent="0.25">
      <c r="A729" t="s">
        <v>915</v>
      </c>
      <c r="B729" t="s">
        <v>11</v>
      </c>
      <c r="C729" t="s">
        <v>224</v>
      </c>
      <c r="D729" t="s">
        <v>53</v>
      </c>
      <c r="E729" t="s">
        <v>14</v>
      </c>
      <c r="F729" t="str">
        <f>IF(Tabla1[[#This Row],[Importe Coste total]]&gt;500000," Alto","Bajo")</f>
        <v>Bajo</v>
      </c>
      <c r="G729" s="3">
        <v>43963</v>
      </c>
      <c r="H729">
        <v>610542714</v>
      </c>
      <c r="I729" s="3">
        <v>43980</v>
      </c>
      <c r="J729">
        <v>2012</v>
      </c>
      <c r="K729" s="15">
        <f>IFERROR(Tabla1[[#This Row],[Importe venta total]]/Tabla1[[#This Row],[Unidades]]," EJEMPLO SI .Error en el cálculo")</f>
        <v>154.06</v>
      </c>
      <c r="L729" s="5">
        <f>Tabla1[[#This Row],[Importe Coste total]]/Tabla1[[#This Row],[Unidades]]</f>
        <v>90.93</v>
      </c>
      <c r="M729" s="5">
        <v>309968.72000000003</v>
      </c>
      <c r="N729" s="5">
        <v>182951.16</v>
      </c>
    </row>
    <row r="730" spans="1:14" x14ac:dyDescent="0.25">
      <c r="A730" t="s">
        <v>916</v>
      </c>
      <c r="B730" t="s">
        <v>24</v>
      </c>
      <c r="C730" t="s">
        <v>52</v>
      </c>
      <c r="D730" t="s">
        <v>30</v>
      </c>
      <c r="E730" t="s">
        <v>18</v>
      </c>
      <c r="F730" t="str">
        <f>IF(Tabla1[[#This Row],[Importe Coste total]]&gt;500000," Alto","Bajo")</f>
        <v xml:space="preserve"> Alto</v>
      </c>
      <c r="G730" s="3">
        <v>44584</v>
      </c>
      <c r="H730">
        <v>629913413</v>
      </c>
      <c r="I730" s="3">
        <v>44601</v>
      </c>
      <c r="J730">
        <v>4232</v>
      </c>
      <c r="K730" s="15">
        <f>IFERROR(Tabla1[[#This Row],[Importe venta total]]/Tabla1[[#This Row],[Unidades]]," EJEMPLO SI .Error en el cálculo")</f>
        <v>255.28</v>
      </c>
      <c r="L730" s="5">
        <f>Tabla1[[#This Row],[Importe Coste total]]/Tabla1[[#This Row],[Unidades]]</f>
        <v>159.41999999999999</v>
      </c>
      <c r="M730" s="5">
        <v>1080344.96</v>
      </c>
      <c r="N730" s="5">
        <v>674665.44</v>
      </c>
    </row>
    <row r="731" spans="1:14" x14ac:dyDescent="0.25">
      <c r="A731" t="s">
        <v>917</v>
      </c>
      <c r="B731" t="s">
        <v>24</v>
      </c>
      <c r="C731" t="s">
        <v>57</v>
      </c>
      <c r="D731" t="s">
        <v>75</v>
      </c>
      <c r="E731" t="s">
        <v>18</v>
      </c>
      <c r="F731" t="str">
        <f>IF(Tabla1[[#This Row],[Importe Coste total]]&gt;500000," Alto","Bajo")</f>
        <v>Bajo</v>
      </c>
      <c r="G731" s="3">
        <v>44159</v>
      </c>
      <c r="H731">
        <v>444897210</v>
      </c>
      <c r="I731" s="3">
        <v>44197</v>
      </c>
      <c r="J731">
        <v>3826</v>
      </c>
      <c r="K731" s="15">
        <f>IFERROR(Tabla1[[#This Row],[Importe venta total]]/Tabla1[[#This Row],[Unidades]]," EJEMPLO SI .Error en el cálculo")</f>
        <v>109.28</v>
      </c>
      <c r="L731" s="5">
        <f>Tabla1[[#This Row],[Importe Coste total]]/Tabla1[[#This Row],[Unidades]]</f>
        <v>35.840000000000003</v>
      </c>
      <c r="M731" s="5">
        <v>418105.28</v>
      </c>
      <c r="N731" s="5">
        <v>137123.84000000003</v>
      </c>
    </row>
    <row r="732" spans="1:14" x14ac:dyDescent="0.25">
      <c r="A732" t="s">
        <v>918</v>
      </c>
      <c r="B732" t="s">
        <v>20</v>
      </c>
      <c r="C732" t="s">
        <v>345</v>
      </c>
      <c r="D732" t="s">
        <v>13</v>
      </c>
      <c r="E732" t="s">
        <v>14</v>
      </c>
      <c r="F732" t="str">
        <f>IF(Tabla1[[#This Row],[Importe Coste total]]&gt;500000," Alto","Bajo")</f>
        <v>Bajo</v>
      </c>
      <c r="G732" s="3">
        <v>44472</v>
      </c>
      <c r="H732">
        <v>389917933</v>
      </c>
      <c r="I732" s="3">
        <v>44518</v>
      </c>
      <c r="J732">
        <v>4236</v>
      </c>
      <c r="K732" s="15">
        <f>IFERROR(Tabla1[[#This Row],[Importe venta total]]/Tabla1[[#This Row],[Unidades]]," EJEMPLO SI .Error en el cálculo")</f>
        <v>152.58000000000001</v>
      </c>
      <c r="L732" s="5">
        <f>Tabla1[[#This Row],[Importe Coste total]]/Tabla1[[#This Row],[Unidades]]</f>
        <v>97.44</v>
      </c>
      <c r="M732" s="5">
        <v>646328.88</v>
      </c>
      <c r="N732" s="5">
        <v>412755.83999999997</v>
      </c>
    </row>
    <row r="733" spans="1:14" x14ac:dyDescent="0.25">
      <c r="A733" t="s">
        <v>919</v>
      </c>
      <c r="B733" t="s">
        <v>24</v>
      </c>
      <c r="C733" t="s">
        <v>414</v>
      </c>
      <c r="D733" t="s">
        <v>38</v>
      </c>
      <c r="E733" t="s">
        <v>18</v>
      </c>
      <c r="F733" t="str">
        <f>IF(Tabla1[[#This Row],[Importe Coste total]]&gt;500000," Alto","Bajo")</f>
        <v>Bajo</v>
      </c>
      <c r="G733" s="3">
        <v>44323</v>
      </c>
      <c r="H733">
        <v>419711911</v>
      </c>
      <c r="I733" s="3">
        <v>44348</v>
      </c>
      <c r="J733">
        <v>936</v>
      </c>
      <c r="K733" s="15">
        <f>IFERROR(Tabla1[[#This Row],[Importe venta total]]/Tabla1[[#This Row],[Unidades]]," EJEMPLO SI .Error en el cálculo")</f>
        <v>437.2</v>
      </c>
      <c r="L733" s="5">
        <f>Tabla1[[#This Row],[Importe Coste total]]/Tabla1[[#This Row],[Unidades]]</f>
        <v>263.33</v>
      </c>
      <c r="M733" s="5">
        <v>409219.2</v>
      </c>
      <c r="N733" s="5">
        <v>246476.87999999998</v>
      </c>
    </row>
    <row r="734" spans="1:14" x14ac:dyDescent="0.25">
      <c r="A734" t="s">
        <v>920</v>
      </c>
      <c r="B734" t="s">
        <v>24</v>
      </c>
      <c r="C734" t="s">
        <v>256</v>
      </c>
      <c r="D734" t="s">
        <v>75</v>
      </c>
      <c r="E734" t="s">
        <v>14</v>
      </c>
      <c r="F734" t="str">
        <f>IF(Tabla1[[#This Row],[Importe Coste total]]&gt;500000," Alto","Bajo")</f>
        <v>Bajo</v>
      </c>
      <c r="G734" s="3">
        <v>44223</v>
      </c>
      <c r="H734">
        <v>559327971</v>
      </c>
      <c r="I734" s="3">
        <v>44270</v>
      </c>
      <c r="J734">
        <v>6431</v>
      </c>
      <c r="K734" s="15">
        <f>IFERROR(Tabla1[[#This Row],[Importe venta total]]/Tabla1[[#This Row],[Unidades]]," EJEMPLO SI .Error en el cálculo")</f>
        <v>109.28</v>
      </c>
      <c r="L734" s="5">
        <f>Tabla1[[#This Row],[Importe Coste total]]/Tabla1[[#This Row],[Unidades]]</f>
        <v>35.840000000000003</v>
      </c>
      <c r="M734" s="5">
        <v>702779.68</v>
      </c>
      <c r="N734" s="5">
        <v>230487.04000000001</v>
      </c>
    </row>
    <row r="735" spans="1:14" x14ac:dyDescent="0.25">
      <c r="A735" t="s">
        <v>921</v>
      </c>
      <c r="B735" t="s">
        <v>11</v>
      </c>
      <c r="C735" t="s">
        <v>195</v>
      </c>
      <c r="D735" t="s">
        <v>43</v>
      </c>
      <c r="E735" t="s">
        <v>18</v>
      </c>
      <c r="F735" t="str">
        <f>IF(Tabla1[[#This Row],[Importe Coste total]]&gt;500000," Alto","Bajo")</f>
        <v xml:space="preserve"> Alto</v>
      </c>
      <c r="G735" s="3">
        <v>44833</v>
      </c>
      <c r="H735">
        <v>454127442</v>
      </c>
      <c r="I735" s="3">
        <v>44877</v>
      </c>
      <c r="J735">
        <v>5257</v>
      </c>
      <c r="K735" s="15">
        <f>IFERROR(Tabla1[[#This Row],[Importe venta total]]/Tabla1[[#This Row],[Unidades]]," EJEMPLO SI .Error en el cálculo")</f>
        <v>651.21</v>
      </c>
      <c r="L735" s="5">
        <f>Tabla1[[#This Row],[Importe Coste total]]/Tabla1[[#This Row],[Unidades]]</f>
        <v>524.96</v>
      </c>
      <c r="M735" s="5">
        <v>3423410.97</v>
      </c>
      <c r="N735" s="5">
        <v>2759714.72</v>
      </c>
    </row>
    <row r="736" spans="1:14" x14ac:dyDescent="0.25">
      <c r="A736" t="s">
        <v>922</v>
      </c>
      <c r="B736" t="s">
        <v>20</v>
      </c>
      <c r="C736" t="s">
        <v>193</v>
      </c>
      <c r="D736" t="s">
        <v>22</v>
      </c>
      <c r="E736" t="s">
        <v>18</v>
      </c>
      <c r="F736" t="str">
        <f>IF(Tabla1[[#This Row],[Importe Coste total]]&gt;500000," Alto","Bajo")</f>
        <v xml:space="preserve"> Alto</v>
      </c>
      <c r="G736" s="3">
        <v>44348</v>
      </c>
      <c r="H736">
        <v>719784152</v>
      </c>
      <c r="I736" s="3">
        <v>44388</v>
      </c>
      <c r="J736">
        <v>8981</v>
      </c>
      <c r="K736" s="15">
        <f>IFERROR(Tabla1[[#This Row],[Importe venta total]]/Tabla1[[#This Row],[Unidades]]," EJEMPLO SI .Error en el cálculo")</f>
        <v>205.7</v>
      </c>
      <c r="L736" s="5">
        <f>Tabla1[[#This Row],[Importe Coste total]]/Tabla1[[#This Row],[Unidades]]</f>
        <v>117.10999999999999</v>
      </c>
      <c r="M736" s="5">
        <v>1847391.7</v>
      </c>
      <c r="N736" s="5">
        <v>1051764.9099999999</v>
      </c>
    </row>
    <row r="737" spans="1:14" x14ac:dyDescent="0.25">
      <c r="A737" t="s">
        <v>923</v>
      </c>
      <c r="B737" t="s">
        <v>65</v>
      </c>
      <c r="C737" t="s">
        <v>97</v>
      </c>
      <c r="D737" t="s">
        <v>53</v>
      </c>
      <c r="E737" t="s">
        <v>18</v>
      </c>
      <c r="F737" t="str">
        <f>IF(Tabla1[[#This Row],[Importe Coste total]]&gt;500000," Alto","Bajo")</f>
        <v>Bajo</v>
      </c>
      <c r="G737" s="3">
        <v>44243</v>
      </c>
      <c r="H737">
        <v>692284429</v>
      </c>
      <c r="I737" s="3">
        <v>44262</v>
      </c>
      <c r="J737">
        <v>1201</v>
      </c>
      <c r="K737" s="15">
        <f>IFERROR(Tabla1[[#This Row],[Importe venta total]]/Tabla1[[#This Row],[Unidades]]," EJEMPLO SI .Error en el cálculo")</f>
        <v>154.06</v>
      </c>
      <c r="L737" s="5">
        <f>Tabla1[[#This Row],[Importe Coste total]]/Tabla1[[#This Row],[Unidades]]</f>
        <v>90.93</v>
      </c>
      <c r="M737" s="5">
        <v>185026.06</v>
      </c>
      <c r="N737" s="5">
        <v>109206.93000000001</v>
      </c>
    </row>
    <row r="738" spans="1:14" x14ac:dyDescent="0.25">
      <c r="A738" t="s">
        <v>924</v>
      </c>
      <c r="B738" t="s">
        <v>24</v>
      </c>
      <c r="C738" t="s">
        <v>722</v>
      </c>
      <c r="D738" t="s">
        <v>13</v>
      </c>
      <c r="E738" t="s">
        <v>14</v>
      </c>
      <c r="F738" t="str">
        <f>IF(Tabla1[[#This Row],[Importe Coste total]]&gt;500000," Alto","Bajo")</f>
        <v>Bajo</v>
      </c>
      <c r="G738" s="3">
        <v>44573</v>
      </c>
      <c r="H738">
        <v>677927100</v>
      </c>
      <c r="I738" s="3">
        <v>44579</v>
      </c>
      <c r="J738">
        <v>2549</v>
      </c>
      <c r="K738" s="15">
        <f>IFERROR(Tabla1[[#This Row],[Importe venta total]]/Tabla1[[#This Row],[Unidades]]," EJEMPLO SI .Error en el cálculo")</f>
        <v>152.58000000000001</v>
      </c>
      <c r="L738" s="5">
        <f>Tabla1[[#This Row],[Importe Coste total]]/Tabla1[[#This Row],[Unidades]]</f>
        <v>97.44</v>
      </c>
      <c r="M738" s="5">
        <v>388926.42000000004</v>
      </c>
      <c r="N738" s="5">
        <v>248374.56</v>
      </c>
    </row>
    <row r="739" spans="1:14" x14ac:dyDescent="0.25">
      <c r="A739" t="s">
        <v>925</v>
      </c>
      <c r="B739" t="s">
        <v>24</v>
      </c>
      <c r="C739" t="s">
        <v>248</v>
      </c>
      <c r="D739" t="s">
        <v>22</v>
      </c>
      <c r="E739" t="s">
        <v>18</v>
      </c>
      <c r="F739" t="str">
        <f>IF(Tabla1[[#This Row],[Importe Coste total]]&gt;500000," Alto","Bajo")</f>
        <v xml:space="preserve"> Alto</v>
      </c>
      <c r="G739" s="3">
        <v>44496</v>
      </c>
      <c r="H739">
        <v>603323495</v>
      </c>
      <c r="I739" s="3">
        <v>44536</v>
      </c>
      <c r="J739">
        <v>5684</v>
      </c>
      <c r="K739" s="15">
        <f>IFERROR(Tabla1[[#This Row],[Importe venta total]]/Tabla1[[#This Row],[Unidades]]," EJEMPLO SI .Error en el cálculo")</f>
        <v>205.70000000000002</v>
      </c>
      <c r="L739" s="5">
        <f>Tabla1[[#This Row],[Importe Coste total]]/Tabla1[[#This Row],[Unidades]]</f>
        <v>117.11</v>
      </c>
      <c r="M739" s="5">
        <v>1169198.8</v>
      </c>
      <c r="N739" s="5">
        <v>665653.24</v>
      </c>
    </row>
    <row r="740" spans="1:14" x14ac:dyDescent="0.25">
      <c r="A740" t="s">
        <v>926</v>
      </c>
      <c r="B740" t="s">
        <v>11</v>
      </c>
      <c r="C740" t="s">
        <v>12</v>
      </c>
      <c r="D740" t="s">
        <v>75</v>
      </c>
      <c r="E740" t="s">
        <v>18</v>
      </c>
      <c r="F740" t="str">
        <f>IF(Tabla1[[#This Row],[Importe Coste total]]&gt;500000," Alto","Bajo")</f>
        <v>Bajo</v>
      </c>
      <c r="G740" s="3">
        <v>43841</v>
      </c>
      <c r="H740">
        <v>465397441</v>
      </c>
      <c r="I740" s="3">
        <v>43884</v>
      </c>
      <c r="J740">
        <v>300</v>
      </c>
      <c r="K740" s="15">
        <f>IFERROR(Tabla1[[#This Row],[Importe venta total]]/Tabla1[[#This Row],[Unidades]]," EJEMPLO SI .Error en el cálculo")</f>
        <v>109.28</v>
      </c>
      <c r="L740" s="5">
        <f>Tabla1[[#This Row],[Importe Coste total]]/Tabla1[[#This Row],[Unidades]]</f>
        <v>35.840000000000003</v>
      </c>
      <c r="M740" s="5">
        <v>32784</v>
      </c>
      <c r="N740" s="5">
        <v>10752.000000000002</v>
      </c>
    </row>
    <row r="741" spans="1:14" x14ac:dyDescent="0.25">
      <c r="A741" t="s">
        <v>927</v>
      </c>
      <c r="B741" t="s">
        <v>28</v>
      </c>
      <c r="C741" t="s">
        <v>150</v>
      </c>
      <c r="D741" t="s">
        <v>30</v>
      </c>
      <c r="E741" t="s">
        <v>18</v>
      </c>
      <c r="F741" t="str">
        <f>IF(Tabla1[[#This Row],[Importe Coste total]]&gt;500000," Alto","Bajo")</f>
        <v xml:space="preserve"> Alto</v>
      </c>
      <c r="G741" s="3">
        <v>44668</v>
      </c>
      <c r="H741">
        <v>781385266</v>
      </c>
      <c r="I741" s="3">
        <v>44673</v>
      </c>
      <c r="J741">
        <v>8119</v>
      </c>
      <c r="K741" s="15">
        <f>IFERROR(Tabla1[[#This Row],[Importe venta total]]/Tabla1[[#This Row],[Unidades]]," EJEMPLO SI .Error en el cálculo")</f>
        <v>255.28</v>
      </c>
      <c r="L741" s="5">
        <f>Tabla1[[#This Row],[Importe Coste total]]/Tabla1[[#This Row],[Unidades]]</f>
        <v>159.41999999999999</v>
      </c>
      <c r="M741" s="5">
        <v>2072618.32</v>
      </c>
      <c r="N741" s="5">
        <v>1294330.98</v>
      </c>
    </row>
    <row r="742" spans="1:14" x14ac:dyDescent="0.25">
      <c r="A742" t="s">
        <v>741</v>
      </c>
      <c r="B742" t="s">
        <v>65</v>
      </c>
      <c r="C742" t="s">
        <v>427</v>
      </c>
      <c r="D742" t="s">
        <v>43</v>
      </c>
      <c r="E742" t="s">
        <v>14</v>
      </c>
      <c r="F742" t="str">
        <f>IF(Tabla1[[#This Row],[Importe Coste total]]&gt;500000," Alto","Bajo")</f>
        <v xml:space="preserve"> Alto</v>
      </c>
      <c r="G742" s="3">
        <v>44490</v>
      </c>
      <c r="H742">
        <v>338835799</v>
      </c>
      <c r="I742" s="3">
        <v>44495</v>
      </c>
      <c r="J742">
        <v>7898</v>
      </c>
      <c r="K742" s="15">
        <f>IFERROR(Tabla1[[#This Row],[Importe venta total]]/Tabla1[[#This Row],[Unidades]]," EJEMPLO SI .Error en el cálculo")</f>
        <v>651.21</v>
      </c>
      <c r="L742" s="5">
        <f>Tabla1[[#This Row],[Importe Coste total]]/Tabla1[[#This Row],[Unidades]]</f>
        <v>524.96</v>
      </c>
      <c r="M742" s="5">
        <v>5143256.58</v>
      </c>
      <c r="N742" s="5">
        <v>4146134.08</v>
      </c>
    </row>
    <row r="743" spans="1:14" x14ac:dyDescent="0.25">
      <c r="A743" t="s">
        <v>928</v>
      </c>
      <c r="B743" t="s">
        <v>24</v>
      </c>
      <c r="C743" t="s">
        <v>77</v>
      </c>
      <c r="D743" t="s">
        <v>30</v>
      </c>
      <c r="E743" t="s">
        <v>18</v>
      </c>
      <c r="F743" t="str">
        <f>IF(Tabla1[[#This Row],[Importe Coste total]]&gt;500000," Alto","Bajo")</f>
        <v>Bajo</v>
      </c>
      <c r="G743" s="3">
        <v>44094</v>
      </c>
      <c r="H743">
        <v>245610368</v>
      </c>
      <c r="I743" s="3">
        <v>44126</v>
      </c>
      <c r="J743">
        <v>421</v>
      </c>
      <c r="K743" s="15">
        <f>IFERROR(Tabla1[[#This Row],[Importe venta total]]/Tabla1[[#This Row],[Unidades]]," EJEMPLO SI .Error en el cálculo")</f>
        <v>255.28</v>
      </c>
      <c r="L743" s="5">
        <f>Tabla1[[#This Row],[Importe Coste total]]/Tabla1[[#This Row],[Unidades]]</f>
        <v>159.41999999999999</v>
      </c>
      <c r="M743" s="5">
        <v>107472.88</v>
      </c>
      <c r="N743" s="5">
        <v>67115.819999999992</v>
      </c>
    </row>
    <row r="744" spans="1:14" x14ac:dyDescent="0.25">
      <c r="A744" t="s">
        <v>929</v>
      </c>
      <c r="B744" t="s">
        <v>65</v>
      </c>
      <c r="C744" t="s">
        <v>140</v>
      </c>
      <c r="D744" t="s">
        <v>30</v>
      </c>
      <c r="E744" t="s">
        <v>18</v>
      </c>
      <c r="F744" t="str">
        <f>IF(Tabla1[[#This Row],[Importe Coste total]]&gt;500000," Alto","Bajo")</f>
        <v xml:space="preserve"> Alto</v>
      </c>
      <c r="G744" s="3">
        <v>43897</v>
      </c>
      <c r="H744">
        <v>779882800</v>
      </c>
      <c r="I744" s="3">
        <v>43911</v>
      </c>
      <c r="J744">
        <v>3506</v>
      </c>
      <c r="K744" s="15">
        <f>IFERROR(Tabla1[[#This Row],[Importe venta total]]/Tabla1[[#This Row],[Unidades]]," EJEMPLO SI .Error en el cálculo")</f>
        <v>255.28</v>
      </c>
      <c r="L744" s="5">
        <f>Tabla1[[#This Row],[Importe Coste total]]/Tabla1[[#This Row],[Unidades]]</f>
        <v>159.41999999999996</v>
      </c>
      <c r="M744" s="5">
        <v>895011.68</v>
      </c>
      <c r="N744" s="5">
        <v>558926.5199999999</v>
      </c>
    </row>
    <row r="745" spans="1:14" x14ac:dyDescent="0.25">
      <c r="A745" t="s">
        <v>930</v>
      </c>
      <c r="B745" t="s">
        <v>24</v>
      </c>
      <c r="C745" t="s">
        <v>227</v>
      </c>
      <c r="D745" t="s">
        <v>40</v>
      </c>
      <c r="E745" t="s">
        <v>18</v>
      </c>
      <c r="F745" t="str">
        <f>IF(Tabla1[[#This Row],[Importe Coste total]]&gt;500000," Alto","Bajo")</f>
        <v>Bajo</v>
      </c>
      <c r="G745" s="3">
        <v>44458</v>
      </c>
      <c r="H745">
        <v>940139424</v>
      </c>
      <c r="I745" s="3">
        <v>44502</v>
      </c>
      <c r="J745">
        <v>7002</v>
      </c>
      <c r="K745" s="15">
        <f>IFERROR(Tabla1[[#This Row],[Importe venta total]]/Tabla1[[#This Row],[Unidades]]," EJEMPLO SI .Error en el cálculo")</f>
        <v>81.730000000000018</v>
      </c>
      <c r="L745" s="5">
        <f>Tabla1[[#This Row],[Importe Coste total]]/Tabla1[[#This Row],[Unidades]]</f>
        <v>56.67</v>
      </c>
      <c r="M745" s="5">
        <v>572273.46000000008</v>
      </c>
      <c r="N745" s="5">
        <v>396803.34</v>
      </c>
    </row>
    <row r="746" spans="1:14" x14ac:dyDescent="0.25">
      <c r="A746" t="s">
        <v>931</v>
      </c>
      <c r="B746" t="s">
        <v>20</v>
      </c>
      <c r="C746" t="s">
        <v>345</v>
      </c>
      <c r="D746" t="s">
        <v>85</v>
      </c>
      <c r="E746" t="s">
        <v>14</v>
      </c>
      <c r="F746" t="str">
        <f>IF(Tabla1[[#This Row],[Importe Coste total]]&gt;500000," Alto","Bajo")</f>
        <v xml:space="preserve"> Alto</v>
      </c>
      <c r="G746" s="3">
        <v>43877</v>
      </c>
      <c r="H746">
        <v>695179069</v>
      </c>
      <c r="I746" s="3">
        <v>43877</v>
      </c>
      <c r="J746">
        <v>7790</v>
      </c>
      <c r="K746" s="15">
        <f>IFERROR(Tabla1[[#This Row],[Importe venta total]]/Tabla1[[#This Row],[Unidades]]," EJEMPLO SI .Error en el cálculo")</f>
        <v>668.27</v>
      </c>
      <c r="L746" s="5">
        <f>Tabla1[[#This Row],[Importe Coste total]]/Tabla1[[#This Row],[Unidades]]</f>
        <v>502.54</v>
      </c>
      <c r="M746" s="5">
        <v>5205823.3</v>
      </c>
      <c r="N746" s="5">
        <v>3914786.6</v>
      </c>
    </row>
    <row r="747" spans="1:14" x14ac:dyDescent="0.25">
      <c r="A747" t="s">
        <v>932</v>
      </c>
      <c r="B747" t="s">
        <v>24</v>
      </c>
      <c r="C747" t="s">
        <v>234</v>
      </c>
      <c r="D747" t="s">
        <v>26</v>
      </c>
      <c r="E747" t="s">
        <v>14</v>
      </c>
      <c r="F747" t="str">
        <f>IF(Tabla1[[#This Row],[Importe Coste total]]&gt;500000," Alto","Bajo")</f>
        <v>Bajo</v>
      </c>
      <c r="G747" s="3">
        <v>44573</v>
      </c>
      <c r="H747">
        <v>534113061</v>
      </c>
      <c r="I747" s="3">
        <v>44602</v>
      </c>
      <c r="J747">
        <v>4779</v>
      </c>
      <c r="K747" s="15">
        <f>IFERROR(Tabla1[[#This Row],[Importe venta total]]/Tabla1[[#This Row],[Unidades]]," EJEMPLO SI .Error en el cálculo")</f>
        <v>9.33</v>
      </c>
      <c r="L747" s="5">
        <f>Tabla1[[#This Row],[Importe Coste total]]/Tabla1[[#This Row],[Unidades]]</f>
        <v>6.92</v>
      </c>
      <c r="M747" s="5">
        <v>44588.07</v>
      </c>
      <c r="N747" s="5">
        <v>33070.68</v>
      </c>
    </row>
    <row r="748" spans="1:14" x14ac:dyDescent="0.25">
      <c r="A748" t="s">
        <v>933</v>
      </c>
      <c r="B748" t="s">
        <v>24</v>
      </c>
      <c r="C748" t="s">
        <v>405</v>
      </c>
      <c r="D748" t="s">
        <v>38</v>
      </c>
      <c r="E748" t="s">
        <v>18</v>
      </c>
      <c r="F748" t="str">
        <f>IF(Tabla1[[#This Row],[Importe Coste total]]&gt;500000," Alto","Bajo")</f>
        <v xml:space="preserve"> Alto</v>
      </c>
      <c r="G748" s="3">
        <v>44418</v>
      </c>
      <c r="H748">
        <v>116365230</v>
      </c>
      <c r="I748" s="3">
        <v>44428</v>
      </c>
      <c r="J748">
        <v>3912</v>
      </c>
      <c r="K748" s="15">
        <f>IFERROR(Tabla1[[#This Row],[Importe venta total]]/Tabla1[[#This Row],[Unidades]]," EJEMPLO SI .Error en el cálculo")</f>
        <v>437.2</v>
      </c>
      <c r="L748" s="5">
        <f>Tabla1[[#This Row],[Importe Coste total]]/Tabla1[[#This Row],[Unidades]]</f>
        <v>263.33</v>
      </c>
      <c r="M748" s="5">
        <v>1710326.4</v>
      </c>
      <c r="N748" s="5">
        <v>1030146.96</v>
      </c>
    </row>
    <row r="749" spans="1:14" x14ac:dyDescent="0.25">
      <c r="A749" t="s">
        <v>934</v>
      </c>
      <c r="B749" t="s">
        <v>24</v>
      </c>
      <c r="C749" t="s">
        <v>388</v>
      </c>
      <c r="D749" t="s">
        <v>22</v>
      </c>
      <c r="E749" t="s">
        <v>18</v>
      </c>
      <c r="F749" t="str">
        <f>IF(Tabla1[[#This Row],[Importe Coste total]]&gt;500000," Alto","Bajo")</f>
        <v>Bajo</v>
      </c>
      <c r="G749" s="3">
        <v>44558</v>
      </c>
      <c r="H749">
        <v>521671903</v>
      </c>
      <c r="I749" s="3">
        <v>44598</v>
      </c>
      <c r="J749">
        <v>3164</v>
      </c>
      <c r="K749" s="15">
        <f>IFERROR(Tabla1[[#This Row],[Importe venta total]]/Tabla1[[#This Row],[Unidades]]," EJEMPLO SI .Error en el cálculo")</f>
        <v>205.7</v>
      </c>
      <c r="L749" s="5">
        <f>Tabla1[[#This Row],[Importe Coste total]]/Tabla1[[#This Row],[Unidades]]</f>
        <v>117.11</v>
      </c>
      <c r="M749" s="5">
        <v>650834.79999999993</v>
      </c>
      <c r="N749" s="5">
        <v>370536.04</v>
      </c>
    </row>
    <row r="750" spans="1:14" x14ac:dyDescent="0.25">
      <c r="A750" t="s">
        <v>935</v>
      </c>
      <c r="B750" t="s">
        <v>20</v>
      </c>
      <c r="C750" t="s">
        <v>35</v>
      </c>
      <c r="D750" t="s">
        <v>33</v>
      </c>
      <c r="E750" t="s">
        <v>14</v>
      </c>
      <c r="F750" t="str">
        <f>IF(Tabla1[[#This Row],[Importe Coste total]]&gt;500000," Alto","Bajo")</f>
        <v>Bajo</v>
      </c>
      <c r="G750" s="3">
        <v>44724</v>
      </c>
      <c r="H750">
        <v>200081908</v>
      </c>
      <c r="I750" s="3">
        <v>44724</v>
      </c>
      <c r="J750">
        <v>7538</v>
      </c>
      <c r="K750" s="15">
        <f>IFERROR(Tabla1[[#This Row],[Importe venta total]]/Tabla1[[#This Row],[Unidades]]," EJEMPLO SI .Error en el cálculo")</f>
        <v>47.45</v>
      </c>
      <c r="L750" s="5">
        <f>Tabla1[[#This Row],[Importe Coste total]]/Tabla1[[#This Row],[Unidades]]</f>
        <v>31.79</v>
      </c>
      <c r="M750" s="5">
        <v>357678.10000000003</v>
      </c>
      <c r="N750" s="5">
        <v>239633.02</v>
      </c>
    </row>
    <row r="751" spans="1:14" x14ac:dyDescent="0.25">
      <c r="A751" t="s">
        <v>936</v>
      </c>
      <c r="B751" t="s">
        <v>24</v>
      </c>
      <c r="C751" t="s">
        <v>405</v>
      </c>
      <c r="D751" t="s">
        <v>38</v>
      </c>
      <c r="E751" t="s">
        <v>14</v>
      </c>
      <c r="F751" t="str">
        <f>IF(Tabla1[[#This Row],[Importe Coste total]]&gt;500000," Alto","Bajo")</f>
        <v xml:space="preserve"> Alto</v>
      </c>
      <c r="G751" s="3">
        <v>44792</v>
      </c>
      <c r="H751">
        <v>821956574</v>
      </c>
      <c r="I751" s="3">
        <v>44831</v>
      </c>
      <c r="J751">
        <v>4071</v>
      </c>
      <c r="K751" s="15">
        <f>IFERROR(Tabla1[[#This Row],[Importe venta total]]/Tabla1[[#This Row],[Unidades]]," EJEMPLO SI .Error en el cálculo")</f>
        <v>437.2</v>
      </c>
      <c r="L751" s="5">
        <f>Tabla1[[#This Row],[Importe Coste total]]/Tabla1[[#This Row],[Unidades]]</f>
        <v>263.33</v>
      </c>
      <c r="M751" s="5">
        <v>1779841.2</v>
      </c>
      <c r="N751" s="5">
        <v>1072016.43</v>
      </c>
    </row>
    <row r="752" spans="1:14" x14ac:dyDescent="0.25">
      <c r="A752" t="s">
        <v>937</v>
      </c>
      <c r="B752" t="s">
        <v>11</v>
      </c>
      <c r="C752" t="s">
        <v>938</v>
      </c>
      <c r="D752" t="s">
        <v>53</v>
      </c>
      <c r="E752" t="s">
        <v>14</v>
      </c>
      <c r="F752" t="str">
        <f>IF(Tabla1[[#This Row],[Importe Coste total]]&gt;500000," Alto","Bajo")</f>
        <v xml:space="preserve"> Alto</v>
      </c>
      <c r="G752" s="3">
        <v>44262</v>
      </c>
      <c r="H752">
        <v>527969729</v>
      </c>
      <c r="I752" s="3">
        <v>44303</v>
      </c>
      <c r="J752">
        <v>6830</v>
      </c>
      <c r="K752" s="15">
        <f>IFERROR(Tabla1[[#This Row],[Importe venta total]]/Tabla1[[#This Row],[Unidades]]," EJEMPLO SI .Error en el cálculo")</f>
        <v>154.06</v>
      </c>
      <c r="L752" s="5">
        <f>Tabla1[[#This Row],[Importe Coste total]]/Tabla1[[#This Row],[Unidades]]</f>
        <v>90.93</v>
      </c>
      <c r="M752" s="5">
        <v>1052229.8</v>
      </c>
      <c r="N752" s="5">
        <v>621051.9</v>
      </c>
    </row>
    <row r="753" spans="1:14" x14ac:dyDescent="0.25">
      <c r="A753" t="s">
        <v>939</v>
      </c>
      <c r="B753" t="s">
        <v>65</v>
      </c>
      <c r="C753" t="s">
        <v>163</v>
      </c>
      <c r="D753" t="s">
        <v>33</v>
      </c>
      <c r="E753" t="s">
        <v>18</v>
      </c>
      <c r="F753" t="str">
        <f>IF(Tabla1[[#This Row],[Importe Coste total]]&gt;500000," Alto","Bajo")</f>
        <v>Bajo</v>
      </c>
      <c r="G753" s="3">
        <v>44870</v>
      </c>
      <c r="H753">
        <v>679107701</v>
      </c>
      <c r="I753" s="3">
        <v>44872</v>
      </c>
      <c r="J753">
        <v>1915</v>
      </c>
      <c r="K753" s="15">
        <f>IFERROR(Tabla1[[#This Row],[Importe venta total]]/Tabla1[[#This Row],[Unidades]]," EJEMPLO SI .Error en el cálculo")</f>
        <v>47.45</v>
      </c>
      <c r="L753" s="5">
        <f>Tabla1[[#This Row],[Importe Coste total]]/Tabla1[[#This Row],[Unidades]]</f>
        <v>31.79</v>
      </c>
      <c r="M753" s="5">
        <v>90866.75</v>
      </c>
      <c r="N753" s="5">
        <v>60877.85</v>
      </c>
    </row>
    <row r="754" spans="1:14" x14ac:dyDescent="0.25">
      <c r="A754" t="s">
        <v>940</v>
      </c>
      <c r="B754" t="s">
        <v>11</v>
      </c>
      <c r="C754" t="s">
        <v>144</v>
      </c>
      <c r="D754" t="s">
        <v>53</v>
      </c>
      <c r="E754" t="s">
        <v>18</v>
      </c>
      <c r="F754" t="str">
        <f>IF(Tabla1[[#This Row],[Importe Coste total]]&gt;500000," Alto","Bajo")</f>
        <v>Bajo</v>
      </c>
      <c r="G754" s="3">
        <v>44846</v>
      </c>
      <c r="H754">
        <v>906669318</v>
      </c>
      <c r="I754" s="3">
        <v>44858</v>
      </c>
      <c r="J754">
        <v>2454</v>
      </c>
      <c r="K754" s="15">
        <f>IFERROR(Tabla1[[#This Row],[Importe venta total]]/Tabla1[[#This Row],[Unidades]]," EJEMPLO SI .Error en el cálculo")</f>
        <v>154.06</v>
      </c>
      <c r="L754" s="5">
        <f>Tabla1[[#This Row],[Importe Coste total]]/Tabla1[[#This Row],[Unidades]]</f>
        <v>90.93</v>
      </c>
      <c r="M754" s="5">
        <v>378063.24</v>
      </c>
      <c r="N754" s="5">
        <v>223142.22000000003</v>
      </c>
    </row>
    <row r="755" spans="1:14" x14ac:dyDescent="0.25">
      <c r="A755" t="s">
        <v>941</v>
      </c>
      <c r="B755" t="s">
        <v>24</v>
      </c>
      <c r="C755" t="s">
        <v>299</v>
      </c>
      <c r="D755" t="s">
        <v>13</v>
      </c>
      <c r="E755" t="s">
        <v>18</v>
      </c>
      <c r="F755" t="str">
        <f>IF(Tabla1[[#This Row],[Importe Coste total]]&gt;500000," Alto","Bajo")</f>
        <v>Bajo</v>
      </c>
      <c r="G755" s="3">
        <v>44651</v>
      </c>
      <c r="H755">
        <v>462265908</v>
      </c>
      <c r="I755" s="3">
        <v>44670</v>
      </c>
      <c r="J755">
        <v>3610</v>
      </c>
      <c r="K755" s="15">
        <f>IFERROR(Tabla1[[#This Row],[Importe venta total]]/Tabla1[[#This Row],[Unidades]]," EJEMPLO SI .Error en el cálculo")</f>
        <v>152.58000000000001</v>
      </c>
      <c r="L755" s="5">
        <f>Tabla1[[#This Row],[Importe Coste total]]/Tabla1[[#This Row],[Unidades]]</f>
        <v>97.439999999999984</v>
      </c>
      <c r="M755" s="5">
        <v>550813.80000000005</v>
      </c>
      <c r="N755" s="5">
        <v>351758.39999999997</v>
      </c>
    </row>
    <row r="756" spans="1:14" x14ac:dyDescent="0.25">
      <c r="A756" t="s">
        <v>942</v>
      </c>
      <c r="B756" t="s">
        <v>11</v>
      </c>
      <c r="C756" t="s">
        <v>503</v>
      </c>
      <c r="D756" t="s">
        <v>13</v>
      </c>
      <c r="E756" t="s">
        <v>18</v>
      </c>
      <c r="F756" t="str">
        <f>IF(Tabla1[[#This Row],[Importe Coste total]]&gt;500000," Alto","Bajo")</f>
        <v xml:space="preserve"> Alto</v>
      </c>
      <c r="G756" s="3">
        <v>44375</v>
      </c>
      <c r="H756">
        <v>467821300</v>
      </c>
      <c r="I756" s="3">
        <v>44386</v>
      </c>
      <c r="J756">
        <v>7573</v>
      </c>
      <c r="K756" s="15">
        <f>IFERROR(Tabla1[[#This Row],[Importe venta total]]/Tabla1[[#This Row],[Unidades]]," EJEMPLO SI .Error en el cálculo")</f>
        <v>152.58000000000001</v>
      </c>
      <c r="L756" s="5">
        <f>Tabla1[[#This Row],[Importe Coste total]]/Tabla1[[#This Row],[Unidades]]</f>
        <v>97.44</v>
      </c>
      <c r="M756" s="5">
        <v>1155488.3400000001</v>
      </c>
      <c r="N756" s="5">
        <v>737913.12</v>
      </c>
    </row>
    <row r="757" spans="1:14" x14ac:dyDescent="0.25">
      <c r="A757" t="s">
        <v>943</v>
      </c>
      <c r="B757" t="s">
        <v>24</v>
      </c>
      <c r="C757" t="s">
        <v>405</v>
      </c>
      <c r="D757" t="s">
        <v>38</v>
      </c>
      <c r="E757" t="s">
        <v>14</v>
      </c>
      <c r="F757" t="str">
        <f>IF(Tabla1[[#This Row],[Importe Coste total]]&gt;500000," Alto","Bajo")</f>
        <v xml:space="preserve"> Alto</v>
      </c>
      <c r="G757" s="3">
        <v>44253</v>
      </c>
      <c r="H757">
        <v>765571820</v>
      </c>
      <c r="I757" s="3">
        <v>44293</v>
      </c>
      <c r="J757">
        <v>8569</v>
      </c>
      <c r="K757" s="15">
        <f>IFERROR(Tabla1[[#This Row],[Importe venta total]]/Tabla1[[#This Row],[Unidades]]," EJEMPLO SI .Error en el cálculo")</f>
        <v>437.2</v>
      </c>
      <c r="L757" s="5">
        <f>Tabla1[[#This Row],[Importe Coste total]]/Tabla1[[#This Row],[Unidades]]</f>
        <v>263.33</v>
      </c>
      <c r="M757" s="5">
        <v>3746366.8</v>
      </c>
      <c r="N757" s="5">
        <v>2256474.77</v>
      </c>
    </row>
    <row r="758" spans="1:14" x14ac:dyDescent="0.25">
      <c r="A758" t="s">
        <v>944</v>
      </c>
      <c r="B758" t="s">
        <v>28</v>
      </c>
      <c r="C758" t="s">
        <v>190</v>
      </c>
      <c r="D758" t="s">
        <v>38</v>
      </c>
      <c r="E758" t="s">
        <v>18</v>
      </c>
      <c r="F758" t="str">
        <f>IF(Tabla1[[#This Row],[Importe Coste total]]&gt;500000," Alto","Bajo")</f>
        <v xml:space="preserve"> Alto</v>
      </c>
      <c r="G758" s="3">
        <v>44144</v>
      </c>
      <c r="H758">
        <v>368066298</v>
      </c>
      <c r="I758" s="3">
        <v>44189</v>
      </c>
      <c r="J758">
        <v>7852</v>
      </c>
      <c r="K758" s="15">
        <f>IFERROR(Tabla1[[#This Row],[Importe venta total]]/Tabla1[[#This Row],[Unidades]]," EJEMPLO SI .Error en el cálculo")</f>
        <v>437.2</v>
      </c>
      <c r="L758" s="5">
        <f>Tabla1[[#This Row],[Importe Coste total]]/Tabla1[[#This Row],[Unidades]]</f>
        <v>263.33</v>
      </c>
      <c r="M758" s="5">
        <v>3432894.4</v>
      </c>
      <c r="N758" s="5">
        <v>2067667.16</v>
      </c>
    </row>
    <row r="759" spans="1:14" x14ac:dyDescent="0.25">
      <c r="A759" t="s">
        <v>945</v>
      </c>
      <c r="B759" t="s">
        <v>24</v>
      </c>
      <c r="C759" t="s">
        <v>267</v>
      </c>
      <c r="D759" t="s">
        <v>85</v>
      </c>
      <c r="E759" t="s">
        <v>18</v>
      </c>
      <c r="F759" t="str">
        <f>IF(Tabla1[[#This Row],[Importe Coste total]]&gt;500000," Alto","Bajo")</f>
        <v xml:space="preserve"> Alto</v>
      </c>
      <c r="G759" s="3">
        <v>44055</v>
      </c>
      <c r="H759">
        <v>608166062</v>
      </c>
      <c r="I759" s="3">
        <v>44083</v>
      </c>
      <c r="J759">
        <v>8707</v>
      </c>
      <c r="K759" s="15">
        <f>IFERROR(Tabla1[[#This Row],[Importe venta total]]/Tabla1[[#This Row],[Unidades]]," EJEMPLO SI .Error en el cálculo")</f>
        <v>668.27</v>
      </c>
      <c r="L759" s="5">
        <f>Tabla1[[#This Row],[Importe Coste total]]/Tabla1[[#This Row],[Unidades]]</f>
        <v>502.54</v>
      </c>
      <c r="M759" s="5">
        <v>5818626.8899999997</v>
      </c>
      <c r="N759" s="5">
        <v>4375615.78</v>
      </c>
    </row>
    <row r="760" spans="1:14" x14ac:dyDescent="0.25">
      <c r="A760" t="s">
        <v>946</v>
      </c>
      <c r="B760" t="s">
        <v>24</v>
      </c>
      <c r="C760" t="s">
        <v>947</v>
      </c>
      <c r="D760" t="s">
        <v>75</v>
      </c>
      <c r="E760" t="s">
        <v>18</v>
      </c>
      <c r="F760" t="str">
        <f>IF(Tabla1[[#This Row],[Importe Coste total]]&gt;500000," Alto","Bajo")</f>
        <v>Bajo</v>
      </c>
      <c r="G760" s="3">
        <v>44661</v>
      </c>
      <c r="H760">
        <v>189044940</v>
      </c>
      <c r="I760" s="3">
        <v>44693</v>
      </c>
      <c r="J760">
        <v>1454</v>
      </c>
      <c r="K760" s="15">
        <f>IFERROR(Tabla1[[#This Row],[Importe venta total]]/Tabla1[[#This Row],[Unidades]]," EJEMPLO SI .Error en el cálculo")</f>
        <v>109.28</v>
      </c>
      <c r="L760" s="5">
        <f>Tabla1[[#This Row],[Importe Coste total]]/Tabla1[[#This Row],[Unidades]]</f>
        <v>35.840000000000003</v>
      </c>
      <c r="M760" s="5">
        <v>158893.12</v>
      </c>
      <c r="N760" s="5">
        <v>52111.360000000008</v>
      </c>
    </row>
    <row r="761" spans="1:14" x14ac:dyDescent="0.25">
      <c r="A761" t="s">
        <v>948</v>
      </c>
      <c r="B761" t="s">
        <v>20</v>
      </c>
      <c r="C761" t="s">
        <v>320</v>
      </c>
      <c r="D761" t="s">
        <v>22</v>
      </c>
      <c r="E761" t="s">
        <v>14</v>
      </c>
      <c r="F761" t="str">
        <f>IF(Tabla1[[#This Row],[Importe Coste total]]&gt;500000," Alto","Bajo")</f>
        <v xml:space="preserve"> Alto</v>
      </c>
      <c r="G761" s="3">
        <v>44696</v>
      </c>
      <c r="H761">
        <v>134189260</v>
      </c>
      <c r="I761" s="3">
        <v>44705</v>
      </c>
      <c r="J761">
        <v>8439</v>
      </c>
      <c r="K761" s="15">
        <f>IFERROR(Tabla1[[#This Row],[Importe venta total]]/Tabla1[[#This Row],[Unidades]]," EJEMPLO SI .Error en el cálculo")</f>
        <v>205.7</v>
      </c>
      <c r="L761" s="5">
        <f>Tabla1[[#This Row],[Importe Coste total]]/Tabla1[[#This Row],[Unidades]]</f>
        <v>117.11</v>
      </c>
      <c r="M761" s="5">
        <v>1735902.2999999998</v>
      </c>
      <c r="N761" s="5">
        <v>988291.29</v>
      </c>
    </row>
    <row r="762" spans="1:14" x14ac:dyDescent="0.25">
      <c r="A762" t="s">
        <v>949</v>
      </c>
      <c r="B762" t="s">
        <v>24</v>
      </c>
      <c r="C762" t="s">
        <v>152</v>
      </c>
      <c r="D762" t="s">
        <v>40</v>
      </c>
      <c r="E762" t="s">
        <v>14</v>
      </c>
      <c r="F762" t="str">
        <f>IF(Tabla1[[#This Row],[Importe Coste total]]&gt;500000," Alto","Bajo")</f>
        <v xml:space="preserve"> Alto</v>
      </c>
      <c r="G762" s="3">
        <v>44609</v>
      </c>
      <c r="H762">
        <v>637397849</v>
      </c>
      <c r="I762" s="3">
        <v>44613</v>
      </c>
      <c r="J762">
        <v>9043</v>
      </c>
      <c r="K762" s="15">
        <f>IFERROR(Tabla1[[#This Row],[Importe venta total]]/Tabla1[[#This Row],[Unidades]]," EJEMPLO SI .Error en el cálculo")</f>
        <v>81.73</v>
      </c>
      <c r="L762" s="5">
        <f>Tabla1[[#This Row],[Importe Coste total]]/Tabla1[[#This Row],[Unidades]]</f>
        <v>56.67</v>
      </c>
      <c r="M762" s="5">
        <v>739084.39</v>
      </c>
      <c r="N762" s="5">
        <v>512466.81</v>
      </c>
    </row>
    <row r="763" spans="1:14" x14ac:dyDescent="0.25">
      <c r="A763" t="s">
        <v>950</v>
      </c>
      <c r="B763" t="s">
        <v>11</v>
      </c>
      <c r="C763" t="s">
        <v>195</v>
      </c>
      <c r="D763" t="s">
        <v>75</v>
      </c>
      <c r="E763" t="s">
        <v>18</v>
      </c>
      <c r="F763" t="str">
        <f>IF(Tabla1[[#This Row],[Importe Coste total]]&gt;500000," Alto","Bajo")</f>
        <v>Bajo</v>
      </c>
      <c r="G763" s="3">
        <v>43947</v>
      </c>
      <c r="H763">
        <v>612782037</v>
      </c>
      <c r="I763" s="3">
        <v>43970</v>
      </c>
      <c r="J763">
        <v>4677</v>
      </c>
      <c r="K763" s="15">
        <f>IFERROR(Tabla1[[#This Row],[Importe venta total]]/Tabla1[[#This Row],[Unidades]]," EJEMPLO SI .Error en el cálculo")</f>
        <v>109.28</v>
      </c>
      <c r="L763" s="5">
        <f>Tabla1[[#This Row],[Importe Coste total]]/Tabla1[[#This Row],[Unidades]]</f>
        <v>35.840000000000003</v>
      </c>
      <c r="M763" s="5">
        <v>511102.56</v>
      </c>
      <c r="N763" s="5">
        <v>167623.68000000002</v>
      </c>
    </row>
    <row r="764" spans="1:14" x14ac:dyDescent="0.25">
      <c r="A764" t="s">
        <v>951</v>
      </c>
      <c r="B764" t="s">
        <v>65</v>
      </c>
      <c r="C764" t="s">
        <v>165</v>
      </c>
      <c r="D764" t="s">
        <v>43</v>
      </c>
      <c r="E764" t="s">
        <v>14</v>
      </c>
      <c r="F764" t="str">
        <f>IF(Tabla1[[#This Row],[Importe Coste total]]&gt;500000," Alto","Bajo")</f>
        <v xml:space="preserve"> Alto</v>
      </c>
      <c r="G764" s="3">
        <v>43975</v>
      </c>
      <c r="H764">
        <v>844765651</v>
      </c>
      <c r="I764" s="3">
        <v>43983</v>
      </c>
      <c r="J764">
        <v>3783</v>
      </c>
      <c r="K764" s="15">
        <f>IFERROR(Tabla1[[#This Row],[Importe venta total]]/Tabla1[[#This Row],[Unidades]]," EJEMPLO SI .Error en el cálculo")</f>
        <v>651.21</v>
      </c>
      <c r="L764" s="5">
        <f>Tabla1[[#This Row],[Importe Coste total]]/Tabla1[[#This Row],[Unidades]]</f>
        <v>524.96</v>
      </c>
      <c r="M764" s="5">
        <v>2463527.4300000002</v>
      </c>
      <c r="N764" s="5">
        <v>1985923.6800000002</v>
      </c>
    </row>
    <row r="765" spans="1:14" x14ac:dyDescent="0.25">
      <c r="A765" t="s">
        <v>952</v>
      </c>
      <c r="B765" t="s">
        <v>24</v>
      </c>
      <c r="C765" t="s">
        <v>276</v>
      </c>
      <c r="D765" t="s">
        <v>33</v>
      </c>
      <c r="E765" t="s">
        <v>14</v>
      </c>
      <c r="F765" t="str">
        <f>IF(Tabla1[[#This Row],[Importe Coste total]]&gt;500000," Alto","Bajo")</f>
        <v>Bajo</v>
      </c>
      <c r="G765" s="3">
        <v>44014</v>
      </c>
      <c r="H765">
        <v>838085019</v>
      </c>
      <c r="I765" s="3">
        <v>44033</v>
      </c>
      <c r="J765">
        <v>6836</v>
      </c>
      <c r="K765" s="15">
        <f>IFERROR(Tabla1[[#This Row],[Importe venta total]]/Tabla1[[#This Row],[Unidades]]," EJEMPLO SI .Error en el cálculo")</f>
        <v>47.45</v>
      </c>
      <c r="L765" s="5">
        <f>Tabla1[[#This Row],[Importe Coste total]]/Tabla1[[#This Row],[Unidades]]</f>
        <v>31.79</v>
      </c>
      <c r="M765" s="5">
        <v>324368.2</v>
      </c>
      <c r="N765" s="5">
        <v>217316.44</v>
      </c>
    </row>
    <row r="766" spans="1:14" x14ac:dyDescent="0.25">
      <c r="A766" t="s">
        <v>953</v>
      </c>
      <c r="B766" t="s">
        <v>11</v>
      </c>
      <c r="C766" t="s">
        <v>12</v>
      </c>
      <c r="D766" t="s">
        <v>13</v>
      </c>
      <c r="E766" t="s">
        <v>14</v>
      </c>
      <c r="F766" t="str">
        <f>IF(Tabla1[[#This Row],[Importe Coste total]]&gt;500000," Alto","Bajo")</f>
        <v>Bajo</v>
      </c>
      <c r="G766" s="3">
        <v>44054</v>
      </c>
      <c r="H766">
        <v>167788970</v>
      </c>
      <c r="I766" s="3">
        <v>44054</v>
      </c>
      <c r="J766">
        <v>1340</v>
      </c>
      <c r="K766" s="15">
        <f>IFERROR(Tabla1[[#This Row],[Importe venta total]]/Tabla1[[#This Row],[Unidades]]," EJEMPLO SI .Error en el cálculo")</f>
        <v>152.58000000000001</v>
      </c>
      <c r="L766" s="5">
        <f>Tabla1[[#This Row],[Importe Coste total]]/Tabla1[[#This Row],[Unidades]]</f>
        <v>97.44</v>
      </c>
      <c r="M766" s="5">
        <v>204457.2</v>
      </c>
      <c r="N766" s="5">
        <v>130569.59999999999</v>
      </c>
    </row>
    <row r="767" spans="1:14" x14ac:dyDescent="0.25">
      <c r="A767" t="s">
        <v>954</v>
      </c>
      <c r="B767" t="s">
        <v>24</v>
      </c>
      <c r="C767" t="s">
        <v>197</v>
      </c>
      <c r="D767" t="s">
        <v>43</v>
      </c>
      <c r="E767" t="s">
        <v>14</v>
      </c>
      <c r="F767" t="str">
        <f>IF(Tabla1[[#This Row],[Importe Coste total]]&gt;500000," Alto","Bajo")</f>
        <v xml:space="preserve"> Alto</v>
      </c>
      <c r="G767" s="3">
        <v>44232</v>
      </c>
      <c r="H767">
        <v>729238831</v>
      </c>
      <c r="I767" s="3">
        <v>44243</v>
      </c>
      <c r="J767">
        <v>6830</v>
      </c>
      <c r="K767" s="15">
        <f>IFERROR(Tabla1[[#This Row],[Importe venta total]]/Tabla1[[#This Row],[Unidades]]," EJEMPLO SI .Error en el cálculo")</f>
        <v>651.20999999999992</v>
      </c>
      <c r="L767" s="5">
        <f>Tabla1[[#This Row],[Importe Coste total]]/Tabla1[[#This Row],[Unidades]]</f>
        <v>524.96</v>
      </c>
      <c r="M767" s="5">
        <v>4447764.3</v>
      </c>
      <c r="N767" s="5">
        <v>3585476.8000000003</v>
      </c>
    </row>
    <row r="768" spans="1:14" x14ac:dyDescent="0.25">
      <c r="A768" t="s">
        <v>955</v>
      </c>
      <c r="B768" t="s">
        <v>24</v>
      </c>
      <c r="C768" t="s">
        <v>154</v>
      </c>
      <c r="D768" t="s">
        <v>30</v>
      </c>
      <c r="E768" t="s">
        <v>18</v>
      </c>
      <c r="F768" t="str">
        <f>IF(Tabla1[[#This Row],[Importe Coste total]]&gt;500000," Alto","Bajo")</f>
        <v xml:space="preserve"> Alto</v>
      </c>
      <c r="G768" s="3">
        <v>44310</v>
      </c>
      <c r="H768">
        <v>888108432</v>
      </c>
      <c r="I768" s="3">
        <v>44360</v>
      </c>
      <c r="J768">
        <v>9876</v>
      </c>
      <c r="K768" s="15">
        <f>IFERROR(Tabla1[[#This Row],[Importe venta total]]/Tabla1[[#This Row],[Unidades]]," EJEMPLO SI .Error en el cálculo")</f>
        <v>255.27999999999997</v>
      </c>
      <c r="L768" s="5">
        <f>Tabla1[[#This Row],[Importe Coste total]]/Tabla1[[#This Row],[Unidades]]</f>
        <v>159.41999999999999</v>
      </c>
      <c r="M768" s="5">
        <v>2521145.2799999998</v>
      </c>
      <c r="N768" s="5">
        <v>1574431.92</v>
      </c>
    </row>
    <row r="769" spans="1:14" x14ac:dyDescent="0.25">
      <c r="A769" t="s">
        <v>956</v>
      </c>
      <c r="B769" t="s">
        <v>28</v>
      </c>
      <c r="C769" t="s">
        <v>190</v>
      </c>
      <c r="D769" t="s">
        <v>13</v>
      </c>
      <c r="E769" t="s">
        <v>18</v>
      </c>
      <c r="F769" t="str">
        <f>IF(Tabla1[[#This Row],[Importe Coste total]]&gt;500000," Alto","Bajo")</f>
        <v xml:space="preserve"> Alto</v>
      </c>
      <c r="G769" s="3">
        <v>44197</v>
      </c>
      <c r="H769">
        <v>430384099</v>
      </c>
      <c r="I769" s="3">
        <v>44223</v>
      </c>
      <c r="J769">
        <v>9074</v>
      </c>
      <c r="K769" s="15">
        <f>IFERROR(Tabla1[[#This Row],[Importe venta total]]/Tabla1[[#This Row],[Unidades]]," EJEMPLO SI .Error en el cálculo")</f>
        <v>152.58000000000001</v>
      </c>
      <c r="L769" s="5">
        <f>Tabla1[[#This Row],[Importe Coste total]]/Tabla1[[#This Row],[Unidades]]</f>
        <v>97.44</v>
      </c>
      <c r="M769" s="5">
        <v>1384510.9200000002</v>
      </c>
      <c r="N769" s="5">
        <v>884170.55999999994</v>
      </c>
    </row>
    <row r="770" spans="1:14" x14ac:dyDescent="0.25">
      <c r="A770" t="s">
        <v>957</v>
      </c>
      <c r="B770" t="s">
        <v>24</v>
      </c>
      <c r="C770" t="s">
        <v>227</v>
      </c>
      <c r="D770" t="s">
        <v>22</v>
      </c>
      <c r="E770" t="s">
        <v>14</v>
      </c>
      <c r="F770" t="str">
        <f>IF(Tabla1[[#This Row],[Importe Coste total]]&gt;500000," Alto","Bajo")</f>
        <v>Bajo</v>
      </c>
      <c r="G770" s="3">
        <v>44470</v>
      </c>
      <c r="H770">
        <v>112364661</v>
      </c>
      <c r="I770" s="3">
        <v>44509</v>
      </c>
      <c r="J770">
        <v>55</v>
      </c>
      <c r="K770" s="15">
        <f>IFERROR(Tabla1[[#This Row],[Importe venta total]]/Tabla1[[#This Row],[Unidades]]," EJEMPLO SI .Error en el cálculo")</f>
        <v>205.7</v>
      </c>
      <c r="L770" s="5">
        <f>Tabla1[[#This Row],[Importe Coste total]]/Tabla1[[#This Row],[Unidades]]</f>
        <v>117.11</v>
      </c>
      <c r="M770" s="5">
        <v>11313.5</v>
      </c>
      <c r="N770" s="5">
        <v>6441.05</v>
      </c>
    </row>
    <row r="771" spans="1:14" x14ac:dyDescent="0.25">
      <c r="A771" t="s">
        <v>810</v>
      </c>
      <c r="B771" t="s">
        <v>11</v>
      </c>
      <c r="C771" t="s">
        <v>92</v>
      </c>
      <c r="D771" t="s">
        <v>85</v>
      </c>
      <c r="E771" t="s">
        <v>18</v>
      </c>
      <c r="F771" t="str">
        <f>IF(Tabla1[[#This Row],[Importe Coste total]]&gt;500000," Alto","Bajo")</f>
        <v>Bajo</v>
      </c>
      <c r="G771" s="3">
        <v>44811</v>
      </c>
      <c r="H771">
        <v>310661447</v>
      </c>
      <c r="I771" s="3">
        <v>44812</v>
      </c>
      <c r="J771">
        <v>480</v>
      </c>
      <c r="K771" s="15">
        <f>IFERROR(Tabla1[[#This Row],[Importe venta total]]/Tabla1[[#This Row],[Unidades]]," EJEMPLO SI .Error en el cálculo")</f>
        <v>668.27</v>
      </c>
      <c r="L771" s="5">
        <f>Tabla1[[#This Row],[Importe Coste total]]/Tabla1[[#This Row],[Unidades]]</f>
        <v>502.54</v>
      </c>
      <c r="M771" s="5">
        <v>320769.59999999998</v>
      </c>
      <c r="N771" s="5">
        <v>241219.20000000001</v>
      </c>
    </row>
    <row r="772" spans="1:14" x14ac:dyDescent="0.25">
      <c r="A772" t="s">
        <v>958</v>
      </c>
      <c r="B772" t="s">
        <v>11</v>
      </c>
      <c r="C772" t="s">
        <v>355</v>
      </c>
      <c r="D772" t="s">
        <v>75</v>
      </c>
      <c r="E772" t="s">
        <v>14</v>
      </c>
      <c r="F772" t="str">
        <f>IF(Tabla1[[#This Row],[Importe Coste total]]&gt;500000," Alto","Bajo")</f>
        <v>Bajo</v>
      </c>
      <c r="G772" s="3">
        <v>44523</v>
      </c>
      <c r="H772">
        <v>572198283</v>
      </c>
      <c r="I772" s="3">
        <v>44536</v>
      </c>
      <c r="J772">
        <v>5042</v>
      </c>
      <c r="K772" s="15">
        <f>IFERROR(Tabla1[[#This Row],[Importe venta total]]/Tabla1[[#This Row],[Unidades]]," EJEMPLO SI .Error en el cálculo")</f>
        <v>109.28</v>
      </c>
      <c r="L772" s="5">
        <f>Tabla1[[#This Row],[Importe Coste total]]/Tabla1[[#This Row],[Unidades]]</f>
        <v>35.840000000000003</v>
      </c>
      <c r="M772" s="5">
        <v>550989.76</v>
      </c>
      <c r="N772" s="5">
        <v>180705.28000000003</v>
      </c>
    </row>
    <row r="773" spans="1:14" x14ac:dyDescent="0.25">
      <c r="A773" t="s">
        <v>959</v>
      </c>
      <c r="B773" t="s">
        <v>65</v>
      </c>
      <c r="C773" t="s">
        <v>427</v>
      </c>
      <c r="D773" t="s">
        <v>22</v>
      </c>
      <c r="E773" t="s">
        <v>14</v>
      </c>
      <c r="F773" t="str">
        <f>IF(Tabla1[[#This Row],[Importe Coste total]]&gt;500000," Alto","Bajo")</f>
        <v>Bajo</v>
      </c>
      <c r="G773" s="3">
        <v>44103</v>
      </c>
      <c r="H773">
        <v>964211499</v>
      </c>
      <c r="I773" s="3">
        <v>44142</v>
      </c>
      <c r="J773">
        <v>464</v>
      </c>
      <c r="K773" s="15">
        <f>IFERROR(Tabla1[[#This Row],[Importe venta total]]/Tabla1[[#This Row],[Unidades]]," EJEMPLO SI .Error en el cálculo")</f>
        <v>205.7</v>
      </c>
      <c r="L773" s="5">
        <f>Tabla1[[#This Row],[Importe Coste total]]/Tabla1[[#This Row],[Unidades]]</f>
        <v>117.11</v>
      </c>
      <c r="M773" s="5">
        <v>95444.799999999988</v>
      </c>
      <c r="N773" s="5">
        <v>54339.040000000001</v>
      </c>
    </row>
    <row r="774" spans="1:14" x14ac:dyDescent="0.25">
      <c r="A774" t="s">
        <v>960</v>
      </c>
      <c r="B774" t="s">
        <v>24</v>
      </c>
      <c r="C774" t="s">
        <v>52</v>
      </c>
      <c r="D774" t="s">
        <v>85</v>
      </c>
      <c r="E774" t="s">
        <v>18</v>
      </c>
      <c r="F774" t="str">
        <f>IF(Tabla1[[#This Row],[Importe Coste total]]&gt;500000," Alto","Bajo")</f>
        <v>Bajo</v>
      </c>
      <c r="G774" s="3">
        <v>44716</v>
      </c>
      <c r="H774">
        <v>724249923</v>
      </c>
      <c r="I774" s="3">
        <v>44745</v>
      </c>
      <c r="J774">
        <v>501</v>
      </c>
      <c r="K774" s="15">
        <f>IFERROR(Tabla1[[#This Row],[Importe venta total]]/Tabla1[[#This Row],[Unidades]]," EJEMPLO SI .Error en el cálculo")</f>
        <v>668.27</v>
      </c>
      <c r="L774" s="5">
        <f>Tabla1[[#This Row],[Importe Coste total]]/Tabla1[[#This Row],[Unidades]]</f>
        <v>502.54</v>
      </c>
      <c r="M774" s="5">
        <v>334803.27</v>
      </c>
      <c r="N774" s="5">
        <v>251772.54</v>
      </c>
    </row>
    <row r="775" spans="1:14" x14ac:dyDescent="0.25">
      <c r="A775" t="s">
        <v>961</v>
      </c>
      <c r="B775" t="s">
        <v>24</v>
      </c>
      <c r="C775" t="s">
        <v>822</v>
      </c>
      <c r="D775" t="s">
        <v>30</v>
      </c>
      <c r="E775" t="s">
        <v>18</v>
      </c>
      <c r="F775" t="str">
        <f>IF(Tabla1[[#This Row],[Importe Coste total]]&gt;500000," Alto","Bajo")</f>
        <v>Bajo</v>
      </c>
      <c r="G775" s="3">
        <v>44541</v>
      </c>
      <c r="H775">
        <v>510174882</v>
      </c>
      <c r="I775" s="3">
        <v>44542</v>
      </c>
      <c r="J775">
        <v>940</v>
      </c>
      <c r="K775" s="15">
        <f>IFERROR(Tabla1[[#This Row],[Importe venta total]]/Tabla1[[#This Row],[Unidades]]," EJEMPLO SI .Error en el cálculo")</f>
        <v>255.28</v>
      </c>
      <c r="L775" s="5">
        <f>Tabla1[[#This Row],[Importe Coste total]]/Tabla1[[#This Row],[Unidades]]</f>
        <v>159.41999999999999</v>
      </c>
      <c r="M775" s="5">
        <v>239963.2</v>
      </c>
      <c r="N775" s="5">
        <v>149854.79999999999</v>
      </c>
    </row>
    <row r="776" spans="1:14" x14ac:dyDescent="0.25">
      <c r="A776" t="s">
        <v>962</v>
      </c>
      <c r="B776" t="s">
        <v>24</v>
      </c>
      <c r="C776" t="s">
        <v>450</v>
      </c>
      <c r="D776" t="s">
        <v>33</v>
      </c>
      <c r="E776" t="s">
        <v>14</v>
      </c>
      <c r="F776" t="str">
        <f>IF(Tabla1[[#This Row],[Importe Coste total]]&gt;500000," Alto","Bajo")</f>
        <v>Bajo</v>
      </c>
      <c r="G776" s="3">
        <v>44515</v>
      </c>
      <c r="H776">
        <v>150160205</v>
      </c>
      <c r="I776" s="3">
        <v>44522</v>
      </c>
      <c r="J776">
        <v>4596</v>
      </c>
      <c r="K776" s="15">
        <f>IFERROR(Tabla1[[#This Row],[Importe venta total]]/Tabla1[[#This Row],[Unidades]]," EJEMPLO SI .Error en el cálculo")</f>
        <v>47.45</v>
      </c>
      <c r="L776" s="5">
        <f>Tabla1[[#This Row],[Importe Coste total]]/Tabla1[[#This Row],[Unidades]]</f>
        <v>31.79</v>
      </c>
      <c r="M776" s="5">
        <v>218080.2</v>
      </c>
      <c r="N776" s="5">
        <v>146106.84</v>
      </c>
    </row>
    <row r="777" spans="1:14" x14ac:dyDescent="0.25">
      <c r="A777" t="s">
        <v>963</v>
      </c>
      <c r="B777" t="s">
        <v>11</v>
      </c>
      <c r="C777" t="s">
        <v>239</v>
      </c>
      <c r="D777" t="s">
        <v>33</v>
      </c>
      <c r="E777" t="s">
        <v>18</v>
      </c>
      <c r="F777" t="str">
        <f>IF(Tabla1[[#This Row],[Importe Coste total]]&gt;500000," Alto","Bajo")</f>
        <v>Bajo</v>
      </c>
      <c r="G777" s="3">
        <v>44678</v>
      </c>
      <c r="H777">
        <v>892692220</v>
      </c>
      <c r="I777" s="3">
        <v>44692</v>
      </c>
      <c r="J777">
        <v>6320</v>
      </c>
      <c r="K777" s="15">
        <f>IFERROR(Tabla1[[#This Row],[Importe venta total]]/Tabla1[[#This Row],[Unidades]]," EJEMPLO SI .Error en el cálculo")</f>
        <v>47.45</v>
      </c>
      <c r="L777" s="5">
        <f>Tabla1[[#This Row],[Importe Coste total]]/Tabla1[[#This Row],[Unidades]]</f>
        <v>31.79</v>
      </c>
      <c r="M777" s="5">
        <v>299884</v>
      </c>
      <c r="N777" s="5">
        <v>200912.8</v>
      </c>
    </row>
    <row r="778" spans="1:14" x14ac:dyDescent="0.25">
      <c r="A778" t="s">
        <v>964</v>
      </c>
      <c r="B778" t="s">
        <v>28</v>
      </c>
      <c r="C778" t="s">
        <v>424</v>
      </c>
      <c r="D778" t="s">
        <v>85</v>
      </c>
      <c r="E778" t="s">
        <v>18</v>
      </c>
      <c r="F778" t="str">
        <f>IF(Tabla1[[#This Row],[Importe Coste total]]&gt;500000," Alto","Bajo")</f>
        <v xml:space="preserve"> Alto</v>
      </c>
      <c r="G778" s="3">
        <v>44692</v>
      </c>
      <c r="H778">
        <v>456569755</v>
      </c>
      <c r="I778" s="3">
        <v>44721</v>
      </c>
      <c r="J778">
        <v>7991</v>
      </c>
      <c r="K778" s="15">
        <f>IFERROR(Tabla1[[#This Row],[Importe venta total]]/Tabla1[[#This Row],[Unidades]]," EJEMPLO SI .Error en el cálculo")</f>
        <v>668.27</v>
      </c>
      <c r="L778" s="5">
        <f>Tabla1[[#This Row],[Importe Coste total]]/Tabla1[[#This Row],[Unidades]]</f>
        <v>502.54</v>
      </c>
      <c r="M778" s="5">
        <v>5340145.57</v>
      </c>
      <c r="N778" s="5">
        <v>4015797.14</v>
      </c>
    </row>
    <row r="779" spans="1:14" x14ac:dyDescent="0.25">
      <c r="A779" t="s">
        <v>965</v>
      </c>
      <c r="B779" t="s">
        <v>45</v>
      </c>
      <c r="C779" t="s">
        <v>514</v>
      </c>
      <c r="D779" t="s">
        <v>43</v>
      </c>
      <c r="E779" t="s">
        <v>18</v>
      </c>
      <c r="F779" t="str">
        <f>IF(Tabla1[[#This Row],[Importe Coste total]]&gt;500000," Alto","Bajo")</f>
        <v xml:space="preserve"> Alto</v>
      </c>
      <c r="G779" s="3">
        <v>44370</v>
      </c>
      <c r="H779">
        <v>680904138</v>
      </c>
      <c r="I779" s="3">
        <v>44388</v>
      </c>
      <c r="J779">
        <v>3520</v>
      </c>
      <c r="K779" s="15">
        <f>IFERROR(Tabla1[[#This Row],[Importe venta total]]/Tabla1[[#This Row],[Unidades]]," EJEMPLO SI .Error en el cálculo")</f>
        <v>651.21</v>
      </c>
      <c r="L779" s="5">
        <f>Tabla1[[#This Row],[Importe Coste total]]/Tabla1[[#This Row],[Unidades]]</f>
        <v>524.96</v>
      </c>
      <c r="M779" s="5">
        <v>2292259.2000000002</v>
      </c>
      <c r="N779" s="5">
        <v>1847859.2000000002</v>
      </c>
    </row>
    <row r="780" spans="1:14" x14ac:dyDescent="0.25">
      <c r="A780" t="s">
        <v>966</v>
      </c>
      <c r="B780" t="s">
        <v>28</v>
      </c>
      <c r="C780" t="s">
        <v>190</v>
      </c>
      <c r="D780" t="s">
        <v>85</v>
      </c>
      <c r="E780" t="s">
        <v>18</v>
      </c>
      <c r="F780" t="str">
        <f>IF(Tabla1[[#This Row],[Importe Coste total]]&gt;500000," Alto","Bajo")</f>
        <v xml:space="preserve"> Alto</v>
      </c>
      <c r="G780" s="3">
        <v>44190</v>
      </c>
      <c r="H780">
        <v>775119197</v>
      </c>
      <c r="I780" s="3">
        <v>44229</v>
      </c>
      <c r="J780">
        <v>3850</v>
      </c>
      <c r="K780" s="15">
        <f>IFERROR(Tabla1[[#This Row],[Importe venta total]]/Tabla1[[#This Row],[Unidades]]," EJEMPLO SI .Error en el cálculo")</f>
        <v>668.27</v>
      </c>
      <c r="L780" s="5">
        <f>Tabla1[[#This Row],[Importe Coste total]]/Tabla1[[#This Row],[Unidades]]</f>
        <v>502.54</v>
      </c>
      <c r="M780" s="5">
        <v>2572839.5</v>
      </c>
      <c r="N780" s="5">
        <v>1934779</v>
      </c>
    </row>
    <row r="781" spans="1:14" x14ac:dyDescent="0.25">
      <c r="A781" t="s">
        <v>764</v>
      </c>
      <c r="B781" t="s">
        <v>24</v>
      </c>
      <c r="C781" t="s">
        <v>25</v>
      </c>
      <c r="D781" t="s">
        <v>17</v>
      </c>
      <c r="E781" t="s">
        <v>18</v>
      </c>
      <c r="F781" t="str">
        <f>IF(Tabla1[[#This Row],[Importe Coste total]]&gt;500000," Alto","Bajo")</f>
        <v xml:space="preserve"> Alto</v>
      </c>
      <c r="G781" s="3">
        <v>44780</v>
      </c>
      <c r="H781">
        <v>468951261</v>
      </c>
      <c r="I781" s="3">
        <v>44792</v>
      </c>
      <c r="J781">
        <v>1954</v>
      </c>
      <c r="K781" s="15">
        <f>IFERROR(Tabla1[[#This Row],[Importe venta total]]/Tabla1[[#This Row],[Unidades]]," EJEMPLO SI .Error en el cálculo")</f>
        <v>421.89</v>
      </c>
      <c r="L781" s="5">
        <f>Tabla1[[#This Row],[Importe Coste total]]/Tabla1[[#This Row],[Unidades]]</f>
        <v>364.69</v>
      </c>
      <c r="M781" s="5">
        <v>824373.05999999994</v>
      </c>
      <c r="N781" s="5">
        <v>712604.26</v>
      </c>
    </row>
    <row r="782" spans="1:14" x14ac:dyDescent="0.25">
      <c r="A782" t="s">
        <v>967</v>
      </c>
      <c r="B782" t="s">
        <v>24</v>
      </c>
      <c r="C782" t="s">
        <v>79</v>
      </c>
      <c r="D782" t="s">
        <v>43</v>
      </c>
      <c r="E782" t="s">
        <v>18</v>
      </c>
      <c r="F782" t="str">
        <f>IF(Tabla1[[#This Row],[Importe Coste total]]&gt;500000," Alto","Bajo")</f>
        <v xml:space="preserve"> Alto</v>
      </c>
      <c r="G782" s="3">
        <v>44302</v>
      </c>
      <c r="H782">
        <v>462449157</v>
      </c>
      <c r="I782" s="3">
        <v>44347</v>
      </c>
      <c r="J782">
        <v>7837</v>
      </c>
      <c r="K782" s="15">
        <f>IFERROR(Tabla1[[#This Row],[Importe venta total]]/Tabla1[[#This Row],[Unidades]]," EJEMPLO SI .Error en el cálculo")</f>
        <v>651.21</v>
      </c>
      <c r="L782" s="5">
        <f>Tabla1[[#This Row],[Importe Coste total]]/Tabla1[[#This Row],[Unidades]]</f>
        <v>524.96</v>
      </c>
      <c r="M782" s="5">
        <v>5103532.7700000005</v>
      </c>
      <c r="N782" s="5">
        <v>4114111.5200000005</v>
      </c>
    </row>
    <row r="783" spans="1:14" x14ac:dyDescent="0.25">
      <c r="A783" t="s">
        <v>968</v>
      </c>
      <c r="B783" t="s">
        <v>24</v>
      </c>
      <c r="C783" t="s">
        <v>244</v>
      </c>
      <c r="D783" t="s">
        <v>38</v>
      </c>
      <c r="E783" t="s">
        <v>14</v>
      </c>
      <c r="F783" t="str">
        <f>IF(Tabla1[[#This Row],[Importe Coste total]]&gt;500000," Alto","Bajo")</f>
        <v xml:space="preserve"> Alto</v>
      </c>
      <c r="G783" s="3">
        <v>44199</v>
      </c>
      <c r="H783">
        <v>175974214</v>
      </c>
      <c r="I783" s="3">
        <v>44209</v>
      </c>
      <c r="J783">
        <v>3535</v>
      </c>
      <c r="K783" s="15">
        <f>IFERROR(Tabla1[[#This Row],[Importe venta total]]/Tabla1[[#This Row],[Unidades]]," EJEMPLO SI .Error en el cálculo")</f>
        <v>437.2</v>
      </c>
      <c r="L783" s="5">
        <f>Tabla1[[#This Row],[Importe Coste total]]/Tabla1[[#This Row],[Unidades]]</f>
        <v>263.33</v>
      </c>
      <c r="M783" s="5">
        <v>1545502</v>
      </c>
      <c r="N783" s="5">
        <v>930871.54999999993</v>
      </c>
    </row>
    <row r="784" spans="1:14" x14ac:dyDescent="0.25">
      <c r="A784" t="s">
        <v>969</v>
      </c>
      <c r="B784" t="s">
        <v>65</v>
      </c>
      <c r="C784" t="s">
        <v>202</v>
      </c>
      <c r="D784" t="s">
        <v>38</v>
      </c>
      <c r="E784" t="s">
        <v>14</v>
      </c>
      <c r="F784" t="str">
        <f>IF(Tabla1[[#This Row],[Importe Coste total]]&gt;500000," Alto","Bajo")</f>
        <v xml:space="preserve"> Alto</v>
      </c>
      <c r="G784" s="3">
        <v>44493</v>
      </c>
      <c r="H784">
        <v>900200259</v>
      </c>
      <c r="I784" s="3">
        <v>44510</v>
      </c>
      <c r="J784">
        <v>8116</v>
      </c>
      <c r="K784" s="15">
        <f>IFERROR(Tabla1[[#This Row],[Importe venta total]]/Tabla1[[#This Row],[Unidades]]," EJEMPLO SI .Error en el cálculo")</f>
        <v>437.2</v>
      </c>
      <c r="L784" s="5">
        <f>Tabla1[[#This Row],[Importe Coste total]]/Tabla1[[#This Row],[Unidades]]</f>
        <v>263.33</v>
      </c>
      <c r="M784" s="5">
        <v>3548315.1999999997</v>
      </c>
      <c r="N784" s="5">
        <v>2137186.2799999998</v>
      </c>
    </row>
    <row r="785" spans="1:14" x14ac:dyDescent="0.25">
      <c r="A785" t="s">
        <v>970</v>
      </c>
      <c r="B785" t="s">
        <v>28</v>
      </c>
      <c r="C785" t="s">
        <v>547</v>
      </c>
      <c r="D785" t="s">
        <v>22</v>
      </c>
      <c r="E785" t="s">
        <v>14</v>
      </c>
      <c r="F785" t="str">
        <f>IF(Tabla1[[#This Row],[Importe Coste total]]&gt;500000," Alto","Bajo")</f>
        <v>Bajo</v>
      </c>
      <c r="G785" s="3">
        <v>44311</v>
      </c>
      <c r="H785">
        <v>846113622</v>
      </c>
      <c r="I785" s="3">
        <v>44350</v>
      </c>
      <c r="J785">
        <v>2678</v>
      </c>
      <c r="K785" s="15">
        <f>IFERROR(Tabla1[[#This Row],[Importe venta total]]/Tabla1[[#This Row],[Unidades]]," EJEMPLO SI .Error en el cálculo")</f>
        <v>205.7</v>
      </c>
      <c r="L785" s="5">
        <f>Tabla1[[#This Row],[Importe Coste total]]/Tabla1[[#This Row],[Unidades]]</f>
        <v>117.11</v>
      </c>
      <c r="M785" s="5">
        <v>550864.6</v>
      </c>
      <c r="N785" s="5">
        <v>313620.58</v>
      </c>
    </row>
    <row r="786" spans="1:14" x14ac:dyDescent="0.25">
      <c r="A786" t="s">
        <v>971</v>
      </c>
      <c r="B786" t="s">
        <v>11</v>
      </c>
      <c r="C786" t="s">
        <v>648</v>
      </c>
      <c r="D786" t="s">
        <v>30</v>
      </c>
      <c r="E786" t="s">
        <v>14</v>
      </c>
      <c r="F786" t="str">
        <f>IF(Tabla1[[#This Row],[Importe Coste total]]&gt;500000," Alto","Bajo")</f>
        <v xml:space="preserve"> Alto</v>
      </c>
      <c r="G786" s="3">
        <v>44491</v>
      </c>
      <c r="H786">
        <v>995013129</v>
      </c>
      <c r="I786" s="3">
        <v>44527</v>
      </c>
      <c r="J786">
        <v>5351</v>
      </c>
      <c r="K786" s="15">
        <f>IFERROR(Tabla1[[#This Row],[Importe venta total]]/Tabla1[[#This Row],[Unidades]]," EJEMPLO SI .Error en el cálculo")</f>
        <v>255.28</v>
      </c>
      <c r="L786" s="5">
        <f>Tabla1[[#This Row],[Importe Coste total]]/Tabla1[[#This Row],[Unidades]]</f>
        <v>159.41999999999999</v>
      </c>
      <c r="M786" s="5">
        <v>1366003.28</v>
      </c>
      <c r="N786" s="5">
        <v>853056.41999999993</v>
      </c>
    </row>
    <row r="787" spans="1:14" x14ac:dyDescent="0.25">
      <c r="A787" t="s">
        <v>972</v>
      </c>
      <c r="B787" t="s">
        <v>24</v>
      </c>
      <c r="C787" t="s">
        <v>182</v>
      </c>
      <c r="D787" t="s">
        <v>40</v>
      </c>
      <c r="E787" t="s">
        <v>18</v>
      </c>
      <c r="F787" t="str">
        <f>IF(Tabla1[[#This Row],[Importe Coste total]]&gt;500000," Alto","Bajo")</f>
        <v>Bajo</v>
      </c>
      <c r="G787" s="3">
        <v>43930</v>
      </c>
      <c r="H787">
        <v>148510110</v>
      </c>
      <c r="I787" s="3">
        <v>43965</v>
      </c>
      <c r="J787">
        <v>6297</v>
      </c>
      <c r="K787" s="15">
        <f>IFERROR(Tabla1[[#This Row],[Importe venta total]]/Tabla1[[#This Row],[Unidades]]," EJEMPLO SI .Error en el cálculo")</f>
        <v>81.73</v>
      </c>
      <c r="L787" s="5">
        <f>Tabla1[[#This Row],[Importe Coste total]]/Tabla1[[#This Row],[Unidades]]</f>
        <v>56.67</v>
      </c>
      <c r="M787" s="5">
        <v>514653.81</v>
      </c>
      <c r="N787" s="5">
        <v>356850.99</v>
      </c>
    </row>
    <row r="788" spans="1:14" x14ac:dyDescent="0.25">
      <c r="A788" t="s">
        <v>973</v>
      </c>
      <c r="B788" t="s">
        <v>20</v>
      </c>
      <c r="C788" t="s">
        <v>42</v>
      </c>
      <c r="D788" t="s">
        <v>75</v>
      </c>
      <c r="E788" t="s">
        <v>18</v>
      </c>
      <c r="F788" t="str">
        <f>IF(Tabla1[[#This Row],[Importe Coste total]]&gt;500000," Alto","Bajo")</f>
        <v>Bajo</v>
      </c>
      <c r="G788" s="3">
        <v>44282</v>
      </c>
      <c r="H788">
        <v>778528392</v>
      </c>
      <c r="I788" s="3">
        <v>44330</v>
      </c>
      <c r="J788">
        <v>2707</v>
      </c>
      <c r="K788" s="15">
        <f>IFERROR(Tabla1[[#This Row],[Importe venta total]]/Tabla1[[#This Row],[Unidades]]," EJEMPLO SI .Error en el cálculo")</f>
        <v>109.28</v>
      </c>
      <c r="L788" s="5">
        <f>Tabla1[[#This Row],[Importe Coste total]]/Tabla1[[#This Row],[Unidades]]</f>
        <v>35.840000000000003</v>
      </c>
      <c r="M788" s="5">
        <v>295820.96000000002</v>
      </c>
      <c r="N788" s="5">
        <v>97018.880000000005</v>
      </c>
    </row>
    <row r="789" spans="1:14" x14ac:dyDescent="0.25">
      <c r="A789" t="s">
        <v>974</v>
      </c>
      <c r="B789" t="s">
        <v>24</v>
      </c>
      <c r="C789" t="s">
        <v>324</v>
      </c>
      <c r="D789" t="s">
        <v>33</v>
      </c>
      <c r="E789" t="s">
        <v>18</v>
      </c>
      <c r="F789" t="str">
        <f>IF(Tabla1[[#This Row],[Importe Coste total]]&gt;500000," Alto","Bajo")</f>
        <v>Bajo</v>
      </c>
      <c r="G789" s="3">
        <v>44218</v>
      </c>
      <c r="H789">
        <v>477304303</v>
      </c>
      <c r="I789" s="3">
        <v>44219</v>
      </c>
      <c r="J789">
        <v>3805</v>
      </c>
      <c r="K789" s="15">
        <f>IFERROR(Tabla1[[#This Row],[Importe venta total]]/Tabla1[[#This Row],[Unidades]]," EJEMPLO SI .Error en el cálculo")</f>
        <v>47.45</v>
      </c>
      <c r="L789" s="5">
        <f>Tabla1[[#This Row],[Importe Coste total]]/Tabla1[[#This Row],[Unidades]]</f>
        <v>31.79</v>
      </c>
      <c r="M789" s="5">
        <v>180547.25</v>
      </c>
      <c r="N789" s="5">
        <v>120960.95</v>
      </c>
    </row>
    <row r="790" spans="1:14" x14ac:dyDescent="0.25">
      <c r="A790" t="s">
        <v>975</v>
      </c>
      <c r="B790" t="s">
        <v>11</v>
      </c>
      <c r="C790" t="s">
        <v>707</v>
      </c>
      <c r="D790" t="s">
        <v>13</v>
      </c>
      <c r="E790" t="s">
        <v>14</v>
      </c>
      <c r="F790" t="str">
        <f>IF(Tabla1[[#This Row],[Importe Coste total]]&gt;500000," Alto","Bajo")</f>
        <v xml:space="preserve"> Alto</v>
      </c>
      <c r="G790" s="3">
        <v>44117</v>
      </c>
      <c r="H790">
        <v>507386672</v>
      </c>
      <c r="I790" s="3">
        <v>44126</v>
      </c>
      <c r="J790">
        <v>5846</v>
      </c>
      <c r="K790" s="15">
        <f>IFERROR(Tabla1[[#This Row],[Importe venta total]]/Tabla1[[#This Row],[Unidades]]," EJEMPLO SI .Error en el cálculo")</f>
        <v>152.58000000000001</v>
      </c>
      <c r="L790" s="5">
        <f>Tabla1[[#This Row],[Importe Coste total]]/Tabla1[[#This Row],[Unidades]]</f>
        <v>97.44</v>
      </c>
      <c r="M790" s="5">
        <v>891982.68</v>
      </c>
      <c r="N790" s="5">
        <v>569634.24</v>
      </c>
    </row>
    <row r="791" spans="1:14" x14ac:dyDescent="0.25">
      <c r="A791" t="s">
        <v>976</v>
      </c>
      <c r="B791" t="s">
        <v>24</v>
      </c>
      <c r="C791" t="s">
        <v>450</v>
      </c>
      <c r="D791" t="s">
        <v>13</v>
      </c>
      <c r="E791" t="s">
        <v>14</v>
      </c>
      <c r="F791" t="str">
        <f>IF(Tabla1[[#This Row],[Importe Coste total]]&gt;500000," Alto","Bajo")</f>
        <v xml:space="preserve"> Alto</v>
      </c>
      <c r="G791" s="3">
        <v>44510</v>
      </c>
      <c r="H791">
        <v>851636826</v>
      </c>
      <c r="I791" s="3">
        <v>44510</v>
      </c>
      <c r="J791">
        <v>7117</v>
      </c>
      <c r="K791" s="15">
        <f>IFERROR(Tabla1[[#This Row],[Importe venta total]]/Tabla1[[#This Row],[Unidades]]," EJEMPLO SI .Error en el cálculo")</f>
        <v>152.58000000000001</v>
      </c>
      <c r="L791" s="5">
        <f>Tabla1[[#This Row],[Importe Coste total]]/Tabla1[[#This Row],[Unidades]]</f>
        <v>97.44</v>
      </c>
      <c r="M791" s="5">
        <v>1085911.8600000001</v>
      </c>
      <c r="N791" s="5">
        <v>693480.48</v>
      </c>
    </row>
    <row r="792" spans="1:14" x14ac:dyDescent="0.25">
      <c r="A792" t="s">
        <v>432</v>
      </c>
      <c r="B792" t="s">
        <v>28</v>
      </c>
      <c r="C792" t="s">
        <v>32</v>
      </c>
      <c r="D792" t="s">
        <v>17</v>
      </c>
      <c r="E792" t="s">
        <v>18</v>
      </c>
      <c r="F792" t="str">
        <f>IF(Tabla1[[#This Row],[Importe Coste total]]&gt;500000," Alto","Bajo")</f>
        <v xml:space="preserve"> Alto</v>
      </c>
      <c r="G792" s="3">
        <v>44504</v>
      </c>
      <c r="H792">
        <v>663228595</v>
      </c>
      <c r="I792" s="3">
        <v>44545</v>
      </c>
      <c r="J792">
        <v>2934</v>
      </c>
      <c r="K792" s="15">
        <f>IFERROR(Tabla1[[#This Row],[Importe venta total]]/Tabla1[[#This Row],[Unidades]]," EJEMPLO SI .Error en el cálculo")</f>
        <v>421.89</v>
      </c>
      <c r="L792" s="5">
        <f>Tabla1[[#This Row],[Importe Coste total]]/Tabla1[[#This Row],[Unidades]]</f>
        <v>364.69</v>
      </c>
      <c r="M792" s="5">
        <v>1237825.26</v>
      </c>
      <c r="N792" s="5">
        <v>1070000.46</v>
      </c>
    </row>
    <row r="793" spans="1:14" x14ac:dyDescent="0.25">
      <c r="A793" t="s">
        <v>977</v>
      </c>
      <c r="B793" t="s">
        <v>11</v>
      </c>
      <c r="C793" t="s">
        <v>212</v>
      </c>
      <c r="D793" t="s">
        <v>22</v>
      </c>
      <c r="E793" t="s">
        <v>14</v>
      </c>
      <c r="F793" t="str">
        <f>IF(Tabla1[[#This Row],[Importe Coste total]]&gt;500000," Alto","Bajo")</f>
        <v>Bajo</v>
      </c>
      <c r="G793" s="3">
        <v>44402</v>
      </c>
      <c r="H793">
        <v>515648305</v>
      </c>
      <c r="I793" s="3">
        <v>44411</v>
      </c>
      <c r="J793">
        <v>647</v>
      </c>
      <c r="K793" s="15">
        <f>IFERROR(Tabla1[[#This Row],[Importe venta total]]/Tabla1[[#This Row],[Unidades]]," EJEMPLO SI .Error en el cálculo")</f>
        <v>205.7</v>
      </c>
      <c r="L793" s="5">
        <f>Tabla1[[#This Row],[Importe Coste total]]/Tabla1[[#This Row],[Unidades]]</f>
        <v>117.11</v>
      </c>
      <c r="M793" s="5">
        <v>133087.9</v>
      </c>
      <c r="N793" s="5">
        <v>75770.17</v>
      </c>
    </row>
    <row r="794" spans="1:14" x14ac:dyDescent="0.25">
      <c r="A794" t="s">
        <v>978</v>
      </c>
      <c r="B794" t="s">
        <v>20</v>
      </c>
      <c r="C794" t="s">
        <v>88</v>
      </c>
      <c r="D794" t="s">
        <v>33</v>
      </c>
      <c r="E794" t="s">
        <v>18</v>
      </c>
      <c r="F794" t="str">
        <f>IF(Tabla1[[#This Row],[Importe Coste total]]&gt;500000," Alto","Bajo")</f>
        <v>Bajo</v>
      </c>
      <c r="G794" s="3">
        <v>44127</v>
      </c>
      <c r="H794">
        <v>152694785</v>
      </c>
      <c r="I794" s="3">
        <v>44151</v>
      </c>
      <c r="J794">
        <v>4635</v>
      </c>
      <c r="K794" s="15">
        <f>IFERROR(Tabla1[[#This Row],[Importe venta total]]/Tabla1[[#This Row],[Unidades]]," EJEMPLO SI .Error en el cálculo")</f>
        <v>47.45</v>
      </c>
      <c r="L794" s="5">
        <f>Tabla1[[#This Row],[Importe Coste total]]/Tabla1[[#This Row],[Unidades]]</f>
        <v>31.79</v>
      </c>
      <c r="M794" s="5">
        <v>219930.75</v>
      </c>
      <c r="N794" s="5">
        <v>147346.65</v>
      </c>
    </row>
    <row r="795" spans="1:14" x14ac:dyDescent="0.25">
      <c r="A795" t="s">
        <v>979</v>
      </c>
      <c r="B795" t="s">
        <v>11</v>
      </c>
      <c r="C795" t="s">
        <v>313</v>
      </c>
      <c r="D795" t="s">
        <v>22</v>
      </c>
      <c r="E795" t="s">
        <v>18</v>
      </c>
      <c r="F795" t="str">
        <f>IF(Tabla1[[#This Row],[Importe Coste total]]&gt;500000," Alto","Bajo")</f>
        <v>Bajo</v>
      </c>
      <c r="G795" s="3">
        <v>44796</v>
      </c>
      <c r="H795">
        <v>738479363</v>
      </c>
      <c r="I795" s="3">
        <v>44811</v>
      </c>
      <c r="J795">
        <v>1309</v>
      </c>
      <c r="K795" s="15">
        <f>IFERROR(Tabla1[[#This Row],[Importe venta total]]/Tabla1[[#This Row],[Unidades]]," EJEMPLO SI .Error en el cálculo")</f>
        <v>205.7</v>
      </c>
      <c r="L795" s="5">
        <f>Tabla1[[#This Row],[Importe Coste total]]/Tabla1[[#This Row],[Unidades]]</f>
        <v>117.11</v>
      </c>
      <c r="M795" s="5">
        <v>269261.3</v>
      </c>
      <c r="N795" s="5">
        <v>153296.99</v>
      </c>
    </row>
    <row r="796" spans="1:14" x14ac:dyDescent="0.25">
      <c r="A796" t="s">
        <v>980</v>
      </c>
      <c r="B796" t="s">
        <v>11</v>
      </c>
      <c r="C796" t="s">
        <v>648</v>
      </c>
      <c r="D796" t="s">
        <v>13</v>
      </c>
      <c r="E796" t="s">
        <v>14</v>
      </c>
      <c r="F796" t="str">
        <f>IF(Tabla1[[#This Row],[Importe Coste total]]&gt;500000," Alto","Bajo")</f>
        <v>Bajo</v>
      </c>
      <c r="G796" s="3">
        <v>44017</v>
      </c>
      <c r="H796">
        <v>807425868</v>
      </c>
      <c r="I796" s="3">
        <v>44019</v>
      </c>
      <c r="J796">
        <v>4112</v>
      </c>
      <c r="K796" s="15">
        <f>IFERROR(Tabla1[[#This Row],[Importe venta total]]/Tabla1[[#This Row],[Unidades]]," EJEMPLO SI .Error en el cálculo")</f>
        <v>152.58000000000001</v>
      </c>
      <c r="L796" s="5">
        <f>Tabla1[[#This Row],[Importe Coste total]]/Tabla1[[#This Row],[Unidades]]</f>
        <v>97.44</v>
      </c>
      <c r="M796" s="5">
        <v>627408.96000000008</v>
      </c>
      <c r="N796" s="5">
        <v>400673.27999999997</v>
      </c>
    </row>
    <row r="797" spans="1:14" x14ac:dyDescent="0.25">
      <c r="A797" t="s">
        <v>981</v>
      </c>
      <c r="B797" t="s">
        <v>45</v>
      </c>
      <c r="C797" t="s">
        <v>46</v>
      </c>
      <c r="D797" t="s">
        <v>33</v>
      </c>
      <c r="E797" t="s">
        <v>14</v>
      </c>
      <c r="F797" t="str">
        <f>IF(Tabla1[[#This Row],[Importe Coste total]]&gt;500000," Alto","Bajo")</f>
        <v>Bajo</v>
      </c>
      <c r="G797" s="3">
        <v>44766</v>
      </c>
      <c r="H797">
        <v>314270627</v>
      </c>
      <c r="I797" s="3">
        <v>44785</v>
      </c>
      <c r="J797">
        <v>8517</v>
      </c>
      <c r="K797" s="15">
        <f>IFERROR(Tabla1[[#This Row],[Importe venta total]]/Tabla1[[#This Row],[Unidades]]," EJEMPLO SI .Error en el cálculo")</f>
        <v>47.45</v>
      </c>
      <c r="L797" s="5">
        <f>Tabla1[[#This Row],[Importe Coste total]]/Tabla1[[#This Row],[Unidades]]</f>
        <v>31.79</v>
      </c>
      <c r="M797" s="5">
        <v>404131.65</v>
      </c>
      <c r="N797" s="5">
        <v>270755.43</v>
      </c>
    </row>
    <row r="798" spans="1:14" x14ac:dyDescent="0.25">
      <c r="A798" t="s">
        <v>982</v>
      </c>
      <c r="B798" t="s">
        <v>11</v>
      </c>
      <c r="C798" t="s">
        <v>212</v>
      </c>
      <c r="D798" t="s">
        <v>85</v>
      </c>
      <c r="E798" t="s">
        <v>14</v>
      </c>
      <c r="F798" t="str">
        <f>IF(Tabla1[[#This Row],[Importe Coste total]]&gt;500000," Alto","Bajo")</f>
        <v xml:space="preserve"> Alto</v>
      </c>
      <c r="G798" s="3">
        <v>44423</v>
      </c>
      <c r="H798">
        <v>184062469</v>
      </c>
      <c r="I798" s="3">
        <v>44459</v>
      </c>
      <c r="J798">
        <v>7030</v>
      </c>
      <c r="K798" s="15">
        <f>IFERROR(Tabla1[[#This Row],[Importe venta total]]/Tabla1[[#This Row],[Unidades]]," EJEMPLO SI .Error en el cálculo")</f>
        <v>668.27</v>
      </c>
      <c r="L798" s="5">
        <f>Tabla1[[#This Row],[Importe Coste total]]/Tabla1[[#This Row],[Unidades]]</f>
        <v>502.54</v>
      </c>
      <c r="M798" s="5">
        <v>4697938.0999999996</v>
      </c>
      <c r="N798" s="5">
        <v>3532856.2</v>
      </c>
    </row>
    <row r="799" spans="1:14" x14ac:dyDescent="0.25">
      <c r="A799" t="s">
        <v>983</v>
      </c>
      <c r="B799" t="s">
        <v>24</v>
      </c>
      <c r="C799" t="s">
        <v>126</v>
      </c>
      <c r="D799" t="s">
        <v>40</v>
      </c>
      <c r="E799" t="s">
        <v>14</v>
      </c>
      <c r="F799" t="str">
        <f>IF(Tabla1[[#This Row],[Importe Coste total]]&gt;500000," Alto","Bajo")</f>
        <v>Bajo</v>
      </c>
      <c r="G799" s="3">
        <v>44691</v>
      </c>
      <c r="H799">
        <v>962162721</v>
      </c>
      <c r="I799" s="3">
        <v>44727</v>
      </c>
      <c r="J799">
        <v>4185</v>
      </c>
      <c r="K799" s="15">
        <f>IFERROR(Tabla1[[#This Row],[Importe venta total]]/Tabla1[[#This Row],[Unidades]]," EJEMPLO SI .Error en el cálculo")</f>
        <v>81.73</v>
      </c>
      <c r="L799" s="5">
        <f>Tabla1[[#This Row],[Importe Coste total]]/Tabla1[[#This Row],[Unidades]]</f>
        <v>56.67</v>
      </c>
      <c r="M799" s="5">
        <v>342040.05</v>
      </c>
      <c r="N799" s="5">
        <v>237163.95</v>
      </c>
    </row>
    <row r="800" spans="1:14" x14ac:dyDescent="0.25">
      <c r="A800" t="s">
        <v>984</v>
      </c>
      <c r="B800" t="s">
        <v>65</v>
      </c>
      <c r="C800" t="s">
        <v>202</v>
      </c>
      <c r="D800" t="s">
        <v>75</v>
      </c>
      <c r="E800" t="s">
        <v>18</v>
      </c>
      <c r="F800" t="str">
        <f>IF(Tabla1[[#This Row],[Importe Coste total]]&gt;500000," Alto","Bajo")</f>
        <v>Bajo</v>
      </c>
      <c r="G800" s="3">
        <v>44811</v>
      </c>
      <c r="H800">
        <v>564245212</v>
      </c>
      <c r="I800" s="3">
        <v>44853</v>
      </c>
      <c r="J800">
        <v>1552</v>
      </c>
      <c r="K800" s="15">
        <f>IFERROR(Tabla1[[#This Row],[Importe venta total]]/Tabla1[[#This Row],[Unidades]]," EJEMPLO SI .Error en el cálculo")</f>
        <v>109.28</v>
      </c>
      <c r="L800" s="5">
        <f>Tabla1[[#This Row],[Importe Coste total]]/Tabla1[[#This Row],[Unidades]]</f>
        <v>35.840000000000003</v>
      </c>
      <c r="M800" s="5">
        <v>169602.56</v>
      </c>
      <c r="N800" s="5">
        <v>55623.680000000008</v>
      </c>
    </row>
    <row r="801" spans="1:14" x14ac:dyDescent="0.25">
      <c r="A801" t="s">
        <v>985</v>
      </c>
      <c r="B801" t="s">
        <v>65</v>
      </c>
      <c r="C801" t="s">
        <v>146</v>
      </c>
      <c r="D801" t="s">
        <v>85</v>
      </c>
      <c r="E801" t="s">
        <v>14</v>
      </c>
      <c r="F801" t="str">
        <f>IF(Tabla1[[#This Row],[Importe Coste total]]&gt;500000," Alto","Bajo")</f>
        <v xml:space="preserve"> Alto</v>
      </c>
      <c r="G801" s="3">
        <v>44168</v>
      </c>
      <c r="H801">
        <v>126296269</v>
      </c>
      <c r="I801" s="3">
        <v>44208</v>
      </c>
      <c r="J801">
        <v>2728</v>
      </c>
      <c r="K801" s="15">
        <f>IFERROR(Tabla1[[#This Row],[Importe venta total]]/Tabla1[[#This Row],[Unidades]]," EJEMPLO SI .Error en el cálculo")</f>
        <v>668.27</v>
      </c>
      <c r="L801" s="5">
        <f>Tabla1[[#This Row],[Importe Coste total]]/Tabla1[[#This Row],[Unidades]]</f>
        <v>502.54</v>
      </c>
      <c r="M801" s="5">
        <v>1823040.56</v>
      </c>
      <c r="N801" s="5">
        <v>1370929.12</v>
      </c>
    </row>
    <row r="802" spans="1:14" x14ac:dyDescent="0.25">
      <c r="A802" t="s">
        <v>986</v>
      </c>
      <c r="B802" t="s">
        <v>24</v>
      </c>
      <c r="C802" t="s">
        <v>261</v>
      </c>
      <c r="D802" t="s">
        <v>38</v>
      </c>
      <c r="E802" t="s">
        <v>18</v>
      </c>
      <c r="F802" t="str">
        <f>IF(Tabla1[[#This Row],[Importe Coste total]]&gt;500000," Alto","Bajo")</f>
        <v xml:space="preserve"> Alto</v>
      </c>
      <c r="G802" s="3">
        <v>43863</v>
      </c>
      <c r="H802">
        <v>854614722</v>
      </c>
      <c r="I802" s="3">
        <v>43866</v>
      </c>
      <c r="J802">
        <v>8343</v>
      </c>
      <c r="K802" s="15">
        <f>IFERROR(Tabla1[[#This Row],[Importe venta total]]/Tabla1[[#This Row],[Unidades]]," EJEMPLO SI .Error en el cálculo")</f>
        <v>437.2</v>
      </c>
      <c r="L802" s="5">
        <f>Tabla1[[#This Row],[Importe Coste total]]/Tabla1[[#This Row],[Unidades]]</f>
        <v>263.33</v>
      </c>
      <c r="M802" s="5">
        <v>3647559.6</v>
      </c>
      <c r="N802" s="5">
        <v>2196962.19</v>
      </c>
    </row>
    <row r="803" spans="1:14" x14ac:dyDescent="0.25">
      <c r="A803" t="s">
        <v>987</v>
      </c>
      <c r="B803" t="s">
        <v>24</v>
      </c>
      <c r="C803" t="s">
        <v>131</v>
      </c>
      <c r="D803" t="s">
        <v>40</v>
      </c>
      <c r="E803" t="s">
        <v>14</v>
      </c>
      <c r="F803" t="str">
        <f>IF(Tabla1[[#This Row],[Importe Coste total]]&gt;500000," Alto","Bajo")</f>
        <v>Bajo</v>
      </c>
      <c r="G803" s="3">
        <v>44097</v>
      </c>
      <c r="H803">
        <v>875811898</v>
      </c>
      <c r="I803" s="3">
        <v>44117</v>
      </c>
      <c r="J803">
        <v>1058</v>
      </c>
      <c r="K803" s="15">
        <f>IFERROR(Tabla1[[#This Row],[Importe venta total]]/Tabla1[[#This Row],[Unidades]]," EJEMPLO SI .Error en el cálculo")</f>
        <v>81.73</v>
      </c>
      <c r="L803" s="5">
        <f>Tabla1[[#This Row],[Importe Coste total]]/Tabla1[[#This Row],[Unidades]]</f>
        <v>56.67</v>
      </c>
      <c r="M803" s="5">
        <v>86470.340000000011</v>
      </c>
      <c r="N803" s="5">
        <v>59956.86</v>
      </c>
    </row>
    <row r="804" spans="1:14" x14ac:dyDescent="0.25">
      <c r="A804" t="s">
        <v>988</v>
      </c>
      <c r="B804" t="s">
        <v>24</v>
      </c>
      <c r="C804" t="s">
        <v>244</v>
      </c>
      <c r="D804" t="s">
        <v>40</v>
      </c>
      <c r="E804" t="s">
        <v>14</v>
      </c>
      <c r="F804" t="str">
        <f>IF(Tabla1[[#This Row],[Importe Coste total]]&gt;500000," Alto","Bajo")</f>
        <v>Bajo</v>
      </c>
      <c r="G804" s="3">
        <v>44699</v>
      </c>
      <c r="H804">
        <v>186811625</v>
      </c>
      <c r="I804" s="3">
        <v>44715</v>
      </c>
      <c r="J804">
        <v>566</v>
      </c>
      <c r="K804" s="15">
        <f>IFERROR(Tabla1[[#This Row],[Importe venta total]]/Tabla1[[#This Row],[Unidades]]," EJEMPLO SI .Error en el cálculo")</f>
        <v>81.73</v>
      </c>
      <c r="L804" s="5">
        <f>Tabla1[[#This Row],[Importe Coste total]]/Tabla1[[#This Row],[Unidades]]</f>
        <v>56.67</v>
      </c>
      <c r="M804" s="5">
        <v>46259.18</v>
      </c>
      <c r="N804" s="5">
        <v>32075.22</v>
      </c>
    </row>
    <row r="805" spans="1:14" x14ac:dyDescent="0.25">
      <c r="A805" t="s">
        <v>989</v>
      </c>
      <c r="B805" t="s">
        <v>11</v>
      </c>
      <c r="C805" t="s">
        <v>445</v>
      </c>
      <c r="D805" t="s">
        <v>17</v>
      </c>
      <c r="E805" t="s">
        <v>14</v>
      </c>
      <c r="F805" t="str">
        <f>IF(Tabla1[[#This Row],[Importe Coste total]]&gt;500000," Alto","Bajo")</f>
        <v xml:space="preserve"> Alto</v>
      </c>
      <c r="G805" s="3">
        <v>44598</v>
      </c>
      <c r="H805">
        <v>204850232</v>
      </c>
      <c r="I805" s="3">
        <v>44626</v>
      </c>
      <c r="J805">
        <v>8591</v>
      </c>
      <c r="K805" s="15">
        <f>IFERROR(Tabla1[[#This Row],[Importe venta total]]/Tabla1[[#This Row],[Unidades]]," EJEMPLO SI .Error en el cálculo")</f>
        <v>421.89</v>
      </c>
      <c r="L805" s="5">
        <f>Tabla1[[#This Row],[Importe Coste total]]/Tabla1[[#This Row],[Unidades]]</f>
        <v>364.69</v>
      </c>
      <c r="M805" s="5">
        <v>3624456.9899999998</v>
      </c>
      <c r="N805" s="5">
        <v>3133051.79</v>
      </c>
    </row>
    <row r="806" spans="1:14" x14ac:dyDescent="0.25">
      <c r="A806" t="s">
        <v>990</v>
      </c>
      <c r="B806" t="s">
        <v>24</v>
      </c>
      <c r="C806" t="s">
        <v>804</v>
      </c>
      <c r="D806" t="s">
        <v>85</v>
      </c>
      <c r="E806" t="s">
        <v>14</v>
      </c>
      <c r="F806" t="str">
        <f>IF(Tabla1[[#This Row],[Importe Coste total]]&gt;500000," Alto","Bajo")</f>
        <v xml:space="preserve"> Alto</v>
      </c>
      <c r="G806" s="3">
        <v>44436</v>
      </c>
      <c r="H806">
        <v>617476546</v>
      </c>
      <c r="I806" s="3">
        <v>44472</v>
      </c>
      <c r="J806">
        <v>3887</v>
      </c>
      <c r="K806" s="15">
        <f>IFERROR(Tabla1[[#This Row],[Importe venta total]]/Tabla1[[#This Row],[Unidades]]," EJEMPLO SI .Error en el cálculo")</f>
        <v>668.27</v>
      </c>
      <c r="L806" s="5">
        <f>Tabla1[[#This Row],[Importe Coste total]]/Tabla1[[#This Row],[Unidades]]</f>
        <v>502.54</v>
      </c>
      <c r="M806" s="5">
        <v>2597565.4899999998</v>
      </c>
      <c r="N806" s="5">
        <v>1953372.98</v>
      </c>
    </row>
    <row r="807" spans="1:14" x14ac:dyDescent="0.25">
      <c r="A807" t="s">
        <v>991</v>
      </c>
      <c r="B807" t="s">
        <v>24</v>
      </c>
      <c r="C807" t="s">
        <v>241</v>
      </c>
      <c r="D807" t="s">
        <v>26</v>
      </c>
      <c r="E807" t="s">
        <v>18</v>
      </c>
      <c r="F807" t="str">
        <f>IF(Tabla1[[#This Row],[Importe Coste total]]&gt;500000," Alto","Bajo")</f>
        <v>Bajo</v>
      </c>
      <c r="G807" s="3">
        <v>43960</v>
      </c>
      <c r="H807">
        <v>732551896</v>
      </c>
      <c r="I807" s="3">
        <v>43987</v>
      </c>
      <c r="J807">
        <v>7240</v>
      </c>
      <c r="K807" s="15">
        <f>IFERROR(Tabla1[[#This Row],[Importe venta total]]/Tabla1[[#This Row],[Unidades]]," EJEMPLO SI .Error en el cálculo")</f>
        <v>9.33</v>
      </c>
      <c r="L807" s="5">
        <f>Tabla1[[#This Row],[Importe Coste total]]/Tabla1[[#This Row],[Unidades]]</f>
        <v>6.9200000000000008</v>
      </c>
      <c r="M807" s="5">
        <v>67549.2</v>
      </c>
      <c r="N807" s="5">
        <v>50100.800000000003</v>
      </c>
    </row>
    <row r="808" spans="1:14" x14ac:dyDescent="0.25">
      <c r="A808" t="s">
        <v>86</v>
      </c>
      <c r="B808" t="s">
        <v>24</v>
      </c>
      <c r="C808" t="s">
        <v>70</v>
      </c>
      <c r="D808" t="s">
        <v>40</v>
      </c>
      <c r="E808" t="s">
        <v>18</v>
      </c>
      <c r="F808" t="str">
        <f>IF(Tabla1[[#This Row],[Importe Coste total]]&gt;500000," Alto","Bajo")</f>
        <v>Bajo</v>
      </c>
      <c r="G808" s="3">
        <v>44628</v>
      </c>
      <c r="H808">
        <v>828250110</v>
      </c>
      <c r="I808" s="3">
        <v>44661</v>
      </c>
      <c r="J808">
        <v>6468</v>
      </c>
      <c r="K808" s="15">
        <f>IFERROR(Tabla1[[#This Row],[Importe venta total]]/Tabla1[[#This Row],[Unidades]]," EJEMPLO SI .Error en el cálculo")</f>
        <v>81.73</v>
      </c>
      <c r="L808" s="5">
        <f>Tabla1[[#This Row],[Importe Coste total]]/Tabla1[[#This Row],[Unidades]]</f>
        <v>56.67</v>
      </c>
      <c r="M808" s="5">
        <v>528629.64</v>
      </c>
      <c r="N808" s="5">
        <v>366541.56</v>
      </c>
    </row>
    <row r="809" spans="1:14" x14ac:dyDescent="0.25">
      <c r="A809" t="s">
        <v>992</v>
      </c>
      <c r="B809" t="s">
        <v>24</v>
      </c>
      <c r="C809" t="s">
        <v>241</v>
      </c>
      <c r="D809" t="s">
        <v>40</v>
      </c>
      <c r="E809" t="s">
        <v>18</v>
      </c>
      <c r="F809" t="str">
        <f>IF(Tabla1[[#This Row],[Importe Coste total]]&gt;500000," Alto","Bajo")</f>
        <v>Bajo</v>
      </c>
      <c r="G809" s="3">
        <v>43869</v>
      </c>
      <c r="H809">
        <v>803057515</v>
      </c>
      <c r="I809" s="3">
        <v>43912</v>
      </c>
      <c r="J809">
        <v>1419</v>
      </c>
      <c r="K809" s="15">
        <f>IFERROR(Tabla1[[#This Row],[Importe venta total]]/Tabla1[[#This Row],[Unidades]]," EJEMPLO SI .Error en el cálculo")</f>
        <v>81.73</v>
      </c>
      <c r="L809" s="5">
        <f>Tabla1[[#This Row],[Importe Coste total]]/Tabla1[[#This Row],[Unidades]]</f>
        <v>56.669999999999995</v>
      </c>
      <c r="M809" s="5">
        <v>115974.87000000001</v>
      </c>
      <c r="N809" s="5">
        <v>80414.73</v>
      </c>
    </row>
    <row r="810" spans="1:14" x14ac:dyDescent="0.25">
      <c r="A810" t="s">
        <v>993</v>
      </c>
      <c r="B810" t="s">
        <v>11</v>
      </c>
      <c r="C810" t="s">
        <v>558</v>
      </c>
      <c r="D810" t="s">
        <v>43</v>
      </c>
      <c r="E810" t="s">
        <v>14</v>
      </c>
      <c r="F810" t="str">
        <f>IF(Tabla1[[#This Row],[Importe Coste total]]&gt;500000," Alto","Bajo")</f>
        <v xml:space="preserve"> Alto</v>
      </c>
      <c r="G810" s="3">
        <v>43958</v>
      </c>
      <c r="H810">
        <v>625772941</v>
      </c>
      <c r="I810" s="3">
        <v>43997</v>
      </c>
      <c r="J810">
        <v>8974</v>
      </c>
      <c r="K810" s="15">
        <f>IFERROR(Tabla1[[#This Row],[Importe venta total]]/Tabla1[[#This Row],[Unidades]]," EJEMPLO SI .Error en el cálculo")</f>
        <v>651.21</v>
      </c>
      <c r="L810" s="5">
        <f>Tabla1[[#This Row],[Importe Coste total]]/Tabla1[[#This Row],[Unidades]]</f>
        <v>524.96</v>
      </c>
      <c r="M810" s="5">
        <v>5843958.54</v>
      </c>
      <c r="N810" s="5">
        <v>4710991.04</v>
      </c>
    </row>
    <row r="811" spans="1:14" x14ac:dyDescent="0.25">
      <c r="A811" t="s">
        <v>994</v>
      </c>
      <c r="B811" t="s">
        <v>65</v>
      </c>
      <c r="C811" t="s">
        <v>163</v>
      </c>
      <c r="D811" t="s">
        <v>13</v>
      </c>
      <c r="E811" t="s">
        <v>14</v>
      </c>
      <c r="F811" t="str">
        <f>IF(Tabla1[[#This Row],[Importe Coste total]]&gt;500000," Alto","Bajo")</f>
        <v xml:space="preserve"> Alto</v>
      </c>
      <c r="G811" s="3">
        <v>44182</v>
      </c>
      <c r="H811">
        <v>785507714</v>
      </c>
      <c r="I811" s="3">
        <v>44196</v>
      </c>
      <c r="J811">
        <v>8043</v>
      </c>
      <c r="K811" s="15">
        <f>IFERROR(Tabla1[[#This Row],[Importe venta total]]/Tabla1[[#This Row],[Unidades]]," EJEMPLO SI .Error en el cálculo")</f>
        <v>152.58000000000001</v>
      </c>
      <c r="L811" s="5">
        <f>Tabla1[[#This Row],[Importe Coste total]]/Tabla1[[#This Row],[Unidades]]</f>
        <v>97.44</v>
      </c>
      <c r="M811" s="5">
        <v>1227200.9400000002</v>
      </c>
      <c r="N811" s="5">
        <v>783709.91999999993</v>
      </c>
    </row>
    <row r="812" spans="1:14" x14ac:dyDescent="0.25">
      <c r="A812" t="s">
        <v>995</v>
      </c>
      <c r="B812" t="s">
        <v>24</v>
      </c>
      <c r="C812" t="s">
        <v>197</v>
      </c>
      <c r="D812" t="s">
        <v>33</v>
      </c>
      <c r="E812" t="s">
        <v>14</v>
      </c>
      <c r="F812" t="str">
        <f>IF(Tabla1[[#This Row],[Importe Coste total]]&gt;500000," Alto","Bajo")</f>
        <v>Bajo</v>
      </c>
      <c r="G812" s="3">
        <v>44501</v>
      </c>
      <c r="H812">
        <v>941685664</v>
      </c>
      <c r="I812" s="3">
        <v>44551</v>
      </c>
      <c r="J812">
        <v>4569</v>
      </c>
      <c r="K812" s="15">
        <f>IFERROR(Tabla1[[#This Row],[Importe venta total]]/Tabla1[[#This Row],[Unidades]]," EJEMPLO SI .Error en el cálculo")</f>
        <v>47.45</v>
      </c>
      <c r="L812" s="5">
        <f>Tabla1[[#This Row],[Importe Coste total]]/Tabla1[[#This Row],[Unidades]]</f>
        <v>31.790000000000003</v>
      </c>
      <c r="M812" s="5">
        <v>216799.05000000002</v>
      </c>
      <c r="N812" s="5">
        <v>145248.51</v>
      </c>
    </row>
    <row r="813" spans="1:14" x14ac:dyDescent="0.25">
      <c r="A813" t="s">
        <v>996</v>
      </c>
      <c r="B813" t="s">
        <v>24</v>
      </c>
      <c r="C813" t="s">
        <v>131</v>
      </c>
      <c r="D813" t="s">
        <v>26</v>
      </c>
      <c r="E813" t="s">
        <v>14</v>
      </c>
      <c r="F813" t="str">
        <f>IF(Tabla1[[#This Row],[Importe Coste total]]&gt;500000," Alto","Bajo")</f>
        <v>Bajo</v>
      </c>
      <c r="G813" s="3">
        <v>43973</v>
      </c>
      <c r="H813">
        <v>374043118</v>
      </c>
      <c r="I813" s="3">
        <v>44014</v>
      </c>
      <c r="J813">
        <v>6526</v>
      </c>
      <c r="K813" s="15">
        <f>IFERROR(Tabla1[[#This Row],[Importe venta total]]/Tabla1[[#This Row],[Unidades]]," EJEMPLO SI .Error en el cálculo")</f>
        <v>9.33</v>
      </c>
      <c r="L813" s="5">
        <f>Tabla1[[#This Row],[Importe Coste total]]/Tabla1[[#This Row],[Unidades]]</f>
        <v>6.92</v>
      </c>
      <c r="M813" s="5">
        <v>60887.58</v>
      </c>
      <c r="N813" s="5">
        <v>45159.92</v>
      </c>
    </row>
    <row r="814" spans="1:14" x14ac:dyDescent="0.25">
      <c r="A814" t="s">
        <v>23</v>
      </c>
      <c r="B814" t="s">
        <v>24</v>
      </c>
      <c r="C814" t="s">
        <v>385</v>
      </c>
      <c r="D814" t="s">
        <v>40</v>
      </c>
      <c r="E814" t="s">
        <v>14</v>
      </c>
      <c r="F814" t="str">
        <f>IF(Tabla1[[#This Row],[Importe Coste total]]&gt;500000," Alto","Bajo")</f>
        <v xml:space="preserve"> Alto</v>
      </c>
      <c r="G814" s="3">
        <v>44418</v>
      </c>
      <c r="H814">
        <v>232628905</v>
      </c>
      <c r="I814" s="3">
        <v>44440</v>
      </c>
      <c r="J814">
        <v>8917</v>
      </c>
      <c r="K814" s="15">
        <f>IFERROR(Tabla1[[#This Row],[Importe venta total]]/Tabla1[[#This Row],[Unidades]]," EJEMPLO SI .Error en el cálculo")</f>
        <v>81.73</v>
      </c>
      <c r="L814" s="5">
        <f>Tabla1[[#This Row],[Importe Coste total]]/Tabla1[[#This Row],[Unidades]]</f>
        <v>56.67</v>
      </c>
      <c r="M814" s="5">
        <v>728786.41</v>
      </c>
      <c r="N814" s="5">
        <v>505326.39</v>
      </c>
    </row>
    <row r="815" spans="1:14" x14ac:dyDescent="0.25">
      <c r="A815" t="s">
        <v>997</v>
      </c>
      <c r="B815" t="s">
        <v>24</v>
      </c>
      <c r="C815" t="s">
        <v>450</v>
      </c>
      <c r="D815" t="s">
        <v>40</v>
      </c>
      <c r="E815" t="s">
        <v>18</v>
      </c>
      <c r="F815" t="str">
        <f>IF(Tabla1[[#This Row],[Importe Coste total]]&gt;500000," Alto","Bajo")</f>
        <v>Bajo</v>
      </c>
      <c r="G815" s="3">
        <v>44666</v>
      </c>
      <c r="H815">
        <v>387804353</v>
      </c>
      <c r="I815" s="3">
        <v>44704</v>
      </c>
      <c r="J815">
        <v>8781</v>
      </c>
      <c r="K815" s="15">
        <f>IFERROR(Tabla1[[#This Row],[Importe venta total]]/Tabla1[[#This Row],[Unidades]]," EJEMPLO SI .Error en el cálculo")</f>
        <v>81.73</v>
      </c>
      <c r="L815" s="5">
        <f>Tabla1[[#This Row],[Importe Coste total]]/Tabla1[[#This Row],[Unidades]]</f>
        <v>56.67</v>
      </c>
      <c r="M815" s="5">
        <v>717671.13</v>
      </c>
      <c r="N815" s="5">
        <v>497619.27</v>
      </c>
    </row>
    <row r="816" spans="1:14" x14ac:dyDescent="0.25">
      <c r="A816" t="s">
        <v>998</v>
      </c>
      <c r="B816" t="s">
        <v>24</v>
      </c>
      <c r="C816" t="s">
        <v>154</v>
      </c>
      <c r="D816" t="s">
        <v>75</v>
      </c>
      <c r="E816" t="s">
        <v>18</v>
      </c>
      <c r="F816" t="str">
        <f>IF(Tabla1[[#This Row],[Importe Coste total]]&gt;500000," Alto","Bajo")</f>
        <v>Bajo</v>
      </c>
      <c r="G816" s="3">
        <v>44219</v>
      </c>
      <c r="H816">
        <v>780243289</v>
      </c>
      <c r="I816" s="3">
        <v>44244</v>
      </c>
      <c r="J816">
        <v>183</v>
      </c>
      <c r="K816" s="15">
        <f>IFERROR(Tabla1[[#This Row],[Importe venta total]]/Tabla1[[#This Row],[Unidades]]," EJEMPLO SI .Error en el cálculo")</f>
        <v>109.28000000000002</v>
      </c>
      <c r="L816" s="5">
        <f>Tabla1[[#This Row],[Importe Coste total]]/Tabla1[[#This Row],[Unidades]]</f>
        <v>35.840000000000003</v>
      </c>
      <c r="M816" s="5">
        <v>19998.240000000002</v>
      </c>
      <c r="N816" s="5">
        <v>6558.72</v>
      </c>
    </row>
    <row r="817" spans="1:14" x14ac:dyDescent="0.25">
      <c r="A817" t="s">
        <v>999</v>
      </c>
      <c r="B817" t="s">
        <v>24</v>
      </c>
      <c r="C817" t="s">
        <v>227</v>
      </c>
      <c r="D817" t="s">
        <v>40</v>
      </c>
      <c r="E817" t="s">
        <v>18</v>
      </c>
      <c r="F817" t="str">
        <f>IF(Tabla1[[#This Row],[Importe Coste total]]&gt;500000," Alto","Bajo")</f>
        <v xml:space="preserve"> Alto</v>
      </c>
      <c r="G817" s="3">
        <v>44812</v>
      </c>
      <c r="H817">
        <v>970932042</v>
      </c>
      <c r="I817" s="3">
        <v>44843</v>
      </c>
      <c r="J817">
        <v>9222</v>
      </c>
      <c r="K817" s="15">
        <f>IFERROR(Tabla1[[#This Row],[Importe venta total]]/Tabla1[[#This Row],[Unidades]]," EJEMPLO SI .Error en el cálculo")</f>
        <v>81.73</v>
      </c>
      <c r="L817" s="5">
        <f>Tabla1[[#This Row],[Importe Coste total]]/Tabla1[[#This Row],[Unidades]]</f>
        <v>56.67</v>
      </c>
      <c r="M817" s="5">
        <v>753714.06</v>
      </c>
      <c r="N817" s="5">
        <v>522610.74</v>
      </c>
    </row>
    <row r="818" spans="1:14" x14ac:dyDescent="0.25">
      <c r="A818" t="s">
        <v>749</v>
      </c>
      <c r="B818" t="s">
        <v>20</v>
      </c>
      <c r="C818" t="s">
        <v>21</v>
      </c>
      <c r="D818" t="s">
        <v>17</v>
      </c>
      <c r="E818" t="s">
        <v>14</v>
      </c>
      <c r="F818" t="str">
        <f>IF(Tabla1[[#This Row],[Importe Coste total]]&gt;500000," Alto","Bajo")</f>
        <v xml:space="preserve"> Alto</v>
      </c>
      <c r="G818" s="3">
        <v>44674</v>
      </c>
      <c r="H818">
        <v>591169440</v>
      </c>
      <c r="I818" s="3">
        <v>44716</v>
      </c>
      <c r="J818">
        <v>9029</v>
      </c>
      <c r="K818" s="15">
        <f>IFERROR(Tabla1[[#This Row],[Importe venta total]]/Tabla1[[#This Row],[Unidades]]," EJEMPLO SI .Error en el cálculo")</f>
        <v>421.89</v>
      </c>
      <c r="L818" s="5">
        <f>Tabla1[[#This Row],[Importe Coste total]]/Tabla1[[#This Row],[Unidades]]</f>
        <v>364.69</v>
      </c>
      <c r="M818" s="5">
        <v>3809244.81</v>
      </c>
      <c r="N818" s="5">
        <v>3292786.01</v>
      </c>
    </row>
    <row r="819" spans="1:14" x14ac:dyDescent="0.25">
      <c r="A819" t="s">
        <v>1000</v>
      </c>
      <c r="B819" t="s">
        <v>28</v>
      </c>
      <c r="C819" t="s">
        <v>246</v>
      </c>
      <c r="D819" t="s">
        <v>85</v>
      </c>
      <c r="E819" t="s">
        <v>18</v>
      </c>
      <c r="F819" t="str">
        <f>IF(Tabla1[[#This Row],[Importe Coste total]]&gt;500000," Alto","Bajo")</f>
        <v xml:space="preserve"> Alto</v>
      </c>
      <c r="G819" s="3">
        <v>44269</v>
      </c>
      <c r="H819">
        <v>692566812</v>
      </c>
      <c r="I819" s="3">
        <v>44276</v>
      </c>
      <c r="J819">
        <v>4765</v>
      </c>
      <c r="K819" s="15">
        <f>IFERROR(Tabla1[[#This Row],[Importe venta total]]/Tabla1[[#This Row],[Unidades]]," EJEMPLO SI .Error en el cálculo")</f>
        <v>668.27</v>
      </c>
      <c r="L819" s="5">
        <f>Tabla1[[#This Row],[Importe Coste total]]/Tabla1[[#This Row],[Unidades]]</f>
        <v>502.54</v>
      </c>
      <c r="M819" s="5">
        <v>3184306.55</v>
      </c>
      <c r="N819" s="5">
        <v>2394603.1</v>
      </c>
    </row>
    <row r="820" spans="1:14" x14ac:dyDescent="0.25">
      <c r="A820" t="s">
        <v>1001</v>
      </c>
      <c r="B820" t="s">
        <v>24</v>
      </c>
      <c r="C820" t="s">
        <v>299</v>
      </c>
      <c r="D820" t="s">
        <v>43</v>
      </c>
      <c r="E820" t="s">
        <v>18</v>
      </c>
      <c r="F820" t="str">
        <f>IF(Tabla1[[#This Row],[Importe Coste total]]&gt;500000," Alto","Bajo")</f>
        <v xml:space="preserve"> Alto</v>
      </c>
      <c r="G820" s="3">
        <v>44728</v>
      </c>
      <c r="H820">
        <v>597047984</v>
      </c>
      <c r="I820" s="3">
        <v>44744</v>
      </c>
      <c r="J820">
        <v>8621</v>
      </c>
      <c r="K820" s="15">
        <f>IFERROR(Tabla1[[#This Row],[Importe venta total]]/Tabla1[[#This Row],[Unidades]]," EJEMPLO SI .Error en el cálculo")</f>
        <v>651.21</v>
      </c>
      <c r="L820" s="5">
        <f>Tabla1[[#This Row],[Importe Coste total]]/Tabla1[[#This Row],[Unidades]]</f>
        <v>524.96</v>
      </c>
      <c r="M820" s="5">
        <v>5614081.4100000001</v>
      </c>
      <c r="N820" s="5">
        <v>4525680.16</v>
      </c>
    </row>
    <row r="821" spans="1:14" x14ac:dyDescent="0.25">
      <c r="A821" t="s">
        <v>1002</v>
      </c>
      <c r="B821" t="s">
        <v>11</v>
      </c>
      <c r="C821" t="s">
        <v>144</v>
      </c>
      <c r="D821" t="s">
        <v>33</v>
      </c>
      <c r="E821" t="s">
        <v>18</v>
      </c>
      <c r="F821" t="str">
        <f>IF(Tabla1[[#This Row],[Importe Coste total]]&gt;500000," Alto","Bajo")</f>
        <v>Bajo</v>
      </c>
      <c r="G821" s="3">
        <v>44199</v>
      </c>
      <c r="H821">
        <v>146849286</v>
      </c>
      <c r="I821" s="3">
        <v>44219</v>
      </c>
      <c r="J821">
        <v>4822</v>
      </c>
      <c r="K821" s="15">
        <f>IFERROR(Tabla1[[#This Row],[Importe venta total]]/Tabla1[[#This Row],[Unidades]]," EJEMPLO SI .Error en el cálculo")</f>
        <v>47.45</v>
      </c>
      <c r="L821" s="5">
        <f>Tabla1[[#This Row],[Importe Coste total]]/Tabla1[[#This Row],[Unidades]]</f>
        <v>31.790000000000003</v>
      </c>
      <c r="M821" s="5">
        <v>228803.90000000002</v>
      </c>
      <c r="N821" s="5">
        <v>153291.38</v>
      </c>
    </row>
    <row r="822" spans="1:14" x14ac:dyDescent="0.25">
      <c r="A822" t="s">
        <v>1003</v>
      </c>
      <c r="B822" t="s">
        <v>28</v>
      </c>
      <c r="C822" t="s">
        <v>332</v>
      </c>
      <c r="D822" t="s">
        <v>26</v>
      </c>
      <c r="E822" t="s">
        <v>14</v>
      </c>
      <c r="F822" t="str">
        <f>IF(Tabla1[[#This Row],[Importe Coste total]]&gt;500000," Alto","Bajo")</f>
        <v>Bajo</v>
      </c>
      <c r="G822" s="3">
        <v>44629</v>
      </c>
      <c r="H822">
        <v>154519546</v>
      </c>
      <c r="I822" s="3">
        <v>44635</v>
      </c>
      <c r="J822">
        <v>4622</v>
      </c>
      <c r="K822" s="15">
        <f>IFERROR(Tabla1[[#This Row],[Importe venta total]]/Tabla1[[#This Row],[Unidades]]," EJEMPLO SI .Error en el cálculo")</f>
        <v>9.33</v>
      </c>
      <c r="L822" s="5">
        <f>Tabla1[[#This Row],[Importe Coste total]]/Tabla1[[#This Row],[Unidades]]</f>
        <v>6.92</v>
      </c>
      <c r="M822" s="5">
        <v>43123.26</v>
      </c>
      <c r="N822" s="5">
        <v>31984.239999999998</v>
      </c>
    </row>
    <row r="823" spans="1:14" x14ac:dyDescent="0.25">
      <c r="A823" t="s">
        <v>1004</v>
      </c>
      <c r="B823" t="s">
        <v>11</v>
      </c>
      <c r="C823" t="s">
        <v>648</v>
      </c>
      <c r="D823" t="s">
        <v>26</v>
      </c>
      <c r="E823" t="s">
        <v>14</v>
      </c>
      <c r="F823" t="str">
        <f>IF(Tabla1[[#This Row],[Importe Coste total]]&gt;500000," Alto","Bajo")</f>
        <v>Bajo</v>
      </c>
      <c r="G823" s="3">
        <v>43937</v>
      </c>
      <c r="H823">
        <v>152920091</v>
      </c>
      <c r="I823" s="3">
        <v>43968</v>
      </c>
      <c r="J823">
        <v>1308</v>
      </c>
      <c r="K823" s="15">
        <f>IFERROR(Tabla1[[#This Row],[Importe venta total]]/Tabla1[[#This Row],[Unidades]]," EJEMPLO SI .Error en el cálculo")</f>
        <v>9.33</v>
      </c>
      <c r="L823" s="5">
        <f>Tabla1[[#This Row],[Importe Coste total]]/Tabla1[[#This Row],[Unidades]]</f>
        <v>6.9200000000000008</v>
      </c>
      <c r="M823" s="5">
        <v>12203.64</v>
      </c>
      <c r="N823" s="5">
        <v>9051.36</v>
      </c>
    </row>
    <row r="824" spans="1:14" x14ac:dyDescent="0.25">
      <c r="A824" t="s">
        <v>1005</v>
      </c>
      <c r="B824" t="s">
        <v>24</v>
      </c>
      <c r="C824" t="s">
        <v>947</v>
      </c>
      <c r="D824" t="s">
        <v>22</v>
      </c>
      <c r="E824" t="s">
        <v>18</v>
      </c>
      <c r="F824" t="str">
        <f>IF(Tabla1[[#This Row],[Importe Coste total]]&gt;500000," Alto","Bajo")</f>
        <v xml:space="preserve"> Alto</v>
      </c>
      <c r="G824" s="3">
        <v>43843</v>
      </c>
      <c r="H824">
        <v>645224750</v>
      </c>
      <c r="I824" s="3">
        <v>43875</v>
      </c>
      <c r="J824">
        <v>5197</v>
      </c>
      <c r="K824" s="15">
        <f>IFERROR(Tabla1[[#This Row],[Importe venta total]]/Tabla1[[#This Row],[Unidades]]," EJEMPLO SI .Error en el cálculo")</f>
        <v>205.7</v>
      </c>
      <c r="L824" s="5">
        <f>Tabla1[[#This Row],[Importe Coste total]]/Tabla1[[#This Row],[Unidades]]</f>
        <v>117.11000000000001</v>
      </c>
      <c r="M824" s="5">
        <v>1069022.8999999999</v>
      </c>
      <c r="N824" s="5">
        <v>608620.67000000004</v>
      </c>
    </row>
    <row r="825" spans="1:14" x14ac:dyDescent="0.25">
      <c r="A825" t="s">
        <v>1006</v>
      </c>
      <c r="B825" t="s">
        <v>28</v>
      </c>
      <c r="C825" t="s">
        <v>496</v>
      </c>
      <c r="D825" t="s">
        <v>43</v>
      </c>
      <c r="E825" t="s">
        <v>14</v>
      </c>
      <c r="F825" t="str">
        <f>IF(Tabla1[[#This Row],[Importe Coste total]]&gt;500000," Alto","Bajo")</f>
        <v xml:space="preserve"> Alto</v>
      </c>
      <c r="G825" s="3">
        <v>44124</v>
      </c>
      <c r="H825">
        <v>854919850</v>
      </c>
      <c r="I825" s="3">
        <v>44140</v>
      </c>
      <c r="J825">
        <v>8637</v>
      </c>
      <c r="K825" s="15">
        <f>IFERROR(Tabla1[[#This Row],[Importe venta total]]/Tabla1[[#This Row],[Unidades]]," EJEMPLO SI .Error en el cálculo")</f>
        <v>651.21</v>
      </c>
      <c r="L825" s="5">
        <f>Tabla1[[#This Row],[Importe Coste total]]/Tabla1[[#This Row],[Unidades]]</f>
        <v>524.96</v>
      </c>
      <c r="M825" s="5">
        <v>5624500.7700000005</v>
      </c>
      <c r="N825" s="5">
        <v>4534079.5200000005</v>
      </c>
    </row>
    <row r="826" spans="1:14" x14ac:dyDescent="0.25">
      <c r="A826" t="s">
        <v>1007</v>
      </c>
      <c r="B826" t="s">
        <v>20</v>
      </c>
      <c r="C826" t="s">
        <v>112</v>
      </c>
      <c r="D826" t="s">
        <v>22</v>
      </c>
      <c r="E826" t="s">
        <v>18</v>
      </c>
      <c r="F826" t="str">
        <f>IF(Tabla1[[#This Row],[Importe Coste total]]&gt;500000," Alto","Bajo")</f>
        <v>Bajo</v>
      </c>
      <c r="G826" s="3">
        <v>44184</v>
      </c>
      <c r="H826">
        <v>975804221</v>
      </c>
      <c r="I826" s="3">
        <v>44209</v>
      </c>
      <c r="J826">
        <v>1008</v>
      </c>
      <c r="K826" s="15">
        <f>IFERROR(Tabla1[[#This Row],[Importe venta total]]/Tabla1[[#This Row],[Unidades]]," EJEMPLO SI .Error en el cálculo")</f>
        <v>205.7</v>
      </c>
      <c r="L826" s="5">
        <f>Tabla1[[#This Row],[Importe Coste total]]/Tabla1[[#This Row],[Unidades]]</f>
        <v>117.11</v>
      </c>
      <c r="M826" s="5">
        <v>207345.59999999998</v>
      </c>
      <c r="N826" s="5">
        <v>118046.88</v>
      </c>
    </row>
    <row r="827" spans="1:14" x14ac:dyDescent="0.25">
      <c r="A827" t="s">
        <v>936</v>
      </c>
      <c r="B827" t="s">
        <v>11</v>
      </c>
      <c r="C827" t="s">
        <v>239</v>
      </c>
      <c r="D827" t="s">
        <v>85</v>
      </c>
      <c r="E827" t="s">
        <v>14</v>
      </c>
      <c r="F827" t="str">
        <f>IF(Tabla1[[#This Row],[Importe Coste total]]&gt;500000," Alto","Bajo")</f>
        <v xml:space="preserve"> Alto</v>
      </c>
      <c r="G827" s="3">
        <v>44617</v>
      </c>
      <c r="H827">
        <v>821989190</v>
      </c>
      <c r="I827" s="3">
        <v>44631</v>
      </c>
      <c r="J827">
        <v>3723</v>
      </c>
      <c r="K827" s="15">
        <f>IFERROR(Tabla1[[#This Row],[Importe venta total]]/Tabla1[[#This Row],[Unidades]]," EJEMPLO SI .Error en el cálculo")</f>
        <v>668.27</v>
      </c>
      <c r="L827" s="5">
        <f>Tabla1[[#This Row],[Importe Coste total]]/Tabla1[[#This Row],[Unidades]]</f>
        <v>502.54</v>
      </c>
      <c r="M827" s="5">
        <v>2487969.21</v>
      </c>
      <c r="N827" s="5">
        <v>1870956.4200000002</v>
      </c>
    </row>
    <row r="828" spans="1:14" x14ac:dyDescent="0.25">
      <c r="A828" t="s">
        <v>1008</v>
      </c>
      <c r="B828" t="s">
        <v>24</v>
      </c>
      <c r="C828" t="s">
        <v>99</v>
      </c>
      <c r="D828" t="s">
        <v>30</v>
      </c>
      <c r="E828" t="s">
        <v>14</v>
      </c>
      <c r="F828" t="str">
        <f>IF(Tabla1[[#This Row],[Importe Coste total]]&gt;500000," Alto","Bajo")</f>
        <v xml:space="preserve"> Alto</v>
      </c>
      <c r="G828" s="3">
        <v>44597</v>
      </c>
      <c r="H828">
        <v>277898585</v>
      </c>
      <c r="I828" s="3">
        <v>44626</v>
      </c>
      <c r="J828">
        <v>5222</v>
      </c>
      <c r="K828" s="15">
        <f>IFERROR(Tabla1[[#This Row],[Importe venta total]]/Tabla1[[#This Row],[Unidades]]," EJEMPLO SI .Error en el cálculo")</f>
        <v>255.27999999999997</v>
      </c>
      <c r="L828" s="5">
        <f>Tabla1[[#This Row],[Importe Coste total]]/Tabla1[[#This Row],[Unidades]]</f>
        <v>159.41999999999999</v>
      </c>
      <c r="M828" s="5">
        <v>1333072.1599999999</v>
      </c>
      <c r="N828" s="5">
        <v>832491.24</v>
      </c>
    </row>
    <row r="829" spans="1:14" x14ac:dyDescent="0.25">
      <c r="A829" t="s">
        <v>1009</v>
      </c>
      <c r="B829" t="s">
        <v>65</v>
      </c>
      <c r="C829" t="s">
        <v>377</v>
      </c>
      <c r="D829" t="s">
        <v>53</v>
      </c>
      <c r="E829" t="s">
        <v>14</v>
      </c>
      <c r="F829" t="str">
        <f>IF(Tabla1[[#This Row],[Importe Coste total]]&gt;500000," Alto","Bajo")</f>
        <v xml:space="preserve"> Alto</v>
      </c>
      <c r="G829" s="3">
        <v>44490</v>
      </c>
      <c r="H829">
        <v>648268735</v>
      </c>
      <c r="I829" s="3">
        <v>44517</v>
      </c>
      <c r="J829">
        <v>5979</v>
      </c>
      <c r="K829" s="15">
        <f>IFERROR(Tabla1[[#This Row],[Importe venta total]]/Tabla1[[#This Row],[Unidades]]," EJEMPLO SI .Error en el cálculo")</f>
        <v>154.06</v>
      </c>
      <c r="L829" s="5">
        <f>Tabla1[[#This Row],[Importe Coste total]]/Tabla1[[#This Row],[Unidades]]</f>
        <v>90.930000000000021</v>
      </c>
      <c r="M829" s="5">
        <v>921124.74</v>
      </c>
      <c r="N829" s="5">
        <v>543670.47000000009</v>
      </c>
    </row>
    <row r="830" spans="1:14" x14ac:dyDescent="0.25">
      <c r="A830" t="s">
        <v>945</v>
      </c>
      <c r="B830" t="s">
        <v>28</v>
      </c>
      <c r="C830" t="s">
        <v>584</v>
      </c>
      <c r="D830" t="s">
        <v>26</v>
      </c>
      <c r="E830" t="s">
        <v>14</v>
      </c>
      <c r="F830" t="str">
        <f>IF(Tabla1[[#This Row],[Importe Coste total]]&gt;500000," Alto","Bajo")</f>
        <v>Bajo</v>
      </c>
      <c r="G830" s="3">
        <v>44286</v>
      </c>
      <c r="H830">
        <v>608148467</v>
      </c>
      <c r="I830" s="3">
        <v>44289</v>
      </c>
      <c r="J830">
        <v>3501</v>
      </c>
      <c r="K830" s="15">
        <f>IFERROR(Tabla1[[#This Row],[Importe venta total]]/Tabla1[[#This Row],[Unidades]]," EJEMPLO SI .Error en el cálculo")</f>
        <v>9.33</v>
      </c>
      <c r="L830" s="5">
        <f>Tabla1[[#This Row],[Importe Coste total]]/Tabla1[[#This Row],[Unidades]]</f>
        <v>6.92</v>
      </c>
      <c r="M830" s="5">
        <v>32664.33</v>
      </c>
      <c r="N830" s="5">
        <v>24226.92</v>
      </c>
    </row>
    <row r="831" spans="1:14" x14ac:dyDescent="0.25">
      <c r="A831" t="s">
        <v>1010</v>
      </c>
      <c r="B831" t="s">
        <v>24</v>
      </c>
      <c r="C831" t="s">
        <v>57</v>
      </c>
      <c r="D831" t="s">
        <v>22</v>
      </c>
      <c r="E831" t="s">
        <v>18</v>
      </c>
      <c r="F831" t="str">
        <f>IF(Tabla1[[#This Row],[Importe Coste total]]&gt;500000," Alto","Bajo")</f>
        <v xml:space="preserve"> Alto</v>
      </c>
      <c r="G831" s="3">
        <v>44123</v>
      </c>
      <c r="H831">
        <v>252899110</v>
      </c>
      <c r="I831" s="3">
        <v>44140</v>
      </c>
      <c r="J831">
        <v>7321</v>
      </c>
      <c r="K831" s="15">
        <f>IFERROR(Tabla1[[#This Row],[Importe venta total]]/Tabla1[[#This Row],[Unidades]]," EJEMPLO SI .Error en el cálculo")</f>
        <v>205.7</v>
      </c>
      <c r="L831" s="5">
        <f>Tabla1[[#This Row],[Importe Coste total]]/Tabla1[[#This Row],[Unidades]]</f>
        <v>117.10999999999999</v>
      </c>
      <c r="M831" s="5">
        <v>1505929.7</v>
      </c>
      <c r="N831" s="5">
        <v>857362.30999999994</v>
      </c>
    </row>
    <row r="832" spans="1:14" x14ac:dyDescent="0.25">
      <c r="A832" t="s">
        <v>1011</v>
      </c>
      <c r="B832" t="s">
        <v>11</v>
      </c>
      <c r="C832" t="s">
        <v>938</v>
      </c>
      <c r="D832" t="s">
        <v>26</v>
      </c>
      <c r="E832" t="s">
        <v>18</v>
      </c>
      <c r="F832" t="str">
        <f>IF(Tabla1[[#This Row],[Importe Coste total]]&gt;500000," Alto","Bajo")</f>
        <v>Bajo</v>
      </c>
      <c r="G832" s="3">
        <v>44805</v>
      </c>
      <c r="H832">
        <v>648194491</v>
      </c>
      <c r="I832" s="3">
        <v>44821</v>
      </c>
      <c r="J832">
        <v>4009</v>
      </c>
      <c r="K832" s="15">
        <f>IFERROR(Tabla1[[#This Row],[Importe venta total]]/Tabla1[[#This Row],[Unidades]]," EJEMPLO SI .Error en el cálculo")</f>
        <v>9.33</v>
      </c>
      <c r="L832" s="5">
        <f>Tabla1[[#This Row],[Importe Coste total]]/Tabla1[[#This Row],[Unidades]]</f>
        <v>6.92</v>
      </c>
      <c r="M832" s="5">
        <v>37403.97</v>
      </c>
      <c r="N832" s="5">
        <v>27742.28</v>
      </c>
    </row>
    <row r="833" spans="1:14" x14ac:dyDescent="0.25">
      <c r="A833" t="s">
        <v>1012</v>
      </c>
      <c r="B833" t="s">
        <v>24</v>
      </c>
      <c r="C833" t="s">
        <v>261</v>
      </c>
      <c r="D833" t="s">
        <v>13</v>
      </c>
      <c r="E833" t="s">
        <v>14</v>
      </c>
      <c r="F833" t="str">
        <f>IF(Tabla1[[#This Row],[Importe Coste total]]&gt;500000," Alto","Bajo")</f>
        <v>Bajo</v>
      </c>
      <c r="G833" s="3">
        <v>44155</v>
      </c>
      <c r="H833">
        <v>680020940</v>
      </c>
      <c r="I833" s="3">
        <v>44166</v>
      </c>
      <c r="J833">
        <v>2163</v>
      </c>
      <c r="K833" s="15">
        <f>IFERROR(Tabla1[[#This Row],[Importe venta total]]/Tabla1[[#This Row],[Unidades]]," EJEMPLO SI .Error en el cálculo")</f>
        <v>152.58000000000001</v>
      </c>
      <c r="L833" s="5">
        <f>Tabla1[[#This Row],[Importe Coste total]]/Tabla1[[#This Row],[Unidades]]</f>
        <v>97.44</v>
      </c>
      <c r="M833" s="5">
        <v>330030.54000000004</v>
      </c>
      <c r="N833" s="5">
        <v>210762.72</v>
      </c>
    </row>
    <row r="834" spans="1:14" x14ac:dyDescent="0.25">
      <c r="A834" t="s">
        <v>1013</v>
      </c>
      <c r="B834" t="s">
        <v>24</v>
      </c>
      <c r="C834" t="s">
        <v>781</v>
      </c>
      <c r="D834" t="s">
        <v>30</v>
      </c>
      <c r="E834" t="s">
        <v>14</v>
      </c>
      <c r="F834" t="str">
        <f>IF(Tabla1[[#This Row],[Importe Coste total]]&gt;500000," Alto","Bajo")</f>
        <v xml:space="preserve"> Alto</v>
      </c>
      <c r="G834" s="3">
        <v>44837</v>
      </c>
      <c r="H834">
        <v>204677283</v>
      </c>
      <c r="I834" s="3">
        <v>44837</v>
      </c>
      <c r="J834">
        <v>7411</v>
      </c>
      <c r="K834" s="15">
        <f>IFERROR(Tabla1[[#This Row],[Importe venta total]]/Tabla1[[#This Row],[Unidades]]," EJEMPLO SI .Error en el cálculo")</f>
        <v>255.28</v>
      </c>
      <c r="L834" s="5">
        <f>Tabla1[[#This Row],[Importe Coste total]]/Tabla1[[#This Row],[Unidades]]</f>
        <v>159.41999999999999</v>
      </c>
      <c r="M834" s="5">
        <v>1891880.08</v>
      </c>
      <c r="N834" s="5">
        <v>1181461.6199999999</v>
      </c>
    </row>
    <row r="835" spans="1:14" x14ac:dyDescent="0.25">
      <c r="A835" t="s">
        <v>1014</v>
      </c>
      <c r="B835" t="s">
        <v>65</v>
      </c>
      <c r="C835" t="s">
        <v>410</v>
      </c>
      <c r="D835" t="s">
        <v>75</v>
      </c>
      <c r="E835" t="s">
        <v>18</v>
      </c>
      <c r="F835" t="str">
        <f>IF(Tabla1[[#This Row],[Importe Coste total]]&gt;500000," Alto","Bajo")</f>
        <v>Bajo</v>
      </c>
      <c r="G835" s="3">
        <v>44444</v>
      </c>
      <c r="H835">
        <v>498774850</v>
      </c>
      <c r="I835" s="3">
        <v>44491</v>
      </c>
      <c r="J835">
        <v>7417</v>
      </c>
      <c r="K835" s="15">
        <f>IFERROR(Tabla1[[#This Row],[Importe venta total]]/Tabla1[[#This Row],[Unidades]]," EJEMPLO SI .Error en el cálculo")</f>
        <v>109.28</v>
      </c>
      <c r="L835" s="5">
        <f>Tabla1[[#This Row],[Importe Coste total]]/Tabla1[[#This Row],[Unidades]]</f>
        <v>35.840000000000003</v>
      </c>
      <c r="M835" s="5">
        <v>810529.76</v>
      </c>
      <c r="N835" s="5">
        <v>265825.28000000003</v>
      </c>
    </row>
    <row r="836" spans="1:14" x14ac:dyDescent="0.25">
      <c r="A836" t="s">
        <v>1015</v>
      </c>
      <c r="B836" t="s">
        <v>24</v>
      </c>
      <c r="C836" t="s">
        <v>25</v>
      </c>
      <c r="D836" t="s">
        <v>26</v>
      </c>
      <c r="E836" t="s">
        <v>18</v>
      </c>
      <c r="F836" t="str">
        <f>IF(Tabla1[[#This Row],[Importe Coste total]]&gt;500000," Alto","Bajo")</f>
        <v>Bajo</v>
      </c>
      <c r="G836" s="3">
        <v>44369</v>
      </c>
      <c r="H836">
        <v>209237468</v>
      </c>
      <c r="I836" s="3">
        <v>44369</v>
      </c>
      <c r="J836">
        <v>6871</v>
      </c>
      <c r="K836" s="15">
        <f>IFERROR(Tabla1[[#This Row],[Importe venta total]]/Tabla1[[#This Row],[Unidades]]," EJEMPLO SI .Error en el cálculo")</f>
        <v>9.33</v>
      </c>
      <c r="L836" s="5">
        <f>Tabla1[[#This Row],[Importe Coste total]]/Tabla1[[#This Row],[Unidades]]</f>
        <v>6.92</v>
      </c>
      <c r="M836" s="5">
        <v>64106.43</v>
      </c>
      <c r="N836" s="5">
        <v>47547.32</v>
      </c>
    </row>
    <row r="837" spans="1:14" x14ac:dyDescent="0.25">
      <c r="A837" t="s">
        <v>1016</v>
      </c>
      <c r="B837" t="s">
        <v>11</v>
      </c>
      <c r="C837" t="s">
        <v>445</v>
      </c>
      <c r="D837" t="s">
        <v>38</v>
      </c>
      <c r="E837" t="s">
        <v>14</v>
      </c>
      <c r="F837" t="str">
        <f>IF(Tabla1[[#This Row],[Importe Coste total]]&gt;500000," Alto","Bajo")</f>
        <v xml:space="preserve"> Alto</v>
      </c>
      <c r="G837" s="3">
        <v>44065</v>
      </c>
      <c r="H837">
        <v>303301465</v>
      </c>
      <c r="I837" s="3">
        <v>44090</v>
      </c>
      <c r="J837">
        <v>2498</v>
      </c>
      <c r="K837" s="15">
        <f>IFERROR(Tabla1[[#This Row],[Importe venta total]]/Tabla1[[#This Row],[Unidades]]," EJEMPLO SI .Error en el cálculo")</f>
        <v>437.19999999999993</v>
      </c>
      <c r="L837" s="5">
        <f>Tabla1[[#This Row],[Importe Coste total]]/Tabla1[[#This Row],[Unidades]]</f>
        <v>263.33</v>
      </c>
      <c r="M837" s="5">
        <v>1092125.5999999999</v>
      </c>
      <c r="N837" s="5">
        <v>657798.34</v>
      </c>
    </row>
    <row r="838" spans="1:14" x14ac:dyDescent="0.25">
      <c r="A838" t="s">
        <v>1017</v>
      </c>
      <c r="B838" t="s">
        <v>20</v>
      </c>
      <c r="C838" t="s">
        <v>624</v>
      </c>
      <c r="D838" t="s">
        <v>17</v>
      </c>
      <c r="E838" t="s">
        <v>14</v>
      </c>
      <c r="F838" t="str">
        <f>IF(Tabla1[[#This Row],[Importe Coste total]]&gt;500000," Alto","Bajo")</f>
        <v xml:space="preserve"> Alto</v>
      </c>
      <c r="G838" s="3">
        <v>44695</v>
      </c>
      <c r="H838">
        <v>918515670</v>
      </c>
      <c r="I838" s="3">
        <v>44719</v>
      </c>
      <c r="J838">
        <v>8053</v>
      </c>
      <c r="K838" s="15">
        <f>IFERROR(Tabla1[[#This Row],[Importe venta total]]/Tabla1[[#This Row],[Unidades]]," EJEMPLO SI .Error en el cálculo")</f>
        <v>421.89</v>
      </c>
      <c r="L838" s="5">
        <f>Tabla1[[#This Row],[Importe Coste total]]/Tabla1[[#This Row],[Unidades]]</f>
        <v>364.69</v>
      </c>
      <c r="M838" s="5">
        <v>3397480.17</v>
      </c>
      <c r="N838" s="5">
        <v>2936848.57</v>
      </c>
    </row>
    <row r="839" spans="1:14" x14ac:dyDescent="0.25">
      <c r="A839" t="s">
        <v>1018</v>
      </c>
      <c r="B839" t="s">
        <v>11</v>
      </c>
      <c r="C839" t="s">
        <v>558</v>
      </c>
      <c r="D839" t="s">
        <v>13</v>
      </c>
      <c r="E839" t="s">
        <v>18</v>
      </c>
      <c r="F839" t="str">
        <f>IF(Tabla1[[#This Row],[Importe Coste total]]&gt;500000," Alto","Bajo")</f>
        <v xml:space="preserve"> Alto</v>
      </c>
      <c r="G839" s="3">
        <v>44440</v>
      </c>
      <c r="H839">
        <v>912741410</v>
      </c>
      <c r="I839" s="3">
        <v>44450</v>
      </c>
      <c r="J839">
        <v>9321</v>
      </c>
      <c r="K839" s="15">
        <f>IFERROR(Tabla1[[#This Row],[Importe venta total]]/Tabla1[[#This Row],[Unidades]]," EJEMPLO SI .Error en el cálculo")</f>
        <v>152.58000000000001</v>
      </c>
      <c r="L839" s="5">
        <f>Tabla1[[#This Row],[Importe Coste total]]/Tabla1[[#This Row],[Unidades]]</f>
        <v>97.44</v>
      </c>
      <c r="M839" s="5">
        <v>1422198.1800000002</v>
      </c>
      <c r="N839" s="5">
        <v>908238.24</v>
      </c>
    </row>
    <row r="840" spans="1:14" x14ac:dyDescent="0.25">
      <c r="A840" t="s">
        <v>1019</v>
      </c>
      <c r="B840" t="s">
        <v>11</v>
      </c>
      <c r="C840" t="s">
        <v>938</v>
      </c>
      <c r="D840" t="s">
        <v>22</v>
      </c>
      <c r="E840" t="s">
        <v>14</v>
      </c>
      <c r="F840" t="str">
        <f>IF(Tabla1[[#This Row],[Importe Coste total]]&gt;500000," Alto","Bajo")</f>
        <v xml:space="preserve"> Alto</v>
      </c>
      <c r="G840" s="3">
        <v>44236</v>
      </c>
      <c r="H840">
        <v>114152514</v>
      </c>
      <c r="I840" s="3">
        <v>44276</v>
      </c>
      <c r="J840">
        <v>9121</v>
      </c>
      <c r="K840" s="15">
        <f>IFERROR(Tabla1[[#This Row],[Importe venta total]]/Tabla1[[#This Row],[Unidades]]," EJEMPLO SI .Error en el cálculo")</f>
        <v>205.7</v>
      </c>
      <c r="L840" s="5">
        <f>Tabla1[[#This Row],[Importe Coste total]]/Tabla1[[#This Row],[Unidades]]</f>
        <v>117.11</v>
      </c>
      <c r="M840" s="5">
        <v>1876189.7</v>
      </c>
      <c r="N840" s="5">
        <v>1068160.31</v>
      </c>
    </row>
    <row r="841" spans="1:14" x14ac:dyDescent="0.25">
      <c r="A841" t="s">
        <v>1020</v>
      </c>
      <c r="B841" t="s">
        <v>24</v>
      </c>
      <c r="C841" t="s">
        <v>405</v>
      </c>
      <c r="D841" t="s">
        <v>40</v>
      </c>
      <c r="E841" t="s">
        <v>18</v>
      </c>
      <c r="F841" t="str">
        <f>IF(Tabla1[[#This Row],[Importe Coste total]]&gt;500000," Alto","Bajo")</f>
        <v>Bajo</v>
      </c>
      <c r="G841" s="3">
        <v>44122</v>
      </c>
      <c r="H841">
        <v>671235311</v>
      </c>
      <c r="I841" s="3">
        <v>44150</v>
      </c>
      <c r="J841">
        <v>2300</v>
      </c>
      <c r="K841" s="15">
        <f>IFERROR(Tabla1[[#This Row],[Importe venta total]]/Tabla1[[#This Row],[Unidades]]," EJEMPLO SI .Error en el cálculo")</f>
        <v>81.73</v>
      </c>
      <c r="L841" s="5">
        <f>Tabla1[[#This Row],[Importe Coste total]]/Tabla1[[#This Row],[Unidades]]</f>
        <v>56.67</v>
      </c>
      <c r="M841" s="5">
        <v>187979</v>
      </c>
      <c r="N841" s="5">
        <v>130341</v>
      </c>
    </row>
    <row r="842" spans="1:14" x14ac:dyDescent="0.25">
      <c r="A842" t="s">
        <v>1021</v>
      </c>
      <c r="B842" t="s">
        <v>28</v>
      </c>
      <c r="C842" t="s">
        <v>584</v>
      </c>
      <c r="D842" t="s">
        <v>30</v>
      </c>
      <c r="E842" t="s">
        <v>18</v>
      </c>
      <c r="F842" t="str">
        <f>IF(Tabla1[[#This Row],[Importe Coste total]]&gt;500000," Alto","Bajo")</f>
        <v>Bajo</v>
      </c>
      <c r="G842" s="3">
        <v>44806</v>
      </c>
      <c r="H842">
        <v>302788627</v>
      </c>
      <c r="I842" s="3">
        <v>44837</v>
      </c>
      <c r="J842">
        <v>738</v>
      </c>
      <c r="K842" s="15">
        <f>IFERROR(Tabla1[[#This Row],[Importe venta total]]/Tabla1[[#This Row],[Unidades]]," EJEMPLO SI .Error en el cálculo")</f>
        <v>255.28000000000003</v>
      </c>
      <c r="L842" s="5">
        <f>Tabla1[[#This Row],[Importe Coste total]]/Tabla1[[#This Row],[Unidades]]</f>
        <v>159.41999999999999</v>
      </c>
      <c r="M842" s="5">
        <v>188396.64</v>
      </c>
      <c r="N842" s="5">
        <v>117651.95999999999</v>
      </c>
    </row>
    <row r="843" spans="1:14" x14ac:dyDescent="0.25">
      <c r="A843" t="s">
        <v>1022</v>
      </c>
      <c r="B843" t="s">
        <v>11</v>
      </c>
      <c r="C843" t="s">
        <v>621</v>
      </c>
      <c r="D843" t="s">
        <v>40</v>
      </c>
      <c r="E843" t="s">
        <v>18</v>
      </c>
      <c r="F843" t="str">
        <f>IF(Tabla1[[#This Row],[Importe Coste total]]&gt;500000," Alto","Bajo")</f>
        <v>Bajo</v>
      </c>
      <c r="G843" s="3">
        <v>44011</v>
      </c>
      <c r="H843">
        <v>847923791</v>
      </c>
      <c r="I843" s="3">
        <v>44028</v>
      </c>
      <c r="J843">
        <v>8347</v>
      </c>
      <c r="K843" s="15">
        <f>IFERROR(Tabla1[[#This Row],[Importe venta total]]/Tabla1[[#This Row],[Unidades]]," EJEMPLO SI .Error en el cálculo")</f>
        <v>81.73</v>
      </c>
      <c r="L843" s="5">
        <f>Tabla1[[#This Row],[Importe Coste total]]/Tabla1[[#This Row],[Unidades]]</f>
        <v>56.67</v>
      </c>
      <c r="M843" s="5">
        <v>682200.31</v>
      </c>
      <c r="N843" s="5">
        <v>473024.49</v>
      </c>
    </row>
    <row r="844" spans="1:14" x14ac:dyDescent="0.25">
      <c r="A844" t="s">
        <v>1023</v>
      </c>
      <c r="B844" t="s">
        <v>20</v>
      </c>
      <c r="C844" t="s">
        <v>250</v>
      </c>
      <c r="D844" t="s">
        <v>30</v>
      </c>
      <c r="E844" t="s">
        <v>18</v>
      </c>
      <c r="F844" t="str">
        <f>IF(Tabla1[[#This Row],[Importe Coste total]]&gt;500000," Alto","Bajo")</f>
        <v xml:space="preserve"> Alto</v>
      </c>
      <c r="G844" s="3">
        <v>44306</v>
      </c>
      <c r="H844">
        <v>616064631</v>
      </c>
      <c r="I844" s="3">
        <v>44348</v>
      </c>
      <c r="J844">
        <v>6070</v>
      </c>
      <c r="K844" s="15">
        <f>IFERROR(Tabla1[[#This Row],[Importe venta total]]/Tabla1[[#This Row],[Unidades]]," EJEMPLO SI .Error en el cálculo")</f>
        <v>255.28000000000003</v>
      </c>
      <c r="L844" s="5">
        <f>Tabla1[[#This Row],[Importe Coste total]]/Tabla1[[#This Row],[Unidades]]</f>
        <v>159.41999999999999</v>
      </c>
      <c r="M844" s="5">
        <v>1549549.6</v>
      </c>
      <c r="N844" s="5">
        <v>967679.39999999991</v>
      </c>
    </row>
    <row r="845" spans="1:14" x14ac:dyDescent="0.25">
      <c r="A845" t="s">
        <v>1024</v>
      </c>
      <c r="B845" t="s">
        <v>11</v>
      </c>
      <c r="C845" t="s">
        <v>136</v>
      </c>
      <c r="D845" t="s">
        <v>26</v>
      </c>
      <c r="E845" t="s">
        <v>14</v>
      </c>
      <c r="F845" t="str">
        <f>IF(Tabla1[[#This Row],[Importe Coste total]]&gt;500000," Alto","Bajo")</f>
        <v>Bajo</v>
      </c>
      <c r="G845" s="3">
        <v>44228</v>
      </c>
      <c r="H845">
        <v>236947476</v>
      </c>
      <c r="I845" s="3">
        <v>44255</v>
      </c>
      <c r="J845">
        <v>6879</v>
      </c>
      <c r="K845" s="15">
        <f>IFERROR(Tabla1[[#This Row],[Importe venta total]]/Tabla1[[#This Row],[Unidades]]," EJEMPLO SI .Error en el cálculo")</f>
        <v>9.33</v>
      </c>
      <c r="L845" s="5">
        <f>Tabla1[[#This Row],[Importe Coste total]]/Tabla1[[#This Row],[Unidades]]</f>
        <v>6.92</v>
      </c>
      <c r="M845" s="5">
        <v>64181.07</v>
      </c>
      <c r="N845" s="5">
        <v>47602.68</v>
      </c>
    </row>
    <row r="846" spans="1:14" x14ac:dyDescent="0.25">
      <c r="A846" t="s">
        <v>1025</v>
      </c>
      <c r="B846" t="s">
        <v>20</v>
      </c>
      <c r="C846" t="s">
        <v>416</v>
      </c>
      <c r="D846" t="s">
        <v>85</v>
      </c>
      <c r="E846" t="s">
        <v>18</v>
      </c>
      <c r="F846" t="str">
        <f>IF(Tabla1[[#This Row],[Importe Coste total]]&gt;500000," Alto","Bajo")</f>
        <v>Bajo</v>
      </c>
      <c r="G846" s="3">
        <v>44028</v>
      </c>
      <c r="H846">
        <v>410621154</v>
      </c>
      <c r="I846" s="3">
        <v>44058</v>
      </c>
      <c r="J846">
        <v>779</v>
      </c>
      <c r="K846" s="15">
        <f>IFERROR(Tabla1[[#This Row],[Importe venta total]]/Tabla1[[#This Row],[Unidades]]," EJEMPLO SI .Error en el cálculo")</f>
        <v>668.27</v>
      </c>
      <c r="L846" s="5">
        <f>Tabla1[[#This Row],[Importe Coste total]]/Tabla1[[#This Row],[Unidades]]</f>
        <v>502.54</v>
      </c>
      <c r="M846" s="5">
        <v>520582.32999999996</v>
      </c>
      <c r="N846" s="5">
        <v>391478.66000000003</v>
      </c>
    </row>
    <row r="847" spans="1:14" x14ac:dyDescent="0.25">
      <c r="A847" t="s">
        <v>1026</v>
      </c>
      <c r="B847" t="s">
        <v>28</v>
      </c>
      <c r="C847" t="s">
        <v>727</v>
      </c>
      <c r="D847" t="s">
        <v>26</v>
      </c>
      <c r="E847" t="s">
        <v>18</v>
      </c>
      <c r="F847" t="str">
        <f>IF(Tabla1[[#This Row],[Importe Coste total]]&gt;500000," Alto","Bajo")</f>
        <v>Bajo</v>
      </c>
      <c r="G847" s="3">
        <v>44105</v>
      </c>
      <c r="H847">
        <v>557446992</v>
      </c>
      <c r="I847" s="3">
        <v>44128</v>
      </c>
      <c r="J847">
        <v>9807</v>
      </c>
      <c r="K847" s="15">
        <f>IFERROR(Tabla1[[#This Row],[Importe venta total]]/Tabla1[[#This Row],[Unidades]]," EJEMPLO SI .Error en el cálculo")</f>
        <v>9.33</v>
      </c>
      <c r="L847" s="5">
        <f>Tabla1[[#This Row],[Importe Coste total]]/Tabla1[[#This Row],[Unidades]]</f>
        <v>6.92</v>
      </c>
      <c r="M847" s="5">
        <v>91499.31</v>
      </c>
      <c r="N847" s="5">
        <v>67864.44</v>
      </c>
    </row>
    <row r="848" spans="1:14" x14ac:dyDescent="0.25">
      <c r="A848" t="s">
        <v>1027</v>
      </c>
      <c r="B848" t="s">
        <v>20</v>
      </c>
      <c r="C848" t="s">
        <v>193</v>
      </c>
      <c r="D848" t="s">
        <v>38</v>
      </c>
      <c r="E848" t="s">
        <v>14</v>
      </c>
      <c r="F848" t="str">
        <f>IF(Tabla1[[#This Row],[Importe Coste total]]&gt;500000," Alto","Bajo")</f>
        <v xml:space="preserve"> Alto</v>
      </c>
      <c r="G848" s="3">
        <v>44482</v>
      </c>
      <c r="H848">
        <v>168098819</v>
      </c>
      <c r="I848" s="3">
        <v>44497</v>
      </c>
      <c r="J848">
        <v>3031</v>
      </c>
      <c r="K848" s="15">
        <f>IFERROR(Tabla1[[#This Row],[Importe venta total]]/Tabla1[[#This Row],[Unidades]]," EJEMPLO SI .Error en el cálculo")</f>
        <v>437.2</v>
      </c>
      <c r="L848" s="5">
        <f>Tabla1[[#This Row],[Importe Coste total]]/Tabla1[[#This Row],[Unidades]]</f>
        <v>263.33</v>
      </c>
      <c r="M848" s="5">
        <v>1325153.2</v>
      </c>
      <c r="N848" s="5">
        <v>798153.23</v>
      </c>
    </row>
    <row r="849" spans="1:14" x14ac:dyDescent="0.25">
      <c r="A849" t="s">
        <v>1028</v>
      </c>
      <c r="B849" t="s">
        <v>20</v>
      </c>
      <c r="C849" t="s">
        <v>374</v>
      </c>
      <c r="D849" t="s">
        <v>53</v>
      </c>
      <c r="E849" t="s">
        <v>14</v>
      </c>
      <c r="F849" t="str">
        <f>IF(Tabla1[[#This Row],[Importe Coste total]]&gt;500000," Alto","Bajo")</f>
        <v>Bajo</v>
      </c>
      <c r="G849" s="3">
        <v>44285</v>
      </c>
      <c r="H849">
        <v>153562963</v>
      </c>
      <c r="I849" s="3">
        <v>44315</v>
      </c>
      <c r="J849">
        <v>1548</v>
      </c>
      <c r="K849" s="15">
        <f>IFERROR(Tabla1[[#This Row],[Importe venta total]]/Tabla1[[#This Row],[Unidades]]," EJEMPLO SI .Error en el cálculo")</f>
        <v>154.06</v>
      </c>
      <c r="L849" s="5">
        <f>Tabla1[[#This Row],[Importe Coste total]]/Tabla1[[#This Row],[Unidades]]</f>
        <v>90.93</v>
      </c>
      <c r="M849" s="5">
        <v>238484.88</v>
      </c>
      <c r="N849" s="5">
        <v>140759.64000000001</v>
      </c>
    </row>
    <row r="850" spans="1:14" x14ac:dyDescent="0.25">
      <c r="A850" t="s">
        <v>1029</v>
      </c>
      <c r="B850" t="s">
        <v>28</v>
      </c>
      <c r="C850" t="s">
        <v>608</v>
      </c>
      <c r="D850" t="s">
        <v>75</v>
      </c>
      <c r="E850" t="s">
        <v>14</v>
      </c>
      <c r="F850" t="str">
        <f>IF(Tabla1[[#This Row],[Importe Coste total]]&gt;500000," Alto","Bajo")</f>
        <v>Bajo</v>
      </c>
      <c r="G850" s="3">
        <v>44352</v>
      </c>
      <c r="H850">
        <v>595138251</v>
      </c>
      <c r="I850" s="3">
        <v>44381</v>
      </c>
      <c r="J850">
        <v>3489</v>
      </c>
      <c r="K850" s="15">
        <f>IFERROR(Tabla1[[#This Row],[Importe venta total]]/Tabla1[[#This Row],[Unidades]]," EJEMPLO SI .Error en el cálculo")</f>
        <v>109.28</v>
      </c>
      <c r="L850" s="5">
        <f>Tabla1[[#This Row],[Importe Coste total]]/Tabla1[[#This Row],[Unidades]]</f>
        <v>35.840000000000003</v>
      </c>
      <c r="M850" s="5">
        <v>381277.92</v>
      </c>
      <c r="N850" s="5">
        <v>125045.76000000001</v>
      </c>
    </row>
    <row r="851" spans="1:14" x14ac:dyDescent="0.25">
      <c r="A851" t="s">
        <v>1030</v>
      </c>
      <c r="B851" t="s">
        <v>65</v>
      </c>
      <c r="C851" t="s">
        <v>66</v>
      </c>
      <c r="D851" t="s">
        <v>30</v>
      </c>
      <c r="E851" t="s">
        <v>18</v>
      </c>
      <c r="F851" t="str">
        <f>IF(Tabla1[[#This Row],[Importe Coste total]]&gt;500000," Alto","Bajo")</f>
        <v xml:space="preserve"> Alto</v>
      </c>
      <c r="G851" s="3">
        <v>44624</v>
      </c>
      <c r="H851">
        <v>294436013</v>
      </c>
      <c r="I851" s="3">
        <v>44662</v>
      </c>
      <c r="J851">
        <v>9014</v>
      </c>
      <c r="K851" s="15">
        <f>IFERROR(Tabla1[[#This Row],[Importe venta total]]/Tabla1[[#This Row],[Unidades]]," EJEMPLO SI .Error en el cálculo")</f>
        <v>255.28</v>
      </c>
      <c r="L851" s="5">
        <f>Tabla1[[#This Row],[Importe Coste total]]/Tabla1[[#This Row],[Unidades]]</f>
        <v>159.41999999999999</v>
      </c>
      <c r="M851" s="5">
        <v>2301093.92</v>
      </c>
      <c r="N851" s="5">
        <v>1437011.88</v>
      </c>
    </row>
    <row r="852" spans="1:14" x14ac:dyDescent="0.25">
      <c r="A852" t="s">
        <v>1031</v>
      </c>
      <c r="B852" t="s">
        <v>24</v>
      </c>
      <c r="C852" t="s">
        <v>405</v>
      </c>
      <c r="D852" t="s">
        <v>30</v>
      </c>
      <c r="E852" t="s">
        <v>18</v>
      </c>
      <c r="F852" t="str">
        <f>IF(Tabla1[[#This Row],[Importe Coste total]]&gt;500000," Alto","Bajo")</f>
        <v xml:space="preserve"> Alto</v>
      </c>
      <c r="G852" s="3">
        <v>44667</v>
      </c>
      <c r="H852">
        <v>823380076</v>
      </c>
      <c r="I852" s="3">
        <v>44684</v>
      </c>
      <c r="J852">
        <v>5317</v>
      </c>
      <c r="K852" s="15">
        <f>IFERROR(Tabla1[[#This Row],[Importe venta total]]/Tabla1[[#This Row],[Unidades]]," EJEMPLO SI .Error en el cálculo")</f>
        <v>255.28</v>
      </c>
      <c r="L852" s="5">
        <f>Tabla1[[#This Row],[Importe Coste total]]/Tabla1[[#This Row],[Unidades]]</f>
        <v>159.41999999999999</v>
      </c>
      <c r="M852" s="5">
        <v>1357323.76</v>
      </c>
      <c r="N852" s="5">
        <v>847636.1399999999</v>
      </c>
    </row>
    <row r="853" spans="1:14" x14ac:dyDescent="0.25">
      <c r="A853" t="s">
        <v>1032</v>
      </c>
      <c r="B853" t="s">
        <v>24</v>
      </c>
      <c r="C853" t="s">
        <v>448</v>
      </c>
      <c r="D853" t="s">
        <v>26</v>
      </c>
      <c r="E853" t="s">
        <v>18</v>
      </c>
      <c r="F853" t="str">
        <f>IF(Tabla1[[#This Row],[Importe Coste total]]&gt;500000," Alto","Bajo")</f>
        <v>Bajo</v>
      </c>
      <c r="G853" s="3">
        <v>44196</v>
      </c>
      <c r="H853">
        <v>674206769</v>
      </c>
      <c r="I853" s="3">
        <v>44242</v>
      </c>
      <c r="J853">
        <v>1620</v>
      </c>
      <c r="K853" s="15">
        <f>IFERROR(Tabla1[[#This Row],[Importe venta total]]/Tabla1[[#This Row],[Unidades]]," EJEMPLO SI .Error en el cálculo")</f>
        <v>9.33</v>
      </c>
      <c r="L853" s="5">
        <f>Tabla1[[#This Row],[Importe Coste total]]/Tabla1[[#This Row],[Unidades]]</f>
        <v>6.92</v>
      </c>
      <c r="M853" s="5">
        <v>15114.6</v>
      </c>
      <c r="N853" s="5">
        <v>11210.4</v>
      </c>
    </row>
    <row r="854" spans="1:14" x14ac:dyDescent="0.25">
      <c r="A854" t="s">
        <v>1033</v>
      </c>
      <c r="B854" t="s">
        <v>24</v>
      </c>
      <c r="C854" t="s">
        <v>50</v>
      </c>
      <c r="D854" t="s">
        <v>43</v>
      </c>
      <c r="E854" t="s">
        <v>14</v>
      </c>
      <c r="F854" t="str">
        <f>IF(Tabla1[[#This Row],[Importe Coste total]]&gt;500000," Alto","Bajo")</f>
        <v xml:space="preserve"> Alto</v>
      </c>
      <c r="G854" s="3">
        <v>44635</v>
      </c>
      <c r="H854">
        <v>209464919</v>
      </c>
      <c r="I854" s="3">
        <v>44671</v>
      </c>
      <c r="J854">
        <v>4179</v>
      </c>
      <c r="K854" s="15">
        <f>IFERROR(Tabla1[[#This Row],[Importe venta total]]/Tabla1[[#This Row],[Unidades]]," EJEMPLO SI .Error en el cálculo")</f>
        <v>651.21</v>
      </c>
      <c r="L854" s="5">
        <f>Tabla1[[#This Row],[Importe Coste total]]/Tabla1[[#This Row],[Unidades]]</f>
        <v>524.96</v>
      </c>
      <c r="M854" s="5">
        <v>2721406.5900000003</v>
      </c>
      <c r="N854" s="5">
        <v>2193807.8400000003</v>
      </c>
    </row>
    <row r="855" spans="1:14" x14ac:dyDescent="0.25">
      <c r="A855" t="s">
        <v>1034</v>
      </c>
      <c r="B855" t="s">
        <v>45</v>
      </c>
      <c r="C855" t="s">
        <v>46</v>
      </c>
      <c r="D855" t="s">
        <v>30</v>
      </c>
      <c r="E855" t="s">
        <v>18</v>
      </c>
      <c r="F855" t="str">
        <f>IF(Tabla1[[#This Row],[Importe Coste total]]&gt;500000," Alto","Bajo")</f>
        <v>Bajo</v>
      </c>
      <c r="G855" s="3">
        <v>44425</v>
      </c>
      <c r="H855">
        <v>312015855</v>
      </c>
      <c r="I855" s="3">
        <v>44442</v>
      </c>
      <c r="J855">
        <v>1280</v>
      </c>
      <c r="K855" s="15">
        <f>IFERROR(Tabla1[[#This Row],[Importe venta total]]/Tabla1[[#This Row],[Unidades]]," EJEMPLO SI .Error en el cálculo")</f>
        <v>255.28000000000003</v>
      </c>
      <c r="L855" s="5">
        <f>Tabla1[[#This Row],[Importe Coste total]]/Tabla1[[#This Row],[Unidades]]</f>
        <v>159.41999999999999</v>
      </c>
      <c r="M855" s="5">
        <v>326758.40000000002</v>
      </c>
      <c r="N855" s="5">
        <v>204057.59999999998</v>
      </c>
    </row>
    <row r="856" spans="1:14" x14ac:dyDescent="0.25">
      <c r="A856" t="s">
        <v>1035</v>
      </c>
      <c r="B856" t="s">
        <v>65</v>
      </c>
      <c r="C856" t="s">
        <v>254</v>
      </c>
      <c r="D856" t="s">
        <v>17</v>
      </c>
      <c r="E856" t="s">
        <v>14</v>
      </c>
      <c r="F856" t="str">
        <f>IF(Tabla1[[#This Row],[Importe Coste total]]&gt;500000," Alto","Bajo")</f>
        <v xml:space="preserve"> Alto</v>
      </c>
      <c r="G856" s="3">
        <v>44763</v>
      </c>
      <c r="H856">
        <v>135033404</v>
      </c>
      <c r="I856" s="3">
        <v>44768</v>
      </c>
      <c r="J856">
        <v>8240</v>
      </c>
      <c r="K856" s="15">
        <f>IFERROR(Tabla1[[#This Row],[Importe venta total]]/Tabla1[[#This Row],[Unidades]]," EJEMPLO SI .Error en el cálculo")</f>
        <v>421.89</v>
      </c>
      <c r="L856" s="5">
        <f>Tabla1[[#This Row],[Importe Coste total]]/Tabla1[[#This Row],[Unidades]]</f>
        <v>364.69</v>
      </c>
      <c r="M856" s="5">
        <v>3476373.6</v>
      </c>
      <c r="N856" s="5">
        <v>3005045.6</v>
      </c>
    </row>
    <row r="857" spans="1:14" x14ac:dyDescent="0.25">
      <c r="A857" t="s">
        <v>1036</v>
      </c>
      <c r="B857" t="s">
        <v>28</v>
      </c>
      <c r="C857" t="s">
        <v>117</v>
      </c>
      <c r="D857" t="s">
        <v>30</v>
      </c>
      <c r="E857" t="s">
        <v>14</v>
      </c>
      <c r="F857" t="str">
        <f>IF(Tabla1[[#This Row],[Importe Coste total]]&gt;500000," Alto","Bajo")</f>
        <v>Bajo</v>
      </c>
      <c r="G857" s="3">
        <v>43862</v>
      </c>
      <c r="H857">
        <v>252003896</v>
      </c>
      <c r="I857" s="3">
        <v>43892</v>
      </c>
      <c r="J857">
        <v>2408</v>
      </c>
      <c r="K857" s="15">
        <f>IFERROR(Tabla1[[#This Row],[Importe venta total]]/Tabla1[[#This Row],[Unidades]]," EJEMPLO SI .Error en el cálculo")</f>
        <v>255.28</v>
      </c>
      <c r="L857" s="5">
        <f>Tabla1[[#This Row],[Importe Coste total]]/Tabla1[[#This Row],[Unidades]]</f>
        <v>159.41999999999999</v>
      </c>
      <c r="M857" s="5">
        <v>614714.24</v>
      </c>
      <c r="N857" s="5">
        <v>383883.36</v>
      </c>
    </row>
    <row r="858" spans="1:14" x14ac:dyDescent="0.25">
      <c r="A858" t="s">
        <v>1037</v>
      </c>
      <c r="B858" t="s">
        <v>24</v>
      </c>
      <c r="C858" t="s">
        <v>301</v>
      </c>
      <c r="D858" t="s">
        <v>30</v>
      </c>
      <c r="E858" t="s">
        <v>14</v>
      </c>
      <c r="F858" t="str">
        <f>IF(Tabla1[[#This Row],[Importe Coste total]]&gt;500000," Alto","Bajo")</f>
        <v xml:space="preserve"> Alto</v>
      </c>
      <c r="G858" s="3">
        <v>44779</v>
      </c>
      <c r="H858">
        <v>406726157</v>
      </c>
      <c r="I858" s="3">
        <v>44786</v>
      </c>
      <c r="J858">
        <v>8163</v>
      </c>
      <c r="K858" s="15">
        <f>IFERROR(Tabla1[[#This Row],[Importe venta total]]/Tabla1[[#This Row],[Unidades]]," EJEMPLO SI .Error en el cálculo")</f>
        <v>255.28</v>
      </c>
      <c r="L858" s="5">
        <f>Tabla1[[#This Row],[Importe Coste total]]/Tabla1[[#This Row],[Unidades]]</f>
        <v>159.41999999999999</v>
      </c>
      <c r="M858" s="5">
        <v>2083850.64</v>
      </c>
      <c r="N858" s="5">
        <v>1301345.46</v>
      </c>
    </row>
    <row r="859" spans="1:14" x14ac:dyDescent="0.25">
      <c r="A859" t="s">
        <v>466</v>
      </c>
      <c r="B859" t="s">
        <v>24</v>
      </c>
      <c r="C859" t="s">
        <v>63</v>
      </c>
      <c r="D859" t="s">
        <v>40</v>
      </c>
      <c r="E859" t="s">
        <v>14</v>
      </c>
      <c r="F859" t="str">
        <f>IF(Tabla1[[#This Row],[Importe Coste total]]&gt;500000," Alto","Bajo")</f>
        <v>Bajo</v>
      </c>
      <c r="G859" s="3">
        <v>44454</v>
      </c>
      <c r="H859">
        <v>863311517</v>
      </c>
      <c r="I859" s="3">
        <v>44475</v>
      </c>
      <c r="J859">
        <v>1917</v>
      </c>
      <c r="K859" s="15">
        <f>IFERROR(Tabla1[[#This Row],[Importe venta total]]/Tabla1[[#This Row],[Unidades]]," EJEMPLO SI .Error en el cálculo")</f>
        <v>81.73</v>
      </c>
      <c r="L859" s="5">
        <f>Tabla1[[#This Row],[Importe Coste total]]/Tabla1[[#This Row],[Unidades]]</f>
        <v>56.67</v>
      </c>
      <c r="M859" s="5">
        <v>156676.41</v>
      </c>
      <c r="N859" s="5">
        <v>108636.39</v>
      </c>
    </row>
    <row r="860" spans="1:14" x14ac:dyDescent="0.25">
      <c r="A860" t="s">
        <v>1038</v>
      </c>
      <c r="B860" t="s">
        <v>65</v>
      </c>
      <c r="C860" t="s">
        <v>165</v>
      </c>
      <c r="D860" t="s">
        <v>33</v>
      </c>
      <c r="E860" t="s">
        <v>14</v>
      </c>
      <c r="F860" t="str">
        <f>IF(Tabla1[[#This Row],[Importe Coste total]]&gt;500000," Alto","Bajo")</f>
        <v>Bajo</v>
      </c>
      <c r="G860" s="3">
        <v>44671</v>
      </c>
      <c r="H860">
        <v>156183803</v>
      </c>
      <c r="I860" s="3">
        <v>44709</v>
      </c>
      <c r="J860">
        <v>7113</v>
      </c>
      <c r="K860" s="15">
        <f>IFERROR(Tabla1[[#This Row],[Importe venta total]]/Tabla1[[#This Row],[Unidades]]," EJEMPLO SI .Error en el cálculo")</f>
        <v>47.45</v>
      </c>
      <c r="L860" s="5">
        <f>Tabla1[[#This Row],[Importe Coste total]]/Tabla1[[#This Row],[Unidades]]</f>
        <v>31.79</v>
      </c>
      <c r="M860" s="5">
        <v>337511.85000000003</v>
      </c>
      <c r="N860" s="5">
        <v>226122.27</v>
      </c>
    </row>
    <row r="861" spans="1:14" x14ac:dyDescent="0.25">
      <c r="A861" t="s">
        <v>1039</v>
      </c>
      <c r="B861" t="s">
        <v>11</v>
      </c>
      <c r="C861" t="s">
        <v>387</v>
      </c>
      <c r="D861" t="s">
        <v>33</v>
      </c>
      <c r="E861" t="s">
        <v>14</v>
      </c>
      <c r="F861" t="str">
        <f>IF(Tabla1[[#This Row],[Importe Coste total]]&gt;500000," Alto","Bajo")</f>
        <v>Bajo</v>
      </c>
      <c r="G861" s="3">
        <v>44230</v>
      </c>
      <c r="H861">
        <v>940079343</v>
      </c>
      <c r="I861" s="3">
        <v>44272</v>
      </c>
      <c r="J861">
        <v>9223</v>
      </c>
      <c r="K861" s="15">
        <f>IFERROR(Tabla1[[#This Row],[Importe venta total]]/Tabla1[[#This Row],[Unidades]]," EJEMPLO SI .Error en el cálculo")</f>
        <v>47.45</v>
      </c>
      <c r="L861" s="5">
        <f>Tabla1[[#This Row],[Importe Coste total]]/Tabla1[[#This Row],[Unidades]]</f>
        <v>31.79</v>
      </c>
      <c r="M861" s="5">
        <v>437631.35000000003</v>
      </c>
      <c r="N861" s="5">
        <v>293199.17</v>
      </c>
    </row>
    <row r="862" spans="1:14" x14ac:dyDescent="0.25">
      <c r="A862" t="s">
        <v>1040</v>
      </c>
      <c r="B862" t="s">
        <v>20</v>
      </c>
      <c r="C862" t="s">
        <v>345</v>
      </c>
      <c r="D862" t="s">
        <v>85</v>
      </c>
      <c r="E862" t="s">
        <v>14</v>
      </c>
      <c r="F862" t="str">
        <f>IF(Tabla1[[#This Row],[Importe Coste total]]&gt;500000," Alto","Bajo")</f>
        <v>Bajo</v>
      </c>
      <c r="G862" s="3">
        <v>44688</v>
      </c>
      <c r="H862">
        <v>540046966</v>
      </c>
      <c r="I862" s="3">
        <v>44690</v>
      </c>
      <c r="J862">
        <v>753</v>
      </c>
      <c r="K862" s="15">
        <f>IFERROR(Tabla1[[#This Row],[Importe venta total]]/Tabla1[[#This Row],[Unidades]]," EJEMPLO SI .Error en el cálculo")</f>
        <v>668.27</v>
      </c>
      <c r="L862" s="5">
        <f>Tabla1[[#This Row],[Importe Coste total]]/Tabla1[[#This Row],[Unidades]]</f>
        <v>502.54</v>
      </c>
      <c r="M862" s="5">
        <v>503207.31</v>
      </c>
      <c r="N862" s="5">
        <v>378412.62</v>
      </c>
    </row>
    <row r="863" spans="1:14" x14ac:dyDescent="0.25">
      <c r="A863" t="s">
        <v>1041</v>
      </c>
      <c r="B863" t="s">
        <v>45</v>
      </c>
      <c r="C863" t="s">
        <v>396</v>
      </c>
      <c r="D863" t="s">
        <v>33</v>
      </c>
      <c r="E863" t="s">
        <v>14</v>
      </c>
      <c r="F863" t="str">
        <f>IF(Tabla1[[#This Row],[Importe Coste total]]&gt;500000," Alto","Bajo")</f>
        <v>Bajo</v>
      </c>
      <c r="G863" s="3">
        <v>44614</v>
      </c>
      <c r="H863">
        <v>401447999</v>
      </c>
      <c r="I863" s="3">
        <v>44619</v>
      </c>
      <c r="J863">
        <v>6239</v>
      </c>
      <c r="K863" s="15">
        <f>IFERROR(Tabla1[[#This Row],[Importe venta total]]/Tabla1[[#This Row],[Unidades]]," EJEMPLO SI .Error en el cálculo")</f>
        <v>47.45000000000001</v>
      </c>
      <c r="L863" s="5">
        <f>Tabla1[[#This Row],[Importe Coste total]]/Tabla1[[#This Row],[Unidades]]</f>
        <v>31.79</v>
      </c>
      <c r="M863" s="5">
        <v>296040.55000000005</v>
      </c>
      <c r="N863" s="5">
        <v>198337.81</v>
      </c>
    </row>
    <row r="864" spans="1:14" x14ac:dyDescent="0.25">
      <c r="A864" t="s">
        <v>1042</v>
      </c>
      <c r="B864" t="s">
        <v>24</v>
      </c>
      <c r="C864" t="s">
        <v>324</v>
      </c>
      <c r="D864" t="s">
        <v>40</v>
      </c>
      <c r="E864" t="s">
        <v>14</v>
      </c>
      <c r="F864" t="str">
        <f>IF(Tabla1[[#This Row],[Importe Coste total]]&gt;500000," Alto","Bajo")</f>
        <v>Bajo</v>
      </c>
      <c r="G864" s="3">
        <v>44294</v>
      </c>
      <c r="H864">
        <v>239956271</v>
      </c>
      <c r="I864" s="3">
        <v>44316</v>
      </c>
      <c r="J864">
        <v>7248</v>
      </c>
      <c r="K864" s="15">
        <f>IFERROR(Tabla1[[#This Row],[Importe venta total]]/Tabla1[[#This Row],[Unidades]]," EJEMPLO SI .Error en el cálculo")</f>
        <v>81.73</v>
      </c>
      <c r="L864" s="5">
        <f>Tabla1[[#This Row],[Importe Coste total]]/Tabla1[[#This Row],[Unidades]]</f>
        <v>56.67</v>
      </c>
      <c r="M864" s="5">
        <v>592379.04</v>
      </c>
      <c r="N864" s="5">
        <v>410744.16000000003</v>
      </c>
    </row>
    <row r="865" spans="1:14" x14ac:dyDescent="0.25">
      <c r="A865" t="s">
        <v>1043</v>
      </c>
      <c r="B865" t="s">
        <v>65</v>
      </c>
      <c r="C865" t="s">
        <v>165</v>
      </c>
      <c r="D865" t="s">
        <v>26</v>
      </c>
      <c r="E865" t="s">
        <v>18</v>
      </c>
      <c r="F865" t="str">
        <f>IF(Tabla1[[#This Row],[Importe Coste total]]&gt;500000," Alto","Bajo")</f>
        <v>Bajo</v>
      </c>
      <c r="G865" s="3">
        <v>44158</v>
      </c>
      <c r="H865">
        <v>291558110</v>
      </c>
      <c r="I865" s="3">
        <v>44197</v>
      </c>
      <c r="J865">
        <v>7379</v>
      </c>
      <c r="K865" s="15">
        <f>IFERROR(Tabla1[[#This Row],[Importe venta total]]/Tabla1[[#This Row],[Unidades]]," EJEMPLO SI .Error en el cálculo")</f>
        <v>9.33</v>
      </c>
      <c r="L865" s="5">
        <f>Tabla1[[#This Row],[Importe Coste total]]/Tabla1[[#This Row],[Unidades]]</f>
        <v>6.92</v>
      </c>
      <c r="M865" s="5">
        <v>68846.070000000007</v>
      </c>
      <c r="N865" s="5">
        <v>51062.68</v>
      </c>
    </row>
    <row r="866" spans="1:14" x14ac:dyDescent="0.25">
      <c r="A866" t="s">
        <v>1044</v>
      </c>
      <c r="B866" t="s">
        <v>28</v>
      </c>
      <c r="C866" t="s">
        <v>246</v>
      </c>
      <c r="D866" t="s">
        <v>85</v>
      </c>
      <c r="E866" t="s">
        <v>18</v>
      </c>
      <c r="F866" t="str">
        <f>IF(Tabla1[[#This Row],[Importe Coste total]]&gt;500000," Alto","Bajo")</f>
        <v xml:space="preserve"> Alto</v>
      </c>
      <c r="G866" s="3">
        <v>44262</v>
      </c>
      <c r="H866">
        <v>862552344</v>
      </c>
      <c r="I866" s="3">
        <v>44291</v>
      </c>
      <c r="J866">
        <v>7261</v>
      </c>
      <c r="K866" s="15">
        <f>IFERROR(Tabla1[[#This Row],[Importe venta total]]/Tabla1[[#This Row],[Unidades]]," EJEMPLO SI .Error en el cálculo")</f>
        <v>668.27</v>
      </c>
      <c r="L866" s="5">
        <f>Tabla1[[#This Row],[Importe Coste total]]/Tabla1[[#This Row],[Unidades]]</f>
        <v>502.54</v>
      </c>
      <c r="M866" s="5">
        <v>4852308.47</v>
      </c>
      <c r="N866" s="5">
        <v>3648942.94</v>
      </c>
    </row>
    <row r="867" spans="1:14" x14ac:dyDescent="0.25">
      <c r="A867" t="s">
        <v>1045</v>
      </c>
      <c r="B867" t="s">
        <v>20</v>
      </c>
      <c r="C867" t="s">
        <v>59</v>
      </c>
      <c r="D867" t="s">
        <v>26</v>
      </c>
      <c r="E867" t="s">
        <v>14</v>
      </c>
      <c r="F867" t="str">
        <f>IF(Tabla1[[#This Row],[Importe Coste total]]&gt;500000," Alto","Bajo")</f>
        <v>Bajo</v>
      </c>
      <c r="G867" s="3">
        <v>44807</v>
      </c>
      <c r="H867">
        <v>979550302</v>
      </c>
      <c r="I867" s="3">
        <v>44837</v>
      </c>
      <c r="J867">
        <v>9557</v>
      </c>
      <c r="K867" s="15">
        <f>IFERROR(Tabla1[[#This Row],[Importe venta total]]/Tabla1[[#This Row],[Unidades]]," EJEMPLO SI .Error en el cálculo")</f>
        <v>9.33</v>
      </c>
      <c r="L867" s="5">
        <f>Tabla1[[#This Row],[Importe Coste total]]/Tabla1[[#This Row],[Unidades]]</f>
        <v>6.92</v>
      </c>
      <c r="M867" s="5">
        <v>89166.81</v>
      </c>
      <c r="N867" s="5">
        <v>66134.44</v>
      </c>
    </row>
    <row r="868" spans="1:14" x14ac:dyDescent="0.25">
      <c r="A868" t="s">
        <v>1046</v>
      </c>
      <c r="B868" t="s">
        <v>20</v>
      </c>
      <c r="C868" t="s">
        <v>42</v>
      </c>
      <c r="D868" t="s">
        <v>85</v>
      </c>
      <c r="E868" t="s">
        <v>14</v>
      </c>
      <c r="F868" t="str">
        <f>IF(Tabla1[[#This Row],[Importe Coste total]]&gt;500000," Alto","Bajo")</f>
        <v xml:space="preserve"> Alto</v>
      </c>
      <c r="G868" s="3">
        <v>44578</v>
      </c>
      <c r="H868">
        <v>639475810</v>
      </c>
      <c r="I868" s="3">
        <v>44595</v>
      </c>
      <c r="J868">
        <v>3958</v>
      </c>
      <c r="K868" s="15">
        <f>IFERROR(Tabla1[[#This Row],[Importe venta total]]/Tabla1[[#This Row],[Unidades]]," EJEMPLO SI .Error en el cálculo")</f>
        <v>668.27</v>
      </c>
      <c r="L868" s="5">
        <f>Tabla1[[#This Row],[Importe Coste total]]/Tabla1[[#This Row],[Unidades]]</f>
        <v>502.54</v>
      </c>
      <c r="M868" s="5">
        <v>2645012.66</v>
      </c>
      <c r="N868" s="5">
        <v>1989053.32</v>
      </c>
    </row>
    <row r="869" spans="1:14" x14ac:dyDescent="0.25">
      <c r="A869" t="s">
        <v>1047</v>
      </c>
      <c r="B869" t="s">
        <v>65</v>
      </c>
      <c r="C869" t="s">
        <v>72</v>
      </c>
      <c r="D869" t="s">
        <v>22</v>
      </c>
      <c r="E869" t="s">
        <v>14</v>
      </c>
      <c r="F869" t="str">
        <f>IF(Tabla1[[#This Row],[Importe Coste total]]&gt;500000," Alto","Bajo")</f>
        <v>Bajo</v>
      </c>
      <c r="G869" s="3">
        <v>44592</v>
      </c>
      <c r="H869">
        <v>359565198</v>
      </c>
      <c r="I869" s="3">
        <v>44621</v>
      </c>
      <c r="J869">
        <v>2187</v>
      </c>
      <c r="K869" s="15">
        <f>IFERROR(Tabla1[[#This Row],[Importe venta total]]/Tabla1[[#This Row],[Unidades]]," EJEMPLO SI .Error en el cálculo")</f>
        <v>205.7</v>
      </c>
      <c r="L869" s="5">
        <f>Tabla1[[#This Row],[Importe Coste total]]/Tabla1[[#This Row],[Unidades]]</f>
        <v>117.11</v>
      </c>
      <c r="M869" s="5">
        <v>449865.89999999997</v>
      </c>
      <c r="N869" s="5">
        <v>256119.57</v>
      </c>
    </row>
    <row r="870" spans="1:14" x14ac:dyDescent="0.25">
      <c r="A870" t="s">
        <v>1048</v>
      </c>
      <c r="B870" t="s">
        <v>11</v>
      </c>
      <c r="C870" t="s">
        <v>92</v>
      </c>
      <c r="D870" t="s">
        <v>22</v>
      </c>
      <c r="E870" t="s">
        <v>18</v>
      </c>
      <c r="F870" t="str">
        <f>IF(Tabla1[[#This Row],[Importe Coste total]]&gt;500000," Alto","Bajo")</f>
        <v>Bajo</v>
      </c>
      <c r="G870" s="3">
        <v>44448</v>
      </c>
      <c r="H870">
        <v>727367293</v>
      </c>
      <c r="I870" s="3">
        <v>44492</v>
      </c>
      <c r="J870">
        <v>3001</v>
      </c>
      <c r="K870" s="15">
        <f>IFERROR(Tabla1[[#This Row],[Importe venta total]]/Tabla1[[#This Row],[Unidades]]," EJEMPLO SI .Error en el cálculo")</f>
        <v>205.7</v>
      </c>
      <c r="L870" s="5">
        <f>Tabla1[[#This Row],[Importe Coste total]]/Tabla1[[#This Row],[Unidades]]</f>
        <v>117.11</v>
      </c>
      <c r="M870" s="5">
        <v>617305.69999999995</v>
      </c>
      <c r="N870" s="5">
        <v>351447.11</v>
      </c>
    </row>
    <row r="871" spans="1:14" x14ac:dyDescent="0.25">
      <c r="A871" t="s">
        <v>1049</v>
      </c>
      <c r="B871" t="s">
        <v>24</v>
      </c>
      <c r="C871" t="s">
        <v>82</v>
      </c>
      <c r="D871" t="s">
        <v>75</v>
      </c>
      <c r="E871" t="s">
        <v>14</v>
      </c>
      <c r="F871" t="str">
        <f>IF(Tabla1[[#This Row],[Importe Coste total]]&gt;500000," Alto","Bajo")</f>
        <v>Bajo</v>
      </c>
      <c r="G871" s="3">
        <v>43892</v>
      </c>
      <c r="H871">
        <v>150743424</v>
      </c>
      <c r="I871" s="3">
        <v>43892</v>
      </c>
      <c r="J871">
        <v>7184</v>
      </c>
      <c r="K871" s="15">
        <f>IFERROR(Tabla1[[#This Row],[Importe venta total]]/Tabla1[[#This Row],[Unidades]]," EJEMPLO SI .Error en el cálculo")</f>
        <v>109.28</v>
      </c>
      <c r="L871" s="5">
        <f>Tabla1[[#This Row],[Importe Coste total]]/Tabla1[[#This Row],[Unidades]]</f>
        <v>35.840000000000003</v>
      </c>
      <c r="M871" s="5">
        <v>785067.52000000002</v>
      </c>
      <c r="N871" s="5">
        <v>257474.56000000003</v>
      </c>
    </row>
    <row r="872" spans="1:14" x14ac:dyDescent="0.25">
      <c r="A872" t="s">
        <v>1050</v>
      </c>
      <c r="B872" t="s">
        <v>28</v>
      </c>
      <c r="C872" t="s">
        <v>332</v>
      </c>
      <c r="D872" t="s">
        <v>53</v>
      </c>
      <c r="E872" t="s">
        <v>18</v>
      </c>
      <c r="F872" t="str">
        <f>IF(Tabla1[[#This Row],[Importe Coste total]]&gt;500000," Alto","Bajo")</f>
        <v>Bajo</v>
      </c>
      <c r="G872" s="3">
        <v>44381</v>
      </c>
      <c r="H872">
        <v>707867419</v>
      </c>
      <c r="I872" s="3">
        <v>44410</v>
      </c>
      <c r="J872">
        <v>2555</v>
      </c>
      <c r="K872" s="15">
        <f>IFERROR(Tabla1[[#This Row],[Importe venta total]]/Tabla1[[#This Row],[Unidades]]," EJEMPLO SI .Error en el cálculo")</f>
        <v>154.06</v>
      </c>
      <c r="L872" s="5">
        <f>Tabla1[[#This Row],[Importe Coste total]]/Tabla1[[#This Row],[Unidades]]</f>
        <v>90.93</v>
      </c>
      <c r="M872" s="5">
        <v>393623.3</v>
      </c>
      <c r="N872" s="5">
        <v>232326.15000000002</v>
      </c>
    </row>
    <row r="873" spans="1:14" x14ac:dyDescent="0.25">
      <c r="A873" t="s">
        <v>1051</v>
      </c>
      <c r="B873" t="s">
        <v>24</v>
      </c>
      <c r="C873" t="s">
        <v>276</v>
      </c>
      <c r="D873" t="s">
        <v>13</v>
      </c>
      <c r="E873" t="s">
        <v>14</v>
      </c>
      <c r="F873" t="str">
        <f>IF(Tabla1[[#This Row],[Importe Coste total]]&gt;500000," Alto","Bajo")</f>
        <v xml:space="preserve"> Alto</v>
      </c>
      <c r="G873" s="3">
        <v>44390</v>
      </c>
      <c r="H873">
        <v>497225606</v>
      </c>
      <c r="I873" s="3">
        <v>44410</v>
      </c>
      <c r="J873">
        <v>8961</v>
      </c>
      <c r="K873" s="15">
        <f>IFERROR(Tabla1[[#This Row],[Importe venta total]]/Tabla1[[#This Row],[Unidades]]," EJEMPLO SI .Error en el cálculo")</f>
        <v>152.58000000000001</v>
      </c>
      <c r="L873" s="5">
        <f>Tabla1[[#This Row],[Importe Coste total]]/Tabla1[[#This Row],[Unidades]]</f>
        <v>97.44</v>
      </c>
      <c r="M873" s="5">
        <v>1367269.3800000001</v>
      </c>
      <c r="N873" s="5">
        <v>873159.84</v>
      </c>
    </row>
    <row r="874" spans="1:14" x14ac:dyDescent="0.25">
      <c r="A874" t="s">
        <v>1052</v>
      </c>
      <c r="B874" t="s">
        <v>20</v>
      </c>
      <c r="C874" t="s">
        <v>624</v>
      </c>
      <c r="D874" t="s">
        <v>53</v>
      </c>
      <c r="E874" t="s">
        <v>14</v>
      </c>
      <c r="F874" t="str">
        <f>IF(Tabla1[[#This Row],[Importe Coste total]]&gt;500000," Alto","Bajo")</f>
        <v>Bajo</v>
      </c>
      <c r="G874" s="3">
        <v>44104</v>
      </c>
      <c r="H874">
        <v>387616813</v>
      </c>
      <c r="I874" s="3">
        <v>44109</v>
      </c>
      <c r="J874">
        <v>3283</v>
      </c>
      <c r="K874" s="15">
        <f>IFERROR(Tabla1[[#This Row],[Importe venta total]]/Tabla1[[#This Row],[Unidades]]," EJEMPLO SI .Error en el cálculo")</f>
        <v>154.06</v>
      </c>
      <c r="L874" s="5">
        <f>Tabla1[[#This Row],[Importe Coste total]]/Tabla1[[#This Row],[Unidades]]</f>
        <v>90.93</v>
      </c>
      <c r="M874" s="5">
        <v>505778.98</v>
      </c>
      <c r="N874" s="5">
        <v>298523.19</v>
      </c>
    </row>
    <row r="875" spans="1:14" x14ac:dyDescent="0.25">
      <c r="A875" t="s">
        <v>1053</v>
      </c>
      <c r="B875" t="s">
        <v>28</v>
      </c>
      <c r="C875" t="s">
        <v>600</v>
      </c>
      <c r="D875" t="s">
        <v>85</v>
      </c>
      <c r="E875" t="s">
        <v>18</v>
      </c>
      <c r="F875" t="str">
        <f>IF(Tabla1[[#This Row],[Importe Coste total]]&gt;500000," Alto","Bajo")</f>
        <v xml:space="preserve"> Alto</v>
      </c>
      <c r="G875" s="3">
        <v>43857</v>
      </c>
      <c r="H875">
        <v>868152368</v>
      </c>
      <c r="I875" s="3">
        <v>43884</v>
      </c>
      <c r="J875">
        <v>4433</v>
      </c>
      <c r="K875" s="15">
        <f>IFERROR(Tabla1[[#This Row],[Importe venta total]]/Tabla1[[#This Row],[Unidades]]," EJEMPLO SI .Error en el cálculo")</f>
        <v>668.27</v>
      </c>
      <c r="L875" s="5">
        <f>Tabla1[[#This Row],[Importe Coste total]]/Tabla1[[#This Row],[Unidades]]</f>
        <v>502.54000000000008</v>
      </c>
      <c r="M875" s="5">
        <v>2962440.91</v>
      </c>
      <c r="N875" s="5">
        <v>2227759.8200000003</v>
      </c>
    </row>
    <row r="876" spans="1:14" x14ac:dyDescent="0.25">
      <c r="A876" t="s">
        <v>1054</v>
      </c>
      <c r="B876" t="s">
        <v>28</v>
      </c>
      <c r="C876" t="s">
        <v>114</v>
      </c>
      <c r="D876" t="s">
        <v>13</v>
      </c>
      <c r="E876" t="s">
        <v>18</v>
      </c>
      <c r="F876" t="str">
        <f>IF(Tabla1[[#This Row],[Importe Coste total]]&gt;500000," Alto","Bajo")</f>
        <v xml:space="preserve"> Alto</v>
      </c>
      <c r="G876" s="3">
        <v>44649</v>
      </c>
      <c r="H876">
        <v>698256099</v>
      </c>
      <c r="I876" s="3">
        <v>44665</v>
      </c>
      <c r="J876">
        <v>8351</v>
      </c>
      <c r="K876" s="15">
        <f>IFERROR(Tabla1[[#This Row],[Importe venta total]]/Tabla1[[#This Row],[Unidades]]," EJEMPLO SI .Error en el cálculo")</f>
        <v>152.58000000000001</v>
      </c>
      <c r="L876" s="5">
        <f>Tabla1[[#This Row],[Importe Coste total]]/Tabla1[[#This Row],[Unidades]]</f>
        <v>97.44</v>
      </c>
      <c r="M876" s="5">
        <v>1274195.58</v>
      </c>
      <c r="N876" s="5">
        <v>813721.44</v>
      </c>
    </row>
    <row r="877" spans="1:14" x14ac:dyDescent="0.25">
      <c r="A877" t="s">
        <v>1055</v>
      </c>
      <c r="B877" t="s">
        <v>11</v>
      </c>
      <c r="C877" t="s">
        <v>666</v>
      </c>
      <c r="D877" t="s">
        <v>17</v>
      </c>
      <c r="E877" t="s">
        <v>18</v>
      </c>
      <c r="F877" t="str">
        <f>IF(Tabla1[[#This Row],[Importe Coste total]]&gt;500000," Alto","Bajo")</f>
        <v xml:space="preserve"> Alto</v>
      </c>
      <c r="G877" s="3">
        <v>44498</v>
      </c>
      <c r="H877">
        <v>957664334</v>
      </c>
      <c r="I877" s="3">
        <v>44518</v>
      </c>
      <c r="J877">
        <v>3013</v>
      </c>
      <c r="K877" s="15">
        <f>IFERROR(Tabla1[[#This Row],[Importe venta total]]/Tabla1[[#This Row],[Unidades]]," EJEMPLO SI .Error en el cálculo")</f>
        <v>421.89000000000004</v>
      </c>
      <c r="L877" s="5">
        <f>Tabla1[[#This Row],[Importe Coste total]]/Tabla1[[#This Row],[Unidades]]</f>
        <v>364.69</v>
      </c>
      <c r="M877" s="5">
        <v>1271154.57</v>
      </c>
      <c r="N877" s="5">
        <v>1098810.97</v>
      </c>
    </row>
    <row r="878" spans="1:14" x14ac:dyDescent="0.25">
      <c r="A878" t="s">
        <v>1056</v>
      </c>
      <c r="B878" t="s">
        <v>45</v>
      </c>
      <c r="C878" t="s">
        <v>46</v>
      </c>
      <c r="D878" t="s">
        <v>43</v>
      </c>
      <c r="E878" t="s">
        <v>18</v>
      </c>
      <c r="F878" t="str">
        <f>IF(Tabla1[[#This Row],[Importe Coste total]]&gt;500000," Alto","Bajo")</f>
        <v xml:space="preserve"> Alto</v>
      </c>
      <c r="G878" s="3">
        <v>44177</v>
      </c>
      <c r="H878">
        <v>996425902</v>
      </c>
      <c r="I878" s="3">
        <v>44198</v>
      </c>
      <c r="J878">
        <v>3422</v>
      </c>
      <c r="K878" s="15">
        <f>IFERROR(Tabla1[[#This Row],[Importe venta total]]/Tabla1[[#This Row],[Unidades]]," EJEMPLO SI .Error en el cálculo")</f>
        <v>651.21</v>
      </c>
      <c r="L878" s="5">
        <f>Tabla1[[#This Row],[Importe Coste total]]/Tabla1[[#This Row],[Unidades]]</f>
        <v>524.96</v>
      </c>
      <c r="M878" s="5">
        <v>2228440.62</v>
      </c>
      <c r="N878" s="5">
        <v>1796413.12</v>
      </c>
    </row>
    <row r="879" spans="1:14" x14ac:dyDescent="0.25">
      <c r="A879" t="s">
        <v>1057</v>
      </c>
      <c r="B879" t="s">
        <v>24</v>
      </c>
      <c r="C879" t="s">
        <v>79</v>
      </c>
      <c r="D879" t="s">
        <v>38</v>
      </c>
      <c r="E879" t="s">
        <v>14</v>
      </c>
      <c r="F879" t="str">
        <f>IF(Tabla1[[#This Row],[Importe Coste total]]&gt;500000," Alto","Bajo")</f>
        <v xml:space="preserve"> Alto</v>
      </c>
      <c r="G879" s="3">
        <v>44605</v>
      </c>
      <c r="H879">
        <v>684902131</v>
      </c>
      <c r="I879" s="3">
        <v>44620</v>
      </c>
      <c r="J879">
        <v>6615</v>
      </c>
      <c r="K879" s="15">
        <f>IFERROR(Tabla1[[#This Row],[Importe venta total]]/Tabla1[[#This Row],[Unidades]]," EJEMPLO SI .Error en el cálculo")</f>
        <v>437.2</v>
      </c>
      <c r="L879" s="5">
        <f>Tabla1[[#This Row],[Importe Coste total]]/Tabla1[[#This Row],[Unidades]]</f>
        <v>263.33</v>
      </c>
      <c r="M879" s="5">
        <v>2892078</v>
      </c>
      <c r="N879" s="5">
        <v>1741927.95</v>
      </c>
    </row>
    <row r="880" spans="1:14" x14ac:dyDescent="0.25">
      <c r="A880" t="s">
        <v>1058</v>
      </c>
      <c r="B880" t="s">
        <v>11</v>
      </c>
      <c r="C880" t="s">
        <v>445</v>
      </c>
      <c r="D880" t="s">
        <v>43</v>
      </c>
      <c r="E880" t="s">
        <v>14</v>
      </c>
      <c r="F880" t="str">
        <f>IF(Tabla1[[#This Row],[Importe Coste total]]&gt;500000," Alto","Bajo")</f>
        <v xml:space="preserve"> Alto</v>
      </c>
      <c r="G880" s="3">
        <v>44241</v>
      </c>
      <c r="H880">
        <v>863766849</v>
      </c>
      <c r="I880" s="3">
        <v>44279</v>
      </c>
      <c r="J880">
        <v>6660</v>
      </c>
      <c r="K880" s="15">
        <f>IFERROR(Tabla1[[#This Row],[Importe venta total]]/Tabla1[[#This Row],[Unidades]]," EJEMPLO SI .Error en el cálculo")</f>
        <v>651.21</v>
      </c>
      <c r="L880" s="5">
        <f>Tabla1[[#This Row],[Importe Coste total]]/Tabla1[[#This Row],[Unidades]]</f>
        <v>524.96</v>
      </c>
      <c r="M880" s="5">
        <v>4337058.6000000006</v>
      </c>
      <c r="N880" s="5">
        <v>3496233.6</v>
      </c>
    </row>
    <row r="881" spans="1:14" x14ac:dyDescent="0.25">
      <c r="A881" t="s">
        <v>1059</v>
      </c>
      <c r="B881" t="s">
        <v>24</v>
      </c>
      <c r="C881" t="s">
        <v>804</v>
      </c>
      <c r="D881" t="s">
        <v>43</v>
      </c>
      <c r="E881" t="s">
        <v>14</v>
      </c>
      <c r="F881" t="str">
        <f>IF(Tabla1[[#This Row],[Importe Coste total]]&gt;500000," Alto","Bajo")</f>
        <v xml:space="preserve"> Alto</v>
      </c>
      <c r="G881" s="3">
        <v>44819</v>
      </c>
      <c r="H881">
        <v>194006383</v>
      </c>
      <c r="I881" s="3">
        <v>44856</v>
      </c>
      <c r="J881">
        <v>9655</v>
      </c>
      <c r="K881" s="15">
        <f>IFERROR(Tabla1[[#This Row],[Importe venta total]]/Tabla1[[#This Row],[Unidades]]," EJEMPLO SI .Error en el cálculo")</f>
        <v>651.21</v>
      </c>
      <c r="L881" s="5">
        <f>Tabla1[[#This Row],[Importe Coste total]]/Tabla1[[#This Row],[Unidades]]</f>
        <v>524.96</v>
      </c>
      <c r="M881" s="5">
        <v>6287432.5500000007</v>
      </c>
      <c r="N881" s="5">
        <v>5068488.8000000007</v>
      </c>
    </row>
    <row r="882" spans="1:14" x14ac:dyDescent="0.25">
      <c r="A882" t="s">
        <v>874</v>
      </c>
      <c r="B882" t="s">
        <v>28</v>
      </c>
      <c r="C882" t="s">
        <v>61</v>
      </c>
      <c r="D882" t="s">
        <v>75</v>
      </c>
      <c r="E882" t="s">
        <v>14</v>
      </c>
      <c r="F882" t="str">
        <f>IF(Tabla1[[#This Row],[Importe Coste total]]&gt;500000," Alto","Bajo")</f>
        <v>Bajo</v>
      </c>
      <c r="G882" s="3">
        <v>44568</v>
      </c>
      <c r="H882">
        <v>106919562</v>
      </c>
      <c r="I882" s="3">
        <v>44617</v>
      </c>
      <c r="J882">
        <v>8729</v>
      </c>
      <c r="K882" s="15">
        <f>IFERROR(Tabla1[[#This Row],[Importe venta total]]/Tabla1[[#This Row],[Unidades]]," EJEMPLO SI .Error en el cálculo")</f>
        <v>109.28</v>
      </c>
      <c r="L882" s="5">
        <f>Tabla1[[#This Row],[Importe Coste total]]/Tabla1[[#This Row],[Unidades]]</f>
        <v>35.840000000000003</v>
      </c>
      <c r="M882" s="5">
        <v>953905.12</v>
      </c>
      <c r="N882" s="5">
        <v>312847.36000000004</v>
      </c>
    </row>
    <row r="883" spans="1:14" x14ac:dyDescent="0.25">
      <c r="A883" t="s">
        <v>1060</v>
      </c>
      <c r="B883" t="s">
        <v>11</v>
      </c>
      <c r="C883" t="s">
        <v>269</v>
      </c>
      <c r="D883" t="s">
        <v>40</v>
      </c>
      <c r="E883" t="s">
        <v>18</v>
      </c>
      <c r="F883" t="str">
        <f>IF(Tabla1[[#This Row],[Importe Coste total]]&gt;500000," Alto","Bajo")</f>
        <v xml:space="preserve"> Alto</v>
      </c>
      <c r="G883" s="3">
        <v>43951</v>
      </c>
      <c r="H883">
        <v>754117715</v>
      </c>
      <c r="I883" s="3">
        <v>43975</v>
      </c>
      <c r="J883">
        <v>9045</v>
      </c>
      <c r="K883" s="15">
        <f>IFERROR(Tabla1[[#This Row],[Importe venta total]]/Tabla1[[#This Row],[Unidades]]," EJEMPLO SI .Error en el cálculo")</f>
        <v>81.73</v>
      </c>
      <c r="L883" s="5">
        <f>Tabla1[[#This Row],[Importe Coste total]]/Tabla1[[#This Row],[Unidades]]</f>
        <v>56.67</v>
      </c>
      <c r="M883" s="5">
        <v>739247.85000000009</v>
      </c>
      <c r="N883" s="5">
        <v>512580.15</v>
      </c>
    </row>
    <row r="884" spans="1:14" x14ac:dyDescent="0.25">
      <c r="A884" t="s">
        <v>1061</v>
      </c>
      <c r="B884" t="s">
        <v>11</v>
      </c>
      <c r="C884" t="s">
        <v>195</v>
      </c>
      <c r="D884" t="s">
        <v>26</v>
      </c>
      <c r="E884" t="s">
        <v>14</v>
      </c>
      <c r="F884" t="str">
        <f>IF(Tabla1[[#This Row],[Importe Coste total]]&gt;500000," Alto","Bajo")</f>
        <v>Bajo</v>
      </c>
      <c r="G884" s="3">
        <v>44101</v>
      </c>
      <c r="H884">
        <v>557524669</v>
      </c>
      <c r="I884" s="3">
        <v>44151</v>
      </c>
      <c r="J884">
        <v>2794</v>
      </c>
      <c r="K884" s="15">
        <f>IFERROR(Tabla1[[#This Row],[Importe venta total]]/Tabla1[[#This Row],[Unidades]]," EJEMPLO SI .Error en el cálculo")</f>
        <v>9.33</v>
      </c>
      <c r="L884" s="5">
        <f>Tabla1[[#This Row],[Importe Coste total]]/Tabla1[[#This Row],[Unidades]]</f>
        <v>6.92</v>
      </c>
      <c r="M884" s="5">
        <v>26068.02</v>
      </c>
      <c r="N884" s="5">
        <v>19334.48</v>
      </c>
    </row>
    <row r="885" spans="1:14" x14ac:dyDescent="0.25">
      <c r="A885" t="s">
        <v>1062</v>
      </c>
      <c r="B885" t="s">
        <v>24</v>
      </c>
      <c r="C885" t="s">
        <v>284</v>
      </c>
      <c r="D885" t="s">
        <v>13</v>
      </c>
      <c r="E885" t="s">
        <v>14</v>
      </c>
      <c r="F885" t="str">
        <f>IF(Tabla1[[#This Row],[Importe Coste total]]&gt;500000," Alto","Bajo")</f>
        <v>Bajo</v>
      </c>
      <c r="G885" s="3">
        <v>44209</v>
      </c>
      <c r="H885">
        <v>259376752</v>
      </c>
      <c r="I885" s="3">
        <v>44237</v>
      </c>
      <c r="J885">
        <v>4200</v>
      </c>
      <c r="K885" s="15">
        <f>IFERROR(Tabla1[[#This Row],[Importe venta total]]/Tabla1[[#This Row],[Unidades]]," EJEMPLO SI .Error en el cálculo")</f>
        <v>152.58000000000001</v>
      </c>
      <c r="L885" s="5">
        <f>Tabla1[[#This Row],[Importe Coste total]]/Tabla1[[#This Row],[Unidades]]</f>
        <v>97.44</v>
      </c>
      <c r="M885" s="5">
        <v>640836</v>
      </c>
      <c r="N885" s="5">
        <v>409248</v>
      </c>
    </row>
    <row r="886" spans="1:14" x14ac:dyDescent="0.25">
      <c r="A886" t="s">
        <v>1063</v>
      </c>
      <c r="B886" t="s">
        <v>45</v>
      </c>
      <c r="C886" t="s">
        <v>514</v>
      </c>
      <c r="D886" t="s">
        <v>17</v>
      </c>
      <c r="E886" t="s">
        <v>18</v>
      </c>
      <c r="F886" t="str">
        <f>IF(Tabla1[[#This Row],[Importe Coste total]]&gt;500000," Alto","Bajo")</f>
        <v xml:space="preserve"> Alto</v>
      </c>
      <c r="G886" s="3">
        <v>44135</v>
      </c>
      <c r="H886">
        <v>672222793</v>
      </c>
      <c r="I886" s="3">
        <v>44182</v>
      </c>
      <c r="J886">
        <v>4517</v>
      </c>
      <c r="K886" s="15">
        <f>IFERROR(Tabla1[[#This Row],[Importe venta total]]/Tabla1[[#This Row],[Unidades]]," EJEMPLO SI .Error en el cálculo")</f>
        <v>421.89</v>
      </c>
      <c r="L886" s="5">
        <f>Tabla1[[#This Row],[Importe Coste total]]/Tabla1[[#This Row],[Unidades]]</f>
        <v>364.69</v>
      </c>
      <c r="M886" s="5">
        <v>1905677.13</v>
      </c>
      <c r="N886" s="5">
        <v>1647304.73</v>
      </c>
    </row>
    <row r="887" spans="1:14" x14ac:dyDescent="0.25">
      <c r="A887" t="s">
        <v>1064</v>
      </c>
      <c r="B887" t="s">
        <v>11</v>
      </c>
      <c r="C887" t="s">
        <v>445</v>
      </c>
      <c r="D887" t="s">
        <v>22</v>
      </c>
      <c r="E887" t="s">
        <v>18</v>
      </c>
      <c r="F887" t="str">
        <f>IF(Tabla1[[#This Row],[Importe Coste total]]&gt;500000," Alto","Bajo")</f>
        <v xml:space="preserve"> Alto</v>
      </c>
      <c r="G887" s="3">
        <v>43885</v>
      </c>
      <c r="H887">
        <v>428924119</v>
      </c>
      <c r="I887" s="3">
        <v>43896</v>
      </c>
      <c r="J887">
        <v>7033</v>
      </c>
      <c r="K887" s="15">
        <f>IFERROR(Tabla1[[#This Row],[Importe venta total]]/Tabla1[[#This Row],[Unidades]]," EJEMPLO SI .Error en el cálculo")</f>
        <v>205.7</v>
      </c>
      <c r="L887" s="5">
        <f>Tabla1[[#This Row],[Importe Coste total]]/Tabla1[[#This Row],[Unidades]]</f>
        <v>117.11</v>
      </c>
      <c r="M887" s="5">
        <v>1446688.0999999999</v>
      </c>
      <c r="N887" s="5">
        <v>823634.63</v>
      </c>
    </row>
    <row r="888" spans="1:14" x14ac:dyDescent="0.25">
      <c r="A888" t="s">
        <v>1065</v>
      </c>
      <c r="B888" t="s">
        <v>24</v>
      </c>
      <c r="C888" t="s">
        <v>182</v>
      </c>
      <c r="D888" t="s">
        <v>85</v>
      </c>
      <c r="E888" t="s">
        <v>14</v>
      </c>
      <c r="F888" t="str">
        <f>IF(Tabla1[[#This Row],[Importe Coste total]]&gt;500000," Alto","Bajo")</f>
        <v xml:space="preserve"> Alto</v>
      </c>
      <c r="G888" s="3">
        <v>44134</v>
      </c>
      <c r="H888">
        <v>932654559</v>
      </c>
      <c r="I888" s="3">
        <v>44144</v>
      </c>
      <c r="J888">
        <v>2065</v>
      </c>
      <c r="K888" s="15">
        <f>IFERROR(Tabla1[[#This Row],[Importe venta total]]/Tabla1[[#This Row],[Unidades]]," EJEMPLO SI .Error en el cálculo")</f>
        <v>668.27</v>
      </c>
      <c r="L888" s="5">
        <f>Tabla1[[#This Row],[Importe Coste total]]/Tabla1[[#This Row],[Unidades]]</f>
        <v>502.54</v>
      </c>
      <c r="M888" s="5">
        <v>1379977.55</v>
      </c>
      <c r="N888" s="5">
        <v>1037745.1000000001</v>
      </c>
    </row>
    <row r="889" spans="1:14" x14ac:dyDescent="0.25">
      <c r="A889" t="s">
        <v>1066</v>
      </c>
      <c r="B889" t="s">
        <v>11</v>
      </c>
      <c r="C889" t="s">
        <v>503</v>
      </c>
      <c r="D889" t="s">
        <v>33</v>
      </c>
      <c r="E889" t="s">
        <v>18</v>
      </c>
      <c r="F889" t="str">
        <f>IF(Tabla1[[#This Row],[Importe Coste total]]&gt;500000," Alto","Bajo")</f>
        <v>Bajo</v>
      </c>
      <c r="G889" s="3">
        <v>44661</v>
      </c>
      <c r="H889">
        <v>506900441</v>
      </c>
      <c r="I889" s="3">
        <v>44661</v>
      </c>
      <c r="J889">
        <v>1960</v>
      </c>
      <c r="K889" s="15">
        <f>IFERROR(Tabla1[[#This Row],[Importe venta total]]/Tabla1[[#This Row],[Unidades]]," EJEMPLO SI .Error en el cálculo")</f>
        <v>47.45</v>
      </c>
      <c r="L889" s="5">
        <f>Tabla1[[#This Row],[Importe Coste total]]/Tabla1[[#This Row],[Unidades]]</f>
        <v>31.79</v>
      </c>
      <c r="M889" s="5">
        <v>93002</v>
      </c>
      <c r="N889" s="5">
        <v>62308.4</v>
      </c>
    </row>
    <row r="890" spans="1:14" x14ac:dyDescent="0.25">
      <c r="A890" t="s">
        <v>1067</v>
      </c>
      <c r="B890" t="s">
        <v>24</v>
      </c>
      <c r="C890" t="s">
        <v>276</v>
      </c>
      <c r="D890" t="s">
        <v>75</v>
      </c>
      <c r="E890" t="s">
        <v>18</v>
      </c>
      <c r="F890" t="str">
        <f>IF(Tabla1[[#This Row],[Importe Coste total]]&gt;500000," Alto","Bajo")</f>
        <v>Bajo</v>
      </c>
      <c r="G890" s="3">
        <v>44869</v>
      </c>
      <c r="H890">
        <v>245460593</v>
      </c>
      <c r="I890" s="3">
        <v>44892</v>
      </c>
      <c r="J890">
        <v>6099</v>
      </c>
      <c r="K890" s="15">
        <f>IFERROR(Tabla1[[#This Row],[Importe venta total]]/Tabla1[[#This Row],[Unidades]]," EJEMPLO SI .Error en el cálculo")</f>
        <v>109.28</v>
      </c>
      <c r="L890" s="5">
        <f>Tabla1[[#This Row],[Importe Coste total]]/Tabla1[[#This Row],[Unidades]]</f>
        <v>35.840000000000003</v>
      </c>
      <c r="M890" s="5">
        <v>666498.72</v>
      </c>
      <c r="N890" s="5">
        <v>218588.16000000003</v>
      </c>
    </row>
    <row r="891" spans="1:14" x14ac:dyDescent="0.25">
      <c r="A891" t="s">
        <v>1068</v>
      </c>
      <c r="B891" t="s">
        <v>24</v>
      </c>
      <c r="C891" t="s">
        <v>119</v>
      </c>
      <c r="D891" t="s">
        <v>13</v>
      </c>
      <c r="E891" t="s">
        <v>18</v>
      </c>
      <c r="F891" t="str">
        <f>IF(Tabla1[[#This Row],[Importe Coste total]]&gt;500000," Alto","Bajo")</f>
        <v xml:space="preserve"> Alto</v>
      </c>
      <c r="G891" s="3">
        <v>44308</v>
      </c>
      <c r="H891">
        <v>862446343</v>
      </c>
      <c r="I891" s="3">
        <v>44342</v>
      </c>
      <c r="J891">
        <v>5893</v>
      </c>
      <c r="K891" s="15">
        <f>IFERROR(Tabla1[[#This Row],[Importe venta total]]/Tabla1[[#This Row],[Unidades]]," EJEMPLO SI .Error en el cálculo")</f>
        <v>152.58000000000001</v>
      </c>
      <c r="L891" s="5">
        <f>Tabla1[[#This Row],[Importe Coste total]]/Tabla1[[#This Row],[Unidades]]</f>
        <v>97.440000000000012</v>
      </c>
      <c r="M891" s="5">
        <v>899153.94000000006</v>
      </c>
      <c r="N891" s="5">
        <v>574213.92000000004</v>
      </c>
    </row>
    <row r="892" spans="1:14" x14ac:dyDescent="0.25">
      <c r="A892" t="s">
        <v>1069</v>
      </c>
      <c r="B892" t="s">
        <v>11</v>
      </c>
      <c r="C892" t="s">
        <v>177</v>
      </c>
      <c r="D892" t="s">
        <v>85</v>
      </c>
      <c r="E892" t="s">
        <v>14</v>
      </c>
      <c r="F892" t="str">
        <f>IF(Tabla1[[#This Row],[Importe Coste total]]&gt;500000," Alto","Bajo")</f>
        <v xml:space="preserve"> Alto</v>
      </c>
      <c r="G892" s="3">
        <v>44240</v>
      </c>
      <c r="H892">
        <v>442281520</v>
      </c>
      <c r="I892" s="3">
        <v>44269</v>
      </c>
      <c r="J892">
        <v>9785</v>
      </c>
      <c r="K892" s="15">
        <f>IFERROR(Tabla1[[#This Row],[Importe venta total]]/Tabla1[[#This Row],[Unidades]]," EJEMPLO SI .Error en el cálculo")</f>
        <v>668.27</v>
      </c>
      <c r="L892" s="5">
        <f>Tabla1[[#This Row],[Importe Coste total]]/Tabla1[[#This Row],[Unidades]]</f>
        <v>502.54</v>
      </c>
      <c r="M892" s="5">
        <v>6539021.9500000002</v>
      </c>
      <c r="N892" s="5">
        <v>4917353.9000000004</v>
      </c>
    </row>
    <row r="893" spans="1:14" x14ac:dyDescent="0.25">
      <c r="A893" t="s">
        <v>1070</v>
      </c>
      <c r="B893" t="s">
        <v>11</v>
      </c>
      <c r="C893" t="s">
        <v>259</v>
      </c>
      <c r="D893" t="s">
        <v>33</v>
      </c>
      <c r="E893" t="s">
        <v>14</v>
      </c>
      <c r="F893" t="str">
        <f>IF(Tabla1[[#This Row],[Importe Coste total]]&gt;500000," Alto","Bajo")</f>
        <v>Bajo</v>
      </c>
      <c r="G893" s="3">
        <v>43987</v>
      </c>
      <c r="H893">
        <v>289702451</v>
      </c>
      <c r="I893" s="3">
        <v>44000</v>
      </c>
      <c r="J893">
        <v>8248</v>
      </c>
      <c r="K893" s="15">
        <f>IFERROR(Tabla1[[#This Row],[Importe venta total]]/Tabla1[[#This Row],[Unidades]]," EJEMPLO SI .Error en el cálculo")</f>
        <v>47.45</v>
      </c>
      <c r="L893" s="5">
        <f>Tabla1[[#This Row],[Importe Coste total]]/Tabla1[[#This Row],[Unidades]]</f>
        <v>31.79</v>
      </c>
      <c r="M893" s="5">
        <v>391367.60000000003</v>
      </c>
      <c r="N893" s="5">
        <v>262203.92</v>
      </c>
    </row>
    <row r="894" spans="1:14" x14ac:dyDescent="0.25">
      <c r="A894" t="s">
        <v>835</v>
      </c>
      <c r="B894" t="s">
        <v>24</v>
      </c>
      <c r="C894" t="s">
        <v>48</v>
      </c>
      <c r="D894" t="s">
        <v>33</v>
      </c>
      <c r="E894" t="s">
        <v>14</v>
      </c>
      <c r="F894" t="str">
        <f>IF(Tabla1[[#This Row],[Importe Coste total]]&gt;500000," Alto","Bajo")</f>
        <v>Bajo</v>
      </c>
      <c r="G894" s="3">
        <v>44584</v>
      </c>
      <c r="H894">
        <v>879757964</v>
      </c>
      <c r="I894" s="3">
        <v>44619</v>
      </c>
      <c r="J894">
        <v>8787</v>
      </c>
      <c r="K894" s="15">
        <f>IFERROR(Tabla1[[#This Row],[Importe venta total]]/Tabla1[[#This Row],[Unidades]]," EJEMPLO SI .Error en el cálculo")</f>
        <v>47.45</v>
      </c>
      <c r="L894" s="5">
        <f>Tabla1[[#This Row],[Importe Coste total]]/Tabla1[[#This Row],[Unidades]]</f>
        <v>31.79</v>
      </c>
      <c r="M894" s="5">
        <v>416943.15</v>
      </c>
      <c r="N894" s="5">
        <v>279338.73</v>
      </c>
    </row>
    <row r="895" spans="1:14" x14ac:dyDescent="0.25">
      <c r="A895" t="s">
        <v>1071</v>
      </c>
      <c r="B895" t="s">
        <v>65</v>
      </c>
      <c r="C895" t="s">
        <v>910</v>
      </c>
      <c r="D895" t="s">
        <v>22</v>
      </c>
      <c r="E895" t="s">
        <v>14</v>
      </c>
      <c r="F895" t="str">
        <f>IF(Tabla1[[#This Row],[Importe Coste total]]&gt;500000," Alto","Bajo")</f>
        <v>Bajo</v>
      </c>
      <c r="G895" s="3">
        <v>44078</v>
      </c>
      <c r="H895">
        <v>507809388</v>
      </c>
      <c r="I895" s="3">
        <v>44079</v>
      </c>
      <c r="J895">
        <v>937</v>
      </c>
      <c r="K895" s="15">
        <f>IFERROR(Tabla1[[#This Row],[Importe venta total]]/Tabla1[[#This Row],[Unidades]]," EJEMPLO SI .Error en el cálculo")</f>
        <v>205.7</v>
      </c>
      <c r="L895" s="5">
        <f>Tabla1[[#This Row],[Importe Coste total]]/Tabla1[[#This Row],[Unidades]]</f>
        <v>117.10999999999999</v>
      </c>
      <c r="M895" s="5">
        <v>192740.9</v>
      </c>
      <c r="N895" s="5">
        <v>109732.06999999999</v>
      </c>
    </row>
    <row r="896" spans="1:14" x14ac:dyDescent="0.25">
      <c r="A896" t="s">
        <v>518</v>
      </c>
      <c r="B896" t="s">
        <v>24</v>
      </c>
      <c r="C896" t="s">
        <v>301</v>
      </c>
      <c r="D896" t="s">
        <v>85</v>
      </c>
      <c r="E896" t="s">
        <v>14</v>
      </c>
      <c r="F896" t="str">
        <f>IF(Tabla1[[#This Row],[Importe Coste total]]&gt;500000," Alto","Bajo")</f>
        <v xml:space="preserve"> Alto</v>
      </c>
      <c r="G896" s="3">
        <v>44322</v>
      </c>
      <c r="H896">
        <v>239530551</v>
      </c>
      <c r="I896" s="3">
        <v>44333</v>
      </c>
      <c r="J896">
        <v>1268</v>
      </c>
      <c r="K896" s="15">
        <f>IFERROR(Tabla1[[#This Row],[Importe venta total]]/Tabla1[[#This Row],[Unidades]]," EJEMPLO SI .Error en el cálculo")</f>
        <v>668.27</v>
      </c>
      <c r="L896" s="5">
        <f>Tabla1[[#This Row],[Importe Coste total]]/Tabla1[[#This Row],[Unidades]]</f>
        <v>502.53999999999996</v>
      </c>
      <c r="M896" s="5">
        <v>847366.36</v>
      </c>
      <c r="N896" s="5">
        <v>637220.72</v>
      </c>
    </row>
    <row r="897" spans="1:14" x14ac:dyDescent="0.25">
      <c r="A897" t="s">
        <v>1072</v>
      </c>
      <c r="B897" t="s">
        <v>24</v>
      </c>
      <c r="C897" t="s">
        <v>248</v>
      </c>
      <c r="D897" t="s">
        <v>30</v>
      </c>
      <c r="E897" t="s">
        <v>18</v>
      </c>
      <c r="F897" t="str">
        <f>IF(Tabla1[[#This Row],[Importe Coste total]]&gt;500000," Alto","Bajo")</f>
        <v xml:space="preserve"> Alto</v>
      </c>
      <c r="G897" s="3">
        <v>44178</v>
      </c>
      <c r="H897">
        <v>760907781</v>
      </c>
      <c r="I897" s="3">
        <v>44202</v>
      </c>
      <c r="J897">
        <v>8376</v>
      </c>
      <c r="K897" s="15">
        <f>IFERROR(Tabla1[[#This Row],[Importe venta total]]/Tabla1[[#This Row],[Unidades]]," EJEMPLO SI .Error en el cálculo")</f>
        <v>255.27999999999997</v>
      </c>
      <c r="L897" s="5">
        <f>Tabla1[[#This Row],[Importe Coste total]]/Tabla1[[#This Row],[Unidades]]</f>
        <v>159.41999999999999</v>
      </c>
      <c r="M897" s="5">
        <v>2138225.2799999998</v>
      </c>
      <c r="N897" s="5">
        <v>1335301.92</v>
      </c>
    </row>
    <row r="898" spans="1:14" x14ac:dyDescent="0.25">
      <c r="A898" t="s">
        <v>1073</v>
      </c>
      <c r="B898" t="s">
        <v>24</v>
      </c>
      <c r="C898" t="s">
        <v>295</v>
      </c>
      <c r="D898" t="s">
        <v>22</v>
      </c>
      <c r="E898" t="s">
        <v>14</v>
      </c>
      <c r="F898" t="str">
        <f>IF(Tabla1[[#This Row],[Importe Coste total]]&gt;500000," Alto","Bajo")</f>
        <v xml:space="preserve"> Alto</v>
      </c>
      <c r="G898" s="3">
        <v>44225</v>
      </c>
      <c r="H898">
        <v>128239905</v>
      </c>
      <c r="I898" s="3">
        <v>44265</v>
      </c>
      <c r="J898">
        <v>7893</v>
      </c>
      <c r="K898" s="15">
        <f>IFERROR(Tabla1[[#This Row],[Importe venta total]]/Tabla1[[#This Row],[Unidades]]," EJEMPLO SI .Error en el cálculo")</f>
        <v>205.7</v>
      </c>
      <c r="L898" s="5">
        <f>Tabla1[[#This Row],[Importe Coste total]]/Tabla1[[#This Row],[Unidades]]</f>
        <v>117.11</v>
      </c>
      <c r="M898" s="5">
        <v>1623590.0999999999</v>
      </c>
      <c r="N898" s="5">
        <v>924349.23</v>
      </c>
    </row>
    <row r="899" spans="1:14" x14ac:dyDescent="0.25">
      <c r="A899" t="s">
        <v>1074</v>
      </c>
      <c r="B899" t="s">
        <v>28</v>
      </c>
      <c r="C899" t="s">
        <v>222</v>
      </c>
      <c r="D899" t="s">
        <v>30</v>
      </c>
      <c r="E899" t="s">
        <v>18</v>
      </c>
      <c r="F899" t="str">
        <f>IF(Tabla1[[#This Row],[Importe Coste total]]&gt;500000," Alto","Bajo")</f>
        <v xml:space="preserve"> Alto</v>
      </c>
      <c r="G899" s="3">
        <v>44143</v>
      </c>
      <c r="H899">
        <v>518138253</v>
      </c>
      <c r="I899" s="3">
        <v>44163</v>
      </c>
      <c r="J899">
        <v>7478</v>
      </c>
      <c r="K899" s="15">
        <f>IFERROR(Tabla1[[#This Row],[Importe venta total]]/Tabla1[[#This Row],[Unidades]]," EJEMPLO SI .Error en el cálculo")</f>
        <v>255.28</v>
      </c>
      <c r="L899" s="5">
        <f>Tabla1[[#This Row],[Importe Coste total]]/Tabla1[[#This Row],[Unidades]]</f>
        <v>159.41999999999999</v>
      </c>
      <c r="M899" s="5">
        <v>1908983.84</v>
      </c>
      <c r="N899" s="5">
        <v>1192142.76</v>
      </c>
    </row>
    <row r="900" spans="1:14" x14ac:dyDescent="0.25">
      <c r="A900" t="s">
        <v>1075</v>
      </c>
      <c r="B900" t="s">
        <v>20</v>
      </c>
      <c r="C900" t="s">
        <v>374</v>
      </c>
      <c r="D900" t="s">
        <v>13</v>
      </c>
      <c r="E900" t="s">
        <v>18</v>
      </c>
      <c r="F900" t="str">
        <f>IF(Tabla1[[#This Row],[Importe Coste total]]&gt;500000," Alto","Bajo")</f>
        <v>Bajo</v>
      </c>
      <c r="G900" s="3">
        <v>44281</v>
      </c>
      <c r="H900">
        <v>577526652</v>
      </c>
      <c r="I900" s="3">
        <v>44296</v>
      </c>
      <c r="J900">
        <v>1825</v>
      </c>
      <c r="K900" s="15">
        <f>IFERROR(Tabla1[[#This Row],[Importe venta total]]/Tabla1[[#This Row],[Unidades]]," EJEMPLO SI .Error en el cálculo")</f>
        <v>152.58000000000001</v>
      </c>
      <c r="L900" s="5">
        <f>Tabla1[[#This Row],[Importe Coste total]]/Tabla1[[#This Row],[Unidades]]</f>
        <v>97.44</v>
      </c>
      <c r="M900" s="5">
        <v>278458.5</v>
      </c>
      <c r="N900" s="5">
        <v>177828</v>
      </c>
    </row>
    <row r="901" spans="1:14" x14ac:dyDescent="0.25">
      <c r="A901" t="s">
        <v>1076</v>
      </c>
      <c r="B901" t="s">
        <v>28</v>
      </c>
      <c r="C901" t="s">
        <v>496</v>
      </c>
      <c r="D901" t="s">
        <v>43</v>
      </c>
      <c r="E901" t="s">
        <v>14</v>
      </c>
      <c r="F901" t="str">
        <f>IF(Tabla1[[#This Row],[Importe Coste total]]&gt;500000," Alto","Bajo")</f>
        <v xml:space="preserve"> Alto</v>
      </c>
      <c r="G901" s="3">
        <v>44092</v>
      </c>
      <c r="H901">
        <v>373641431</v>
      </c>
      <c r="I901" s="3">
        <v>44132</v>
      </c>
      <c r="J901">
        <v>7657</v>
      </c>
      <c r="K901" s="15">
        <f>IFERROR(Tabla1[[#This Row],[Importe venta total]]/Tabla1[[#This Row],[Unidades]]," EJEMPLO SI .Error en el cálculo")</f>
        <v>651.21</v>
      </c>
      <c r="L901" s="5">
        <f>Tabla1[[#This Row],[Importe Coste total]]/Tabla1[[#This Row],[Unidades]]</f>
        <v>524.96</v>
      </c>
      <c r="M901" s="5">
        <v>4986314.9700000007</v>
      </c>
      <c r="N901" s="5">
        <v>4019618.72</v>
      </c>
    </row>
    <row r="902" spans="1:14" x14ac:dyDescent="0.25">
      <c r="A902" t="s">
        <v>1077</v>
      </c>
      <c r="B902" t="s">
        <v>24</v>
      </c>
      <c r="C902" t="s">
        <v>616</v>
      </c>
      <c r="D902" t="s">
        <v>17</v>
      </c>
      <c r="E902" t="s">
        <v>14</v>
      </c>
      <c r="F902" t="str">
        <f>IF(Tabla1[[#This Row],[Importe Coste total]]&gt;500000," Alto","Bajo")</f>
        <v xml:space="preserve"> Alto</v>
      </c>
      <c r="G902" s="3">
        <v>44739</v>
      </c>
      <c r="H902">
        <v>944031417</v>
      </c>
      <c r="I902" s="3">
        <v>44785</v>
      </c>
      <c r="J902">
        <v>8730</v>
      </c>
      <c r="K902" s="15">
        <f>IFERROR(Tabla1[[#This Row],[Importe venta total]]/Tabla1[[#This Row],[Unidades]]," EJEMPLO SI .Error en el cálculo")</f>
        <v>421.89</v>
      </c>
      <c r="L902" s="5">
        <f>Tabla1[[#This Row],[Importe Coste total]]/Tabla1[[#This Row],[Unidades]]</f>
        <v>364.69</v>
      </c>
      <c r="M902" s="5">
        <v>3683099.6999999997</v>
      </c>
      <c r="N902" s="5">
        <v>3183743.7</v>
      </c>
    </row>
    <row r="903" spans="1:14" x14ac:dyDescent="0.25">
      <c r="A903" t="s">
        <v>1078</v>
      </c>
      <c r="B903" t="s">
        <v>65</v>
      </c>
      <c r="C903" t="s">
        <v>410</v>
      </c>
      <c r="D903" t="s">
        <v>33</v>
      </c>
      <c r="E903" t="s">
        <v>18</v>
      </c>
      <c r="F903" t="str">
        <f>IF(Tabla1[[#This Row],[Importe Coste total]]&gt;500000," Alto","Bajo")</f>
        <v>Bajo</v>
      </c>
      <c r="G903" s="3">
        <v>44404</v>
      </c>
      <c r="H903">
        <v>246557939</v>
      </c>
      <c r="I903" s="3">
        <v>44453</v>
      </c>
      <c r="J903">
        <v>828</v>
      </c>
      <c r="K903" s="15">
        <f>IFERROR(Tabla1[[#This Row],[Importe venta total]]/Tabla1[[#This Row],[Unidades]]," EJEMPLO SI .Error en el cálculo")</f>
        <v>47.45000000000001</v>
      </c>
      <c r="L903" s="5">
        <f>Tabla1[[#This Row],[Importe Coste total]]/Tabla1[[#This Row],[Unidades]]</f>
        <v>31.79</v>
      </c>
      <c r="M903" s="5">
        <v>39288.600000000006</v>
      </c>
      <c r="N903" s="5">
        <v>26322.12</v>
      </c>
    </row>
    <row r="904" spans="1:14" x14ac:dyDescent="0.25">
      <c r="A904" t="s">
        <v>1079</v>
      </c>
      <c r="B904" t="s">
        <v>24</v>
      </c>
      <c r="C904" t="s">
        <v>214</v>
      </c>
      <c r="D904" t="s">
        <v>43</v>
      </c>
      <c r="E904" t="s">
        <v>18</v>
      </c>
      <c r="F904" t="str">
        <f>IF(Tabla1[[#This Row],[Importe Coste total]]&gt;500000," Alto","Bajo")</f>
        <v xml:space="preserve"> Alto</v>
      </c>
      <c r="G904" s="3">
        <v>44021</v>
      </c>
      <c r="H904">
        <v>809394824</v>
      </c>
      <c r="I904" s="3">
        <v>44021</v>
      </c>
      <c r="J904">
        <v>6770</v>
      </c>
      <c r="K904" s="15">
        <f>IFERROR(Tabla1[[#This Row],[Importe venta total]]/Tabla1[[#This Row],[Unidades]]," EJEMPLO SI .Error en el cálculo")</f>
        <v>651.21</v>
      </c>
      <c r="L904" s="5">
        <f>Tabla1[[#This Row],[Importe Coste total]]/Tabla1[[#This Row],[Unidades]]</f>
        <v>524.96</v>
      </c>
      <c r="M904" s="5">
        <v>4408691.7</v>
      </c>
      <c r="N904" s="5">
        <v>3553979.2</v>
      </c>
    </row>
    <row r="905" spans="1:14" x14ac:dyDescent="0.25">
      <c r="A905" t="s">
        <v>1080</v>
      </c>
      <c r="B905" t="s">
        <v>11</v>
      </c>
      <c r="C905" t="s">
        <v>433</v>
      </c>
      <c r="D905" t="s">
        <v>53</v>
      </c>
      <c r="E905" t="s">
        <v>14</v>
      </c>
      <c r="F905" t="str">
        <f>IF(Tabla1[[#This Row],[Importe Coste total]]&gt;500000," Alto","Bajo")</f>
        <v>Bajo</v>
      </c>
      <c r="G905" s="3">
        <v>44675</v>
      </c>
      <c r="H905">
        <v>281028401</v>
      </c>
      <c r="I905" s="3">
        <v>44695</v>
      </c>
      <c r="J905">
        <v>1404</v>
      </c>
      <c r="K905" s="15">
        <f>IFERROR(Tabla1[[#This Row],[Importe venta total]]/Tabla1[[#This Row],[Unidades]]," EJEMPLO SI .Error en el cálculo")</f>
        <v>154.06</v>
      </c>
      <c r="L905" s="5">
        <f>Tabla1[[#This Row],[Importe Coste total]]/Tabla1[[#This Row],[Unidades]]</f>
        <v>90.93</v>
      </c>
      <c r="M905" s="5">
        <v>216300.24</v>
      </c>
      <c r="N905" s="5">
        <v>127665.72000000002</v>
      </c>
    </row>
    <row r="906" spans="1:14" x14ac:dyDescent="0.25">
      <c r="A906" t="s">
        <v>1081</v>
      </c>
      <c r="B906" t="s">
        <v>28</v>
      </c>
      <c r="C906" t="s">
        <v>600</v>
      </c>
      <c r="D906" t="s">
        <v>43</v>
      </c>
      <c r="E906" t="s">
        <v>14</v>
      </c>
      <c r="F906" t="str">
        <f>IF(Tabla1[[#This Row],[Importe Coste total]]&gt;500000," Alto","Bajo")</f>
        <v xml:space="preserve"> Alto</v>
      </c>
      <c r="G906" s="3">
        <v>43941</v>
      </c>
      <c r="H906">
        <v>880257499</v>
      </c>
      <c r="I906" s="3">
        <v>43952</v>
      </c>
      <c r="J906">
        <v>6610</v>
      </c>
      <c r="K906" s="15">
        <f>IFERROR(Tabla1[[#This Row],[Importe venta total]]/Tabla1[[#This Row],[Unidades]]," EJEMPLO SI .Error en el cálculo")</f>
        <v>651.21</v>
      </c>
      <c r="L906" s="5">
        <f>Tabla1[[#This Row],[Importe Coste total]]/Tabla1[[#This Row],[Unidades]]</f>
        <v>524.96</v>
      </c>
      <c r="M906" s="5">
        <v>4304498.1000000006</v>
      </c>
      <c r="N906" s="5">
        <v>3469985.6</v>
      </c>
    </row>
    <row r="907" spans="1:14" x14ac:dyDescent="0.25">
      <c r="A907" t="s">
        <v>970</v>
      </c>
      <c r="B907" t="s">
        <v>11</v>
      </c>
      <c r="C907" t="s">
        <v>259</v>
      </c>
      <c r="D907" t="s">
        <v>30</v>
      </c>
      <c r="E907" t="s">
        <v>18</v>
      </c>
      <c r="F907" t="str">
        <f>IF(Tabla1[[#This Row],[Importe Coste total]]&gt;500000," Alto","Bajo")</f>
        <v xml:space="preserve"> Alto</v>
      </c>
      <c r="G907" s="3">
        <v>44762</v>
      </c>
      <c r="H907">
        <v>846193444</v>
      </c>
      <c r="I907" s="3">
        <v>44806</v>
      </c>
      <c r="J907">
        <v>6299</v>
      </c>
      <c r="K907" s="15">
        <f>IFERROR(Tabla1[[#This Row],[Importe venta total]]/Tabla1[[#This Row],[Unidades]]," EJEMPLO SI .Error en el cálculo")</f>
        <v>255.28</v>
      </c>
      <c r="L907" s="5">
        <f>Tabla1[[#This Row],[Importe Coste total]]/Tabla1[[#This Row],[Unidades]]</f>
        <v>159.41999999999999</v>
      </c>
      <c r="M907" s="5">
        <v>1608008.72</v>
      </c>
      <c r="N907" s="5">
        <v>1004186.58</v>
      </c>
    </row>
    <row r="908" spans="1:14" x14ac:dyDescent="0.25">
      <c r="A908" t="s">
        <v>1082</v>
      </c>
      <c r="B908" t="s">
        <v>11</v>
      </c>
      <c r="C908" t="s">
        <v>199</v>
      </c>
      <c r="D908" t="s">
        <v>17</v>
      </c>
      <c r="E908" t="s">
        <v>14</v>
      </c>
      <c r="F908" t="str">
        <f>IF(Tabla1[[#This Row],[Importe Coste total]]&gt;500000," Alto","Bajo")</f>
        <v xml:space="preserve"> Alto</v>
      </c>
      <c r="G908" s="3">
        <v>44487</v>
      </c>
      <c r="H908">
        <v>288260066</v>
      </c>
      <c r="I908" s="3">
        <v>44510</v>
      </c>
      <c r="J908">
        <v>1414</v>
      </c>
      <c r="K908" s="15">
        <f>IFERROR(Tabla1[[#This Row],[Importe venta total]]/Tabla1[[#This Row],[Unidades]]," EJEMPLO SI .Error en el cálculo")</f>
        <v>421.89</v>
      </c>
      <c r="L908" s="5">
        <f>Tabla1[[#This Row],[Importe Coste total]]/Tabla1[[#This Row],[Unidades]]</f>
        <v>364.69</v>
      </c>
      <c r="M908" s="5">
        <v>596552.46</v>
      </c>
      <c r="N908" s="5">
        <v>515671.66</v>
      </c>
    </row>
    <row r="909" spans="1:14" x14ac:dyDescent="0.25">
      <c r="A909" t="s">
        <v>1083</v>
      </c>
      <c r="B909" t="s">
        <v>11</v>
      </c>
      <c r="C909" t="s">
        <v>169</v>
      </c>
      <c r="D909" t="s">
        <v>22</v>
      </c>
      <c r="E909" t="s">
        <v>18</v>
      </c>
      <c r="F909" t="str">
        <f>IF(Tabla1[[#This Row],[Importe Coste total]]&gt;500000," Alto","Bajo")</f>
        <v xml:space="preserve"> Alto</v>
      </c>
      <c r="G909" s="3">
        <v>44785</v>
      </c>
      <c r="H909">
        <v>736193692</v>
      </c>
      <c r="I909" s="3">
        <v>44805</v>
      </c>
      <c r="J909">
        <v>4928</v>
      </c>
      <c r="K909" s="15">
        <f>IFERROR(Tabla1[[#This Row],[Importe venta total]]/Tabla1[[#This Row],[Unidades]]," EJEMPLO SI .Error en el cálculo")</f>
        <v>205.7</v>
      </c>
      <c r="L909" s="5">
        <f>Tabla1[[#This Row],[Importe Coste total]]/Tabla1[[#This Row],[Unidades]]</f>
        <v>117.10999999999999</v>
      </c>
      <c r="M909" s="5">
        <v>1013689.6</v>
      </c>
      <c r="N909" s="5">
        <v>577118.07999999996</v>
      </c>
    </row>
    <row r="910" spans="1:14" x14ac:dyDescent="0.25">
      <c r="A910" t="s">
        <v>1084</v>
      </c>
      <c r="B910" t="s">
        <v>11</v>
      </c>
      <c r="C910" t="s">
        <v>144</v>
      </c>
      <c r="D910" t="s">
        <v>22</v>
      </c>
      <c r="E910" t="s">
        <v>14</v>
      </c>
      <c r="F910" t="str">
        <f>IF(Tabla1[[#This Row],[Importe Coste total]]&gt;500000," Alto","Bajo")</f>
        <v xml:space="preserve"> Alto</v>
      </c>
      <c r="G910" s="3">
        <v>44864</v>
      </c>
      <c r="H910">
        <v>190043151</v>
      </c>
      <c r="I910" s="3">
        <v>44908</v>
      </c>
      <c r="J910">
        <v>6846</v>
      </c>
      <c r="K910" s="15">
        <f>IFERROR(Tabla1[[#This Row],[Importe venta total]]/Tabla1[[#This Row],[Unidades]]," EJEMPLO SI .Error en el cálculo")</f>
        <v>205.7</v>
      </c>
      <c r="L910" s="5">
        <f>Tabla1[[#This Row],[Importe Coste total]]/Tabla1[[#This Row],[Unidades]]</f>
        <v>117.10999999999999</v>
      </c>
      <c r="M910" s="5">
        <v>1408222.2</v>
      </c>
      <c r="N910" s="5">
        <v>801735.05999999994</v>
      </c>
    </row>
    <row r="911" spans="1:14" x14ac:dyDescent="0.25">
      <c r="A911" t="s">
        <v>1085</v>
      </c>
      <c r="B911" t="s">
        <v>45</v>
      </c>
      <c r="C911" t="s">
        <v>282</v>
      </c>
      <c r="D911" t="s">
        <v>17</v>
      </c>
      <c r="E911" t="s">
        <v>14</v>
      </c>
      <c r="F911" t="str">
        <f>IF(Tabla1[[#This Row],[Importe Coste total]]&gt;500000," Alto","Bajo")</f>
        <v xml:space="preserve"> Alto</v>
      </c>
      <c r="G911" s="3">
        <v>44078</v>
      </c>
      <c r="H911">
        <v>770169770</v>
      </c>
      <c r="I911" s="3">
        <v>44092</v>
      </c>
      <c r="J911">
        <v>9205</v>
      </c>
      <c r="K911" s="15">
        <f>IFERROR(Tabla1[[#This Row],[Importe venta total]]/Tabla1[[#This Row],[Unidades]]," EJEMPLO SI .Error en el cálculo")</f>
        <v>421.89</v>
      </c>
      <c r="L911" s="5">
        <f>Tabla1[[#This Row],[Importe Coste total]]/Tabla1[[#This Row],[Unidades]]</f>
        <v>364.69</v>
      </c>
      <c r="M911" s="5">
        <v>3883497.4499999997</v>
      </c>
      <c r="N911" s="5">
        <v>3356971.45</v>
      </c>
    </row>
    <row r="912" spans="1:14" x14ac:dyDescent="0.25">
      <c r="A912" t="s">
        <v>504</v>
      </c>
      <c r="B912" t="s">
        <v>20</v>
      </c>
      <c r="C912" t="s">
        <v>374</v>
      </c>
      <c r="D912" t="s">
        <v>43</v>
      </c>
      <c r="E912" t="s">
        <v>14</v>
      </c>
      <c r="F912" t="str">
        <f>IF(Tabla1[[#This Row],[Importe Coste total]]&gt;500000," Alto","Bajo")</f>
        <v xml:space="preserve"> Alto</v>
      </c>
      <c r="G912" s="3">
        <v>44537</v>
      </c>
      <c r="H912">
        <v>167247378</v>
      </c>
      <c r="I912" s="3">
        <v>44579</v>
      </c>
      <c r="J912">
        <v>1071</v>
      </c>
      <c r="K912" s="15">
        <f>IFERROR(Tabla1[[#This Row],[Importe venta total]]/Tabla1[[#This Row],[Unidades]]," EJEMPLO SI .Error en el cálculo")</f>
        <v>651.21</v>
      </c>
      <c r="L912" s="5">
        <f>Tabla1[[#This Row],[Importe Coste total]]/Tabla1[[#This Row],[Unidades]]</f>
        <v>524.96</v>
      </c>
      <c r="M912" s="5">
        <v>697445.91</v>
      </c>
      <c r="N912" s="5">
        <v>562232.16</v>
      </c>
    </row>
    <row r="913" spans="1:14" x14ac:dyDescent="0.25">
      <c r="A913" t="s">
        <v>1086</v>
      </c>
      <c r="B913" t="s">
        <v>11</v>
      </c>
      <c r="C913" t="s">
        <v>173</v>
      </c>
      <c r="D913" t="s">
        <v>13</v>
      </c>
      <c r="E913" t="s">
        <v>18</v>
      </c>
      <c r="F913" t="str">
        <f>IF(Tabla1[[#This Row],[Importe Coste total]]&gt;500000," Alto","Bajo")</f>
        <v>Bajo</v>
      </c>
      <c r="G913" s="3">
        <v>44324</v>
      </c>
      <c r="H913">
        <v>192262303</v>
      </c>
      <c r="I913" s="3">
        <v>44324</v>
      </c>
      <c r="J913">
        <v>3543</v>
      </c>
      <c r="K913" s="15">
        <f>IFERROR(Tabla1[[#This Row],[Importe venta total]]/Tabla1[[#This Row],[Unidades]]," EJEMPLO SI .Error en el cálculo")</f>
        <v>152.58000000000001</v>
      </c>
      <c r="L913" s="5">
        <f>Tabla1[[#This Row],[Importe Coste total]]/Tabla1[[#This Row],[Unidades]]</f>
        <v>97.44</v>
      </c>
      <c r="M913" s="5">
        <v>540590.94000000006</v>
      </c>
      <c r="N913" s="5">
        <v>345229.92</v>
      </c>
    </row>
    <row r="914" spans="1:14" x14ac:dyDescent="0.25">
      <c r="A914" t="s">
        <v>1087</v>
      </c>
      <c r="B914" t="s">
        <v>24</v>
      </c>
      <c r="C914" t="s">
        <v>315</v>
      </c>
      <c r="D914" t="s">
        <v>40</v>
      </c>
      <c r="E914" t="s">
        <v>14</v>
      </c>
      <c r="F914" t="str">
        <f>IF(Tabla1[[#This Row],[Importe Coste total]]&gt;500000," Alto","Bajo")</f>
        <v>Bajo</v>
      </c>
      <c r="G914" s="3">
        <v>44278</v>
      </c>
      <c r="H914">
        <v>926513373</v>
      </c>
      <c r="I914" s="3">
        <v>44278</v>
      </c>
      <c r="J914">
        <v>4751</v>
      </c>
      <c r="K914" s="15">
        <f>IFERROR(Tabla1[[#This Row],[Importe venta total]]/Tabla1[[#This Row],[Unidades]]," EJEMPLO SI .Error en el cálculo")</f>
        <v>81.73</v>
      </c>
      <c r="L914" s="5">
        <f>Tabla1[[#This Row],[Importe Coste total]]/Tabla1[[#This Row],[Unidades]]</f>
        <v>56.669999999999995</v>
      </c>
      <c r="M914" s="5">
        <v>388299.23000000004</v>
      </c>
      <c r="N914" s="5">
        <v>269239.17</v>
      </c>
    </row>
    <row r="915" spans="1:14" x14ac:dyDescent="0.25">
      <c r="A915" t="s">
        <v>1088</v>
      </c>
      <c r="B915" t="s">
        <v>45</v>
      </c>
      <c r="C915" t="s">
        <v>46</v>
      </c>
      <c r="D915" t="s">
        <v>17</v>
      </c>
      <c r="E915" t="s">
        <v>18</v>
      </c>
      <c r="F915" t="str">
        <f>IF(Tabla1[[#This Row],[Importe Coste total]]&gt;500000," Alto","Bajo")</f>
        <v xml:space="preserve"> Alto</v>
      </c>
      <c r="G915" s="3">
        <v>44339</v>
      </c>
      <c r="H915">
        <v>271611917</v>
      </c>
      <c r="I915" s="3">
        <v>44356</v>
      </c>
      <c r="J915">
        <v>4857</v>
      </c>
      <c r="K915" s="15">
        <f>IFERROR(Tabla1[[#This Row],[Importe venta total]]/Tabla1[[#This Row],[Unidades]]," EJEMPLO SI .Error en el cálculo")</f>
        <v>421.89</v>
      </c>
      <c r="L915" s="5">
        <f>Tabla1[[#This Row],[Importe Coste total]]/Tabla1[[#This Row],[Unidades]]</f>
        <v>364.69</v>
      </c>
      <c r="M915" s="5">
        <v>2049119.73</v>
      </c>
      <c r="N915" s="5">
        <v>1771299.33</v>
      </c>
    </row>
    <row r="916" spans="1:14" x14ac:dyDescent="0.25">
      <c r="A916" t="s">
        <v>270</v>
      </c>
      <c r="B916" t="s">
        <v>24</v>
      </c>
      <c r="C916" t="s">
        <v>822</v>
      </c>
      <c r="D916" t="s">
        <v>43</v>
      </c>
      <c r="E916" t="s">
        <v>18</v>
      </c>
      <c r="F916" t="str">
        <f>IF(Tabla1[[#This Row],[Importe Coste total]]&gt;500000," Alto","Bajo")</f>
        <v xml:space="preserve"> Alto</v>
      </c>
      <c r="G916" s="3">
        <v>44074</v>
      </c>
      <c r="H916">
        <v>699481761</v>
      </c>
      <c r="I916" s="3">
        <v>44088</v>
      </c>
      <c r="J916">
        <v>1052</v>
      </c>
      <c r="K916" s="15">
        <f>IFERROR(Tabla1[[#This Row],[Importe venta total]]/Tabla1[[#This Row],[Unidades]]," EJEMPLO SI .Error en el cálculo")</f>
        <v>651.21</v>
      </c>
      <c r="L916" s="5">
        <f>Tabla1[[#This Row],[Importe Coste total]]/Tabla1[[#This Row],[Unidades]]</f>
        <v>524.96</v>
      </c>
      <c r="M916" s="5">
        <v>685072.92</v>
      </c>
      <c r="N916" s="5">
        <v>552257.92000000004</v>
      </c>
    </row>
    <row r="917" spans="1:14" x14ac:dyDescent="0.25">
      <c r="A917" t="s">
        <v>1089</v>
      </c>
      <c r="B917" t="s">
        <v>11</v>
      </c>
      <c r="C917" t="s">
        <v>806</v>
      </c>
      <c r="D917" t="s">
        <v>75</v>
      </c>
      <c r="E917" t="s">
        <v>14</v>
      </c>
      <c r="F917" t="str">
        <f>IF(Tabla1[[#This Row],[Importe Coste total]]&gt;500000," Alto","Bajo")</f>
        <v>Bajo</v>
      </c>
      <c r="G917" s="3">
        <v>44239</v>
      </c>
      <c r="H917">
        <v>702359235</v>
      </c>
      <c r="I917" s="3">
        <v>44256</v>
      </c>
      <c r="J917">
        <v>2560</v>
      </c>
      <c r="K917" s="15">
        <f>IFERROR(Tabla1[[#This Row],[Importe venta total]]/Tabla1[[#This Row],[Unidades]]," EJEMPLO SI .Error en el cálculo")</f>
        <v>109.28</v>
      </c>
      <c r="L917" s="5">
        <f>Tabla1[[#This Row],[Importe Coste total]]/Tabla1[[#This Row],[Unidades]]</f>
        <v>35.840000000000003</v>
      </c>
      <c r="M917" s="5">
        <v>279756.79999999999</v>
      </c>
      <c r="N917" s="5">
        <v>91750.400000000009</v>
      </c>
    </row>
    <row r="918" spans="1:14" x14ac:dyDescent="0.25">
      <c r="A918" t="s">
        <v>1090</v>
      </c>
      <c r="B918" t="s">
        <v>11</v>
      </c>
      <c r="C918" t="s">
        <v>337</v>
      </c>
      <c r="D918" t="s">
        <v>53</v>
      </c>
      <c r="E918" t="s">
        <v>18</v>
      </c>
      <c r="F918" t="str">
        <f>IF(Tabla1[[#This Row],[Importe Coste total]]&gt;500000," Alto","Bajo")</f>
        <v xml:space="preserve"> Alto</v>
      </c>
      <c r="G918" s="3">
        <v>44174</v>
      </c>
      <c r="H918">
        <v>642793166</v>
      </c>
      <c r="I918" s="3">
        <v>44215</v>
      </c>
      <c r="J918">
        <v>5637</v>
      </c>
      <c r="K918" s="15">
        <f>IFERROR(Tabla1[[#This Row],[Importe venta total]]/Tabla1[[#This Row],[Unidades]]," EJEMPLO SI .Error en el cálculo")</f>
        <v>154.06</v>
      </c>
      <c r="L918" s="5">
        <f>Tabla1[[#This Row],[Importe Coste total]]/Tabla1[[#This Row],[Unidades]]</f>
        <v>90.93</v>
      </c>
      <c r="M918" s="5">
        <v>868436.22</v>
      </c>
      <c r="N918" s="5">
        <v>512572.41000000003</v>
      </c>
    </row>
    <row r="919" spans="1:14" x14ac:dyDescent="0.25">
      <c r="A919" t="s">
        <v>1091</v>
      </c>
      <c r="B919" t="s">
        <v>24</v>
      </c>
      <c r="C919" t="s">
        <v>284</v>
      </c>
      <c r="D919" t="s">
        <v>43</v>
      </c>
      <c r="E919" t="s">
        <v>18</v>
      </c>
      <c r="F919" t="str">
        <f>IF(Tabla1[[#This Row],[Importe Coste total]]&gt;500000," Alto","Bajo")</f>
        <v xml:space="preserve"> Alto</v>
      </c>
      <c r="G919" s="3">
        <v>44405</v>
      </c>
      <c r="H919">
        <v>503644883</v>
      </c>
      <c r="I919" s="3">
        <v>44417</v>
      </c>
      <c r="J919">
        <v>8568</v>
      </c>
      <c r="K919" s="15">
        <f>IFERROR(Tabla1[[#This Row],[Importe venta total]]/Tabla1[[#This Row],[Unidades]]," EJEMPLO SI .Error en el cálculo")</f>
        <v>651.21</v>
      </c>
      <c r="L919" s="5">
        <f>Tabla1[[#This Row],[Importe Coste total]]/Tabla1[[#This Row],[Unidades]]</f>
        <v>524.96</v>
      </c>
      <c r="M919" s="5">
        <v>5579567.2800000003</v>
      </c>
      <c r="N919" s="5">
        <v>4497857.28</v>
      </c>
    </row>
    <row r="920" spans="1:14" x14ac:dyDescent="0.25">
      <c r="A920" t="s">
        <v>1092</v>
      </c>
      <c r="B920" t="s">
        <v>24</v>
      </c>
      <c r="C920" t="s">
        <v>353</v>
      </c>
      <c r="D920" t="s">
        <v>40</v>
      </c>
      <c r="E920" t="s">
        <v>18</v>
      </c>
      <c r="F920" t="str">
        <f>IF(Tabla1[[#This Row],[Importe Coste total]]&gt;500000," Alto","Bajo")</f>
        <v>Bajo</v>
      </c>
      <c r="G920" s="3">
        <v>44043</v>
      </c>
      <c r="H920">
        <v>338088214</v>
      </c>
      <c r="I920" s="3">
        <v>44092</v>
      </c>
      <c r="J920">
        <v>6670</v>
      </c>
      <c r="K920" s="15">
        <f>IFERROR(Tabla1[[#This Row],[Importe venta total]]/Tabla1[[#This Row],[Unidades]]," EJEMPLO SI .Error en el cálculo")</f>
        <v>81.72999999999999</v>
      </c>
      <c r="L920" s="5">
        <f>Tabla1[[#This Row],[Importe Coste total]]/Tabla1[[#This Row],[Unidades]]</f>
        <v>56.67</v>
      </c>
      <c r="M920" s="5">
        <v>545139.1</v>
      </c>
      <c r="N920" s="5">
        <v>377988.9</v>
      </c>
    </row>
    <row r="921" spans="1:14" x14ac:dyDescent="0.25">
      <c r="A921" t="s">
        <v>1093</v>
      </c>
      <c r="B921" t="s">
        <v>24</v>
      </c>
      <c r="C921" t="s">
        <v>131</v>
      </c>
      <c r="D921" t="s">
        <v>22</v>
      </c>
      <c r="E921" t="s">
        <v>14</v>
      </c>
      <c r="F921" t="str">
        <f>IF(Tabla1[[#This Row],[Importe Coste total]]&gt;500000," Alto","Bajo")</f>
        <v xml:space="preserve"> Alto</v>
      </c>
      <c r="G921" s="3">
        <v>44432</v>
      </c>
      <c r="H921">
        <v>719609487</v>
      </c>
      <c r="I921" s="3">
        <v>44460</v>
      </c>
      <c r="J921">
        <v>7293</v>
      </c>
      <c r="K921" s="15">
        <f>IFERROR(Tabla1[[#This Row],[Importe venta total]]/Tabla1[[#This Row],[Unidades]]," EJEMPLO SI .Error en el cálculo")</f>
        <v>205.7</v>
      </c>
      <c r="L921" s="5">
        <f>Tabla1[[#This Row],[Importe Coste total]]/Tabla1[[#This Row],[Unidades]]</f>
        <v>117.11</v>
      </c>
      <c r="M921" s="5">
        <v>1500170.0999999999</v>
      </c>
      <c r="N921" s="5">
        <v>854083.23</v>
      </c>
    </row>
    <row r="922" spans="1:14" x14ac:dyDescent="0.25">
      <c r="A922" t="s">
        <v>1094</v>
      </c>
      <c r="B922" t="s">
        <v>45</v>
      </c>
      <c r="C922" t="s">
        <v>396</v>
      </c>
      <c r="D922" t="s">
        <v>53</v>
      </c>
      <c r="E922" t="s">
        <v>18</v>
      </c>
      <c r="F922" t="str">
        <f>IF(Tabla1[[#This Row],[Importe Coste total]]&gt;500000," Alto","Bajo")</f>
        <v>Bajo</v>
      </c>
      <c r="G922" s="3">
        <v>44453</v>
      </c>
      <c r="H922">
        <v>492007529</v>
      </c>
      <c r="I922" s="3">
        <v>44473</v>
      </c>
      <c r="J922">
        <v>4816</v>
      </c>
      <c r="K922" s="15">
        <f>IFERROR(Tabla1[[#This Row],[Importe venta total]]/Tabla1[[#This Row],[Unidades]]," EJEMPLO SI .Error en el cálculo")</f>
        <v>154.06</v>
      </c>
      <c r="L922" s="5">
        <f>Tabla1[[#This Row],[Importe Coste total]]/Tabla1[[#This Row],[Unidades]]</f>
        <v>90.93</v>
      </c>
      <c r="M922" s="5">
        <v>741952.96</v>
      </c>
      <c r="N922" s="5">
        <v>437918.88</v>
      </c>
    </row>
    <row r="923" spans="1:14" x14ac:dyDescent="0.25">
      <c r="A923" t="s">
        <v>1095</v>
      </c>
      <c r="B923" t="s">
        <v>20</v>
      </c>
      <c r="C923" t="s">
        <v>250</v>
      </c>
      <c r="D923" t="s">
        <v>53</v>
      </c>
      <c r="E923" t="s">
        <v>14</v>
      </c>
      <c r="F923" t="str">
        <f>IF(Tabla1[[#This Row],[Importe Coste total]]&gt;500000," Alto","Bajo")</f>
        <v xml:space="preserve"> Alto</v>
      </c>
      <c r="G923" s="3">
        <v>44177</v>
      </c>
      <c r="H923">
        <v>819393670</v>
      </c>
      <c r="I923" s="3">
        <v>44181</v>
      </c>
      <c r="J923">
        <v>5651</v>
      </c>
      <c r="K923" s="15">
        <f>IFERROR(Tabla1[[#This Row],[Importe venta total]]/Tabla1[[#This Row],[Unidades]]," EJEMPLO SI .Error en el cálculo")</f>
        <v>154.06</v>
      </c>
      <c r="L923" s="5">
        <f>Tabla1[[#This Row],[Importe Coste total]]/Tabla1[[#This Row],[Unidades]]</f>
        <v>90.93</v>
      </c>
      <c r="M923" s="5">
        <v>870593.06</v>
      </c>
      <c r="N923" s="5">
        <v>513845.43000000005</v>
      </c>
    </row>
    <row r="924" spans="1:14" x14ac:dyDescent="0.25">
      <c r="A924" t="s">
        <v>1096</v>
      </c>
      <c r="B924" t="s">
        <v>24</v>
      </c>
      <c r="C924" t="s">
        <v>299</v>
      </c>
      <c r="D924" t="s">
        <v>26</v>
      </c>
      <c r="E924" t="s">
        <v>14</v>
      </c>
      <c r="F924" t="str">
        <f>IF(Tabla1[[#This Row],[Importe Coste total]]&gt;500000," Alto","Bajo")</f>
        <v>Bajo</v>
      </c>
      <c r="G924" s="3">
        <v>44347</v>
      </c>
      <c r="H924">
        <v>236191737</v>
      </c>
      <c r="I924" s="3">
        <v>44348</v>
      </c>
      <c r="J924">
        <v>3239</v>
      </c>
      <c r="K924" s="15">
        <f>IFERROR(Tabla1[[#This Row],[Importe venta total]]/Tabla1[[#This Row],[Unidades]]," EJEMPLO SI .Error en el cálculo")</f>
        <v>9.33</v>
      </c>
      <c r="L924" s="5">
        <f>Tabla1[[#This Row],[Importe Coste total]]/Tabla1[[#This Row],[Unidades]]</f>
        <v>6.92</v>
      </c>
      <c r="M924" s="5">
        <v>30219.87</v>
      </c>
      <c r="N924" s="5">
        <v>22413.88</v>
      </c>
    </row>
    <row r="925" spans="1:14" x14ac:dyDescent="0.25">
      <c r="A925" t="s">
        <v>1097</v>
      </c>
      <c r="B925" t="s">
        <v>11</v>
      </c>
      <c r="C925" t="s">
        <v>467</v>
      </c>
      <c r="D925" t="s">
        <v>22</v>
      </c>
      <c r="E925" t="s">
        <v>18</v>
      </c>
      <c r="F925" t="str">
        <f>IF(Tabla1[[#This Row],[Importe Coste total]]&gt;500000," Alto","Bajo")</f>
        <v>Bajo</v>
      </c>
      <c r="G925" s="3">
        <v>44804</v>
      </c>
      <c r="H925">
        <v>497138059</v>
      </c>
      <c r="I925" s="3">
        <v>44846</v>
      </c>
      <c r="J925">
        <v>3054</v>
      </c>
      <c r="K925" s="15">
        <f>IFERROR(Tabla1[[#This Row],[Importe venta total]]/Tabla1[[#This Row],[Unidades]]," EJEMPLO SI .Error en el cálculo")</f>
        <v>205.7</v>
      </c>
      <c r="L925" s="5">
        <f>Tabla1[[#This Row],[Importe Coste total]]/Tabla1[[#This Row],[Unidades]]</f>
        <v>117.11</v>
      </c>
      <c r="M925" s="5">
        <v>628207.79999999993</v>
      </c>
      <c r="N925" s="5">
        <v>357653.94</v>
      </c>
    </row>
    <row r="926" spans="1:14" x14ac:dyDescent="0.25">
      <c r="A926" t="s">
        <v>1098</v>
      </c>
      <c r="B926" t="s">
        <v>28</v>
      </c>
      <c r="C926" t="s">
        <v>600</v>
      </c>
      <c r="D926" t="s">
        <v>33</v>
      </c>
      <c r="E926" t="s">
        <v>18</v>
      </c>
      <c r="F926" t="str">
        <f>IF(Tabla1[[#This Row],[Importe Coste total]]&gt;500000," Alto","Bajo")</f>
        <v>Bajo</v>
      </c>
      <c r="G926" s="3">
        <v>43974</v>
      </c>
      <c r="H926">
        <v>727281463</v>
      </c>
      <c r="I926" s="3">
        <v>44023</v>
      </c>
      <c r="J926">
        <v>7601</v>
      </c>
      <c r="K926" s="15">
        <f>IFERROR(Tabla1[[#This Row],[Importe venta total]]/Tabla1[[#This Row],[Unidades]]," EJEMPLO SI .Error en el cálculo")</f>
        <v>47.45</v>
      </c>
      <c r="L926" s="5">
        <f>Tabla1[[#This Row],[Importe Coste total]]/Tabla1[[#This Row],[Unidades]]</f>
        <v>31.789999999999996</v>
      </c>
      <c r="M926" s="5">
        <v>360667.45</v>
      </c>
      <c r="N926" s="5">
        <v>241635.78999999998</v>
      </c>
    </row>
    <row r="927" spans="1:14" x14ac:dyDescent="0.25">
      <c r="A927" t="s">
        <v>1099</v>
      </c>
      <c r="B927" t="s">
        <v>24</v>
      </c>
      <c r="C927" t="s">
        <v>205</v>
      </c>
      <c r="D927" t="s">
        <v>17</v>
      </c>
      <c r="E927" t="s">
        <v>18</v>
      </c>
      <c r="F927" t="str">
        <f>IF(Tabla1[[#This Row],[Importe Coste total]]&gt;500000," Alto","Bajo")</f>
        <v xml:space="preserve"> Alto</v>
      </c>
      <c r="G927" s="3">
        <v>44603</v>
      </c>
      <c r="H927">
        <v>571983277</v>
      </c>
      <c r="I927" s="3">
        <v>44606</v>
      </c>
      <c r="J927">
        <v>1417</v>
      </c>
      <c r="K927" s="15">
        <f>IFERROR(Tabla1[[#This Row],[Importe venta total]]/Tabla1[[#This Row],[Unidades]]," EJEMPLO SI .Error en el cálculo")</f>
        <v>421.89</v>
      </c>
      <c r="L927" s="5">
        <f>Tabla1[[#This Row],[Importe Coste total]]/Tabla1[[#This Row],[Unidades]]</f>
        <v>364.69</v>
      </c>
      <c r="M927" s="5">
        <v>597818.13</v>
      </c>
      <c r="N927" s="5">
        <v>516765.73</v>
      </c>
    </row>
    <row r="928" spans="1:14" x14ac:dyDescent="0.25">
      <c r="A928" t="s">
        <v>1100</v>
      </c>
      <c r="B928" t="s">
        <v>11</v>
      </c>
      <c r="C928" t="s">
        <v>355</v>
      </c>
      <c r="D928" t="s">
        <v>40</v>
      </c>
      <c r="E928" t="s">
        <v>14</v>
      </c>
      <c r="F928" t="str">
        <f>IF(Tabla1[[#This Row],[Importe Coste total]]&gt;500000," Alto","Bajo")</f>
        <v>Bajo</v>
      </c>
      <c r="G928" s="3">
        <v>43843</v>
      </c>
      <c r="H928">
        <v>646917331</v>
      </c>
      <c r="I928" s="3">
        <v>43874</v>
      </c>
      <c r="J928">
        <v>6069</v>
      </c>
      <c r="K928" s="15">
        <f>IFERROR(Tabla1[[#This Row],[Importe venta total]]/Tabla1[[#This Row],[Unidades]]," EJEMPLO SI .Error en el cálculo")</f>
        <v>81.73</v>
      </c>
      <c r="L928" s="5">
        <f>Tabla1[[#This Row],[Importe Coste total]]/Tabla1[[#This Row],[Unidades]]</f>
        <v>56.669999999999995</v>
      </c>
      <c r="M928" s="5">
        <v>496019.37</v>
      </c>
      <c r="N928" s="5">
        <v>343930.23</v>
      </c>
    </row>
    <row r="929" spans="1:14" x14ac:dyDescent="0.25">
      <c r="A929" t="s">
        <v>1101</v>
      </c>
      <c r="B929" t="s">
        <v>24</v>
      </c>
      <c r="C929" t="s">
        <v>37</v>
      </c>
      <c r="D929" t="s">
        <v>30</v>
      </c>
      <c r="E929" t="s">
        <v>14</v>
      </c>
      <c r="F929" t="str">
        <f>IF(Tabla1[[#This Row],[Importe Coste total]]&gt;500000," Alto","Bajo")</f>
        <v xml:space="preserve"> Alto</v>
      </c>
      <c r="G929" s="3">
        <v>44214</v>
      </c>
      <c r="H929">
        <v>288069951</v>
      </c>
      <c r="I929" s="3">
        <v>44230</v>
      </c>
      <c r="J929">
        <v>5155</v>
      </c>
      <c r="K929" s="15">
        <f>IFERROR(Tabla1[[#This Row],[Importe venta total]]/Tabla1[[#This Row],[Unidades]]," EJEMPLO SI .Error en el cálculo")</f>
        <v>255.27999999999997</v>
      </c>
      <c r="L929" s="5">
        <f>Tabla1[[#This Row],[Importe Coste total]]/Tabla1[[#This Row],[Unidades]]</f>
        <v>159.41999999999999</v>
      </c>
      <c r="M929" s="5">
        <v>1315968.3999999999</v>
      </c>
      <c r="N929" s="5">
        <v>821810.1</v>
      </c>
    </row>
    <row r="930" spans="1:14" x14ac:dyDescent="0.25">
      <c r="A930" t="s">
        <v>1102</v>
      </c>
      <c r="B930" t="s">
        <v>65</v>
      </c>
      <c r="C930" t="s">
        <v>167</v>
      </c>
      <c r="D930" t="s">
        <v>53</v>
      </c>
      <c r="E930" t="s">
        <v>18</v>
      </c>
      <c r="F930" t="str">
        <f>IF(Tabla1[[#This Row],[Importe Coste total]]&gt;500000," Alto","Bajo")</f>
        <v xml:space="preserve"> Alto</v>
      </c>
      <c r="G930" s="3">
        <v>44726</v>
      </c>
      <c r="H930">
        <v>701739966</v>
      </c>
      <c r="I930" s="3">
        <v>44758</v>
      </c>
      <c r="J930">
        <v>9305</v>
      </c>
      <c r="K930" s="15">
        <f>IFERROR(Tabla1[[#This Row],[Importe venta total]]/Tabla1[[#This Row],[Unidades]]," EJEMPLO SI .Error en el cálculo")</f>
        <v>154.06</v>
      </c>
      <c r="L930" s="5">
        <f>Tabla1[[#This Row],[Importe Coste total]]/Tabla1[[#This Row],[Unidades]]</f>
        <v>90.93</v>
      </c>
      <c r="M930" s="5">
        <v>1433528.3</v>
      </c>
      <c r="N930" s="5">
        <v>846103.65</v>
      </c>
    </row>
    <row r="931" spans="1:14" x14ac:dyDescent="0.25">
      <c r="A931" t="s">
        <v>642</v>
      </c>
      <c r="B931" t="s">
        <v>65</v>
      </c>
      <c r="C931" t="s">
        <v>165</v>
      </c>
      <c r="D931" t="s">
        <v>22</v>
      </c>
      <c r="E931" t="s">
        <v>18</v>
      </c>
      <c r="F931" t="str">
        <f>IF(Tabla1[[#This Row],[Importe Coste total]]&gt;500000," Alto","Bajo")</f>
        <v>Bajo</v>
      </c>
      <c r="G931" s="3">
        <v>44539</v>
      </c>
      <c r="H931">
        <v>914538705</v>
      </c>
      <c r="I931" s="3">
        <v>44556</v>
      </c>
      <c r="J931">
        <v>1181</v>
      </c>
      <c r="K931" s="15">
        <f>IFERROR(Tabla1[[#This Row],[Importe venta total]]/Tabla1[[#This Row],[Unidades]]," EJEMPLO SI .Error en el cálculo")</f>
        <v>205.7</v>
      </c>
      <c r="L931" s="5">
        <f>Tabla1[[#This Row],[Importe Coste total]]/Tabla1[[#This Row],[Unidades]]</f>
        <v>117.11</v>
      </c>
      <c r="M931" s="5">
        <v>242931.69999999998</v>
      </c>
      <c r="N931" s="5">
        <v>138306.91</v>
      </c>
    </row>
    <row r="932" spans="1:14" x14ac:dyDescent="0.25">
      <c r="A932" t="s">
        <v>1103</v>
      </c>
      <c r="B932" t="s">
        <v>24</v>
      </c>
      <c r="C932" t="s">
        <v>501</v>
      </c>
      <c r="D932" t="s">
        <v>13</v>
      </c>
      <c r="E932" t="s">
        <v>14</v>
      </c>
      <c r="F932" t="str">
        <f>IF(Tabla1[[#This Row],[Importe Coste total]]&gt;500000," Alto","Bajo")</f>
        <v>Bajo</v>
      </c>
      <c r="G932" s="3">
        <v>44523</v>
      </c>
      <c r="H932">
        <v>923389995</v>
      </c>
      <c r="I932" s="3">
        <v>44570</v>
      </c>
      <c r="J932">
        <v>474</v>
      </c>
      <c r="K932" s="15">
        <f>IFERROR(Tabla1[[#This Row],[Importe venta total]]/Tabla1[[#This Row],[Unidades]]," EJEMPLO SI .Error en el cálculo")</f>
        <v>152.58000000000004</v>
      </c>
      <c r="L932" s="5">
        <f>Tabla1[[#This Row],[Importe Coste total]]/Tabla1[[#This Row],[Unidades]]</f>
        <v>97.44</v>
      </c>
      <c r="M932" s="5">
        <v>72322.920000000013</v>
      </c>
      <c r="N932" s="5">
        <v>46186.559999999998</v>
      </c>
    </row>
    <row r="933" spans="1:14" x14ac:dyDescent="0.25">
      <c r="A933" t="s">
        <v>904</v>
      </c>
      <c r="B933" t="s">
        <v>24</v>
      </c>
      <c r="C933" t="s">
        <v>822</v>
      </c>
      <c r="D933" t="s">
        <v>33</v>
      </c>
      <c r="E933" t="s">
        <v>18</v>
      </c>
      <c r="F933" t="str">
        <f>IF(Tabla1[[#This Row],[Importe Coste total]]&gt;500000," Alto","Bajo")</f>
        <v>Bajo</v>
      </c>
      <c r="G933" s="3">
        <v>44652</v>
      </c>
      <c r="H933">
        <v>345530164</v>
      </c>
      <c r="I933" s="3">
        <v>44660</v>
      </c>
      <c r="J933">
        <v>8909</v>
      </c>
      <c r="K933" s="15">
        <f>IFERROR(Tabla1[[#This Row],[Importe venta total]]/Tabla1[[#This Row],[Unidades]]," EJEMPLO SI .Error en el cálculo")</f>
        <v>47.45</v>
      </c>
      <c r="L933" s="5">
        <f>Tabla1[[#This Row],[Importe Coste total]]/Tabla1[[#This Row],[Unidades]]</f>
        <v>31.79</v>
      </c>
      <c r="M933" s="5">
        <v>422732.05000000005</v>
      </c>
      <c r="N933" s="5">
        <v>283217.11</v>
      </c>
    </row>
    <row r="934" spans="1:14" x14ac:dyDescent="0.25">
      <c r="A934" t="s">
        <v>1104</v>
      </c>
      <c r="B934" t="s">
        <v>24</v>
      </c>
      <c r="C934" t="s">
        <v>105</v>
      </c>
      <c r="D934" t="s">
        <v>75</v>
      </c>
      <c r="E934" t="s">
        <v>18</v>
      </c>
      <c r="F934" t="str">
        <f>IF(Tabla1[[#This Row],[Importe Coste total]]&gt;500000," Alto","Bajo")</f>
        <v>Bajo</v>
      </c>
      <c r="G934" s="3">
        <v>44525</v>
      </c>
      <c r="H934">
        <v>668508040</v>
      </c>
      <c r="I934" s="3">
        <v>44555</v>
      </c>
      <c r="J934">
        <v>5240</v>
      </c>
      <c r="K934" s="15">
        <f>IFERROR(Tabla1[[#This Row],[Importe venta total]]/Tabla1[[#This Row],[Unidades]]," EJEMPLO SI .Error en el cálculo")</f>
        <v>109.27999999999999</v>
      </c>
      <c r="L934" s="5">
        <f>Tabla1[[#This Row],[Importe Coste total]]/Tabla1[[#This Row],[Unidades]]</f>
        <v>35.840000000000003</v>
      </c>
      <c r="M934" s="5">
        <v>572627.19999999995</v>
      </c>
      <c r="N934" s="5">
        <v>187801.60000000001</v>
      </c>
    </row>
    <row r="935" spans="1:14" x14ac:dyDescent="0.25">
      <c r="A935" t="s">
        <v>1105</v>
      </c>
      <c r="B935" t="s">
        <v>20</v>
      </c>
      <c r="C935" t="s">
        <v>59</v>
      </c>
      <c r="D935" t="s">
        <v>43</v>
      </c>
      <c r="E935" t="s">
        <v>14</v>
      </c>
      <c r="F935" t="str">
        <f>IF(Tabla1[[#This Row],[Importe Coste total]]&gt;500000," Alto","Bajo")</f>
        <v>Bajo</v>
      </c>
      <c r="G935" s="3">
        <v>43888</v>
      </c>
      <c r="H935">
        <v>300184953</v>
      </c>
      <c r="I935" s="3">
        <v>43890</v>
      </c>
      <c r="J935">
        <v>253</v>
      </c>
      <c r="K935" s="15">
        <f>IFERROR(Tabla1[[#This Row],[Importe venta total]]/Tabla1[[#This Row],[Unidades]]," EJEMPLO SI .Error en el cálculo")</f>
        <v>651.21</v>
      </c>
      <c r="L935" s="5">
        <f>Tabla1[[#This Row],[Importe Coste total]]/Tabla1[[#This Row],[Unidades]]</f>
        <v>524.96</v>
      </c>
      <c r="M935" s="5">
        <v>164756.13</v>
      </c>
      <c r="N935" s="5">
        <v>132814.88</v>
      </c>
    </row>
    <row r="936" spans="1:14" x14ac:dyDescent="0.25">
      <c r="A936" t="s">
        <v>1106</v>
      </c>
      <c r="B936" t="s">
        <v>11</v>
      </c>
      <c r="C936" t="s">
        <v>387</v>
      </c>
      <c r="D936" t="s">
        <v>26</v>
      </c>
      <c r="E936" t="s">
        <v>18</v>
      </c>
      <c r="F936" t="str">
        <f>IF(Tabla1[[#This Row],[Importe Coste total]]&gt;500000," Alto","Bajo")</f>
        <v>Bajo</v>
      </c>
      <c r="G936" s="3">
        <v>44199</v>
      </c>
      <c r="H936">
        <v>418734729</v>
      </c>
      <c r="I936" s="3">
        <v>44202</v>
      </c>
      <c r="J936">
        <v>1766</v>
      </c>
      <c r="K936" s="15">
        <f>IFERROR(Tabla1[[#This Row],[Importe venta total]]/Tabla1[[#This Row],[Unidades]]," EJEMPLO SI .Error en el cálculo")</f>
        <v>9.33</v>
      </c>
      <c r="L936" s="5">
        <f>Tabla1[[#This Row],[Importe Coste total]]/Tabla1[[#This Row],[Unidades]]</f>
        <v>6.92</v>
      </c>
      <c r="M936" s="5">
        <v>16476.78</v>
      </c>
      <c r="N936" s="5">
        <v>12220.72</v>
      </c>
    </row>
    <row r="937" spans="1:14" x14ac:dyDescent="0.25">
      <c r="A937" t="s">
        <v>1107</v>
      </c>
      <c r="B937" t="s">
        <v>24</v>
      </c>
      <c r="C937" t="s">
        <v>267</v>
      </c>
      <c r="D937" t="s">
        <v>38</v>
      </c>
      <c r="E937" t="s">
        <v>18</v>
      </c>
      <c r="F937" t="str">
        <f>IF(Tabla1[[#This Row],[Importe Coste total]]&gt;500000," Alto","Bajo")</f>
        <v xml:space="preserve"> Alto</v>
      </c>
      <c r="G937" s="3">
        <v>43932</v>
      </c>
      <c r="H937">
        <v>922643697</v>
      </c>
      <c r="I937" s="3">
        <v>43958</v>
      </c>
      <c r="J937">
        <v>9628</v>
      </c>
      <c r="K937" s="15">
        <f>IFERROR(Tabla1[[#This Row],[Importe venta total]]/Tabla1[[#This Row],[Unidades]]," EJEMPLO SI .Error en el cálculo")</f>
        <v>437.2</v>
      </c>
      <c r="L937" s="5">
        <f>Tabla1[[#This Row],[Importe Coste total]]/Tabla1[[#This Row],[Unidades]]</f>
        <v>263.33</v>
      </c>
      <c r="M937" s="5">
        <v>4209361.5999999996</v>
      </c>
      <c r="N937" s="5">
        <v>2535341.2399999998</v>
      </c>
    </row>
    <row r="938" spans="1:14" x14ac:dyDescent="0.25">
      <c r="A938" t="s">
        <v>1108</v>
      </c>
      <c r="B938" t="s">
        <v>45</v>
      </c>
      <c r="C938" t="s">
        <v>46</v>
      </c>
      <c r="D938" t="s">
        <v>43</v>
      </c>
      <c r="E938" t="s">
        <v>14</v>
      </c>
      <c r="F938" t="str">
        <f>IF(Tabla1[[#This Row],[Importe Coste total]]&gt;500000," Alto","Bajo")</f>
        <v>Bajo</v>
      </c>
      <c r="G938" s="3">
        <v>44316</v>
      </c>
      <c r="H938">
        <v>880710685</v>
      </c>
      <c r="I938" s="3">
        <v>44366</v>
      </c>
      <c r="J938">
        <v>718</v>
      </c>
      <c r="K938" s="15">
        <f>IFERROR(Tabla1[[#This Row],[Importe venta total]]/Tabla1[[#This Row],[Unidades]]," EJEMPLO SI .Error en el cálculo")</f>
        <v>651.21</v>
      </c>
      <c r="L938" s="5">
        <f>Tabla1[[#This Row],[Importe Coste total]]/Tabla1[[#This Row],[Unidades]]</f>
        <v>524.96</v>
      </c>
      <c r="M938" s="5">
        <v>467568.78</v>
      </c>
      <c r="N938" s="5">
        <v>376921.28</v>
      </c>
    </row>
    <row r="939" spans="1:14" x14ac:dyDescent="0.25">
      <c r="A939" t="s">
        <v>1109</v>
      </c>
      <c r="B939" t="s">
        <v>24</v>
      </c>
      <c r="C939" t="s">
        <v>291</v>
      </c>
      <c r="D939" t="s">
        <v>85</v>
      </c>
      <c r="E939" t="s">
        <v>18</v>
      </c>
      <c r="F939" t="str">
        <f>IF(Tabla1[[#This Row],[Importe Coste total]]&gt;500000," Alto","Bajo")</f>
        <v xml:space="preserve"> Alto</v>
      </c>
      <c r="G939" s="3">
        <v>44640</v>
      </c>
      <c r="H939">
        <v>782047021</v>
      </c>
      <c r="I939" s="3">
        <v>44657</v>
      </c>
      <c r="J939">
        <v>3947</v>
      </c>
      <c r="K939" s="15">
        <f>IFERROR(Tabla1[[#This Row],[Importe venta total]]/Tabla1[[#This Row],[Unidades]]," EJEMPLO SI .Error en el cálculo")</f>
        <v>668.27</v>
      </c>
      <c r="L939" s="5">
        <f>Tabla1[[#This Row],[Importe Coste total]]/Tabla1[[#This Row],[Unidades]]</f>
        <v>502.54</v>
      </c>
      <c r="M939" s="5">
        <v>2637661.69</v>
      </c>
      <c r="N939" s="5">
        <v>1983525.3800000001</v>
      </c>
    </row>
    <row r="940" spans="1:14" x14ac:dyDescent="0.25">
      <c r="A940" t="s">
        <v>1110</v>
      </c>
      <c r="B940" t="s">
        <v>11</v>
      </c>
      <c r="C940" t="s">
        <v>313</v>
      </c>
      <c r="D940" t="s">
        <v>30</v>
      </c>
      <c r="E940" t="s">
        <v>14</v>
      </c>
      <c r="F940" t="str">
        <f>IF(Tabla1[[#This Row],[Importe Coste total]]&gt;500000," Alto","Bajo")</f>
        <v xml:space="preserve"> Alto</v>
      </c>
      <c r="G940" s="3">
        <v>44863</v>
      </c>
      <c r="H940">
        <v>286076533</v>
      </c>
      <c r="I940" s="3">
        <v>44875</v>
      </c>
      <c r="J940">
        <v>5258</v>
      </c>
      <c r="K940" s="15">
        <f>IFERROR(Tabla1[[#This Row],[Importe venta total]]/Tabla1[[#This Row],[Unidades]]," EJEMPLO SI .Error en el cálculo")</f>
        <v>255.28</v>
      </c>
      <c r="L940" s="5">
        <f>Tabla1[[#This Row],[Importe Coste total]]/Tabla1[[#This Row],[Unidades]]</f>
        <v>159.41999999999999</v>
      </c>
      <c r="M940" s="5">
        <v>1342262.24</v>
      </c>
      <c r="N940" s="5">
        <v>838230.36</v>
      </c>
    </row>
    <row r="941" spans="1:14" x14ac:dyDescent="0.25">
      <c r="A941" t="s">
        <v>437</v>
      </c>
      <c r="B941" t="s">
        <v>24</v>
      </c>
      <c r="C941" t="s">
        <v>105</v>
      </c>
      <c r="D941" t="s">
        <v>30</v>
      </c>
      <c r="E941" t="s">
        <v>14</v>
      </c>
      <c r="F941" t="str">
        <f>IF(Tabla1[[#This Row],[Importe Coste total]]&gt;500000," Alto","Bajo")</f>
        <v>Bajo</v>
      </c>
      <c r="G941" s="3">
        <v>44044</v>
      </c>
      <c r="H941">
        <v>472535550</v>
      </c>
      <c r="I941" s="3">
        <v>44072</v>
      </c>
      <c r="J941">
        <v>2625</v>
      </c>
      <c r="K941" s="15">
        <f>IFERROR(Tabla1[[#This Row],[Importe venta total]]/Tabla1[[#This Row],[Unidades]]," EJEMPLO SI .Error en el cálculo")</f>
        <v>255.28</v>
      </c>
      <c r="L941" s="5">
        <f>Tabla1[[#This Row],[Importe Coste total]]/Tabla1[[#This Row],[Unidades]]</f>
        <v>159.41999999999999</v>
      </c>
      <c r="M941" s="5">
        <v>670110</v>
      </c>
      <c r="N941" s="5">
        <v>418477.49999999994</v>
      </c>
    </row>
    <row r="942" spans="1:14" x14ac:dyDescent="0.25">
      <c r="A942" t="s">
        <v>1111</v>
      </c>
      <c r="B942" t="s">
        <v>11</v>
      </c>
      <c r="C942" t="s">
        <v>558</v>
      </c>
      <c r="D942" t="s">
        <v>17</v>
      </c>
      <c r="E942" t="s">
        <v>18</v>
      </c>
      <c r="F942" t="str">
        <f>IF(Tabla1[[#This Row],[Importe Coste total]]&gt;500000," Alto","Bajo")</f>
        <v>Bajo</v>
      </c>
      <c r="G942" s="3">
        <v>44001</v>
      </c>
      <c r="H942">
        <v>691472899</v>
      </c>
      <c r="I942" s="3">
        <v>44050</v>
      </c>
      <c r="J942">
        <v>1052</v>
      </c>
      <c r="K942" s="15">
        <f>IFERROR(Tabla1[[#This Row],[Importe venta total]]/Tabla1[[#This Row],[Unidades]]," EJEMPLO SI .Error en el cálculo")</f>
        <v>421.89</v>
      </c>
      <c r="L942" s="5">
        <f>Tabla1[[#This Row],[Importe Coste total]]/Tabla1[[#This Row],[Unidades]]</f>
        <v>364.69</v>
      </c>
      <c r="M942" s="5">
        <v>443828.27999999997</v>
      </c>
      <c r="N942" s="5">
        <v>383653.88</v>
      </c>
    </row>
    <row r="943" spans="1:14" x14ac:dyDescent="0.25">
      <c r="A943" t="s">
        <v>1112</v>
      </c>
      <c r="B943" t="s">
        <v>24</v>
      </c>
      <c r="C943" t="s">
        <v>25</v>
      </c>
      <c r="D943" t="s">
        <v>30</v>
      </c>
      <c r="E943" t="s">
        <v>18</v>
      </c>
      <c r="F943" t="str">
        <f>IF(Tabla1[[#This Row],[Importe Coste total]]&gt;500000," Alto","Bajo")</f>
        <v xml:space="preserve"> Alto</v>
      </c>
      <c r="G943" s="3">
        <v>44610</v>
      </c>
      <c r="H943">
        <v>813249909</v>
      </c>
      <c r="I943" s="3">
        <v>44630</v>
      </c>
      <c r="J943">
        <v>7575</v>
      </c>
      <c r="K943" s="15">
        <f>IFERROR(Tabla1[[#This Row],[Importe venta total]]/Tabla1[[#This Row],[Unidades]]," EJEMPLO SI .Error en el cálculo")</f>
        <v>255.28</v>
      </c>
      <c r="L943" s="5">
        <f>Tabla1[[#This Row],[Importe Coste total]]/Tabla1[[#This Row],[Unidades]]</f>
        <v>159.41999999999999</v>
      </c>
      <c r="M943" s="5">
        <v>1933746</v>
      </c>
      <c r="N943" s="5">
        <v>1207606.5</v>
      </c>
    </row>
    <row r="944" spans="1:14" x14ac:dyDescent="0.25">
      <c r="A944" t="s">
        <v>973</v>
      </c>
      <c r="B944" t="s">
        <v>24</v>
      </c>
      <c r="C944" t="s">
        <v>315</v>
      </c>
      <c r="D944" t="s">
        <v>26</v>
      </c>
      <c r="E944" t="s">
        <v>18</v>
      </c>
      <c r="F944" t="str">
        <f>IF(Tabla1[[#This Row],[Importe Coste total]]&gt;500000," Alto","Bajo")</f>
        <v>Bajo</v>
      </c>
      <c r="G944" s="3">
        <v>44328</v>
      </c>
      <c r="H944">
        <v>778540408</v>
      </c>
      <c r="I944" s="3">
        <v>44356</v>
      </c>
      <c r="J944">
        <v>6263</v>
      </c>
      <c r="K944" s="15">
        <f>IFERROR(Tabla1[[#This Row],[Importe venta total]]/Tabla1[[#This Row],[Unidades]]," EJEMPLO SI .Error en el cálculo")</f>
        <v>9.33</v>
      </c>
      <c r="L944" s="5">
        <f>Tabla1[[#This Row],[Importe Coste total]]/Tabla1[[#This Row],[Unidades]]</f>
        <v>6.92</v>
      </c>
      <c r="M944" s="5">
        <v>58433.79</v>
      </c>
      <c r="N944" s="5">
        <v>43339.96</v>
      </c>
    </row>
    <row r="945" spans="1:14" x14ac:dyDescent="0.25">
      <c r="A945" t="s">
        <v>1113</v>
      </c>
      <c r="B945" t="s">
        <v>28</v>
      </c>
      <c r="C945" t="s">
        <v>129</v>
      </c>
      <c r="D945" t="s">
        <v>17</v>
      </c>
      <c r="E945" t="s">
        <v>18</v>
      </c>
      <c r="F945" t="str">
        <f>IF(Tabla1[[#This Row],[Importe Coste total]]&gt;500000," Alto","Bajo")</f>
        <v xml:space="preserve"> Alto</v>
      </c>
      <c r="G945" s="3">
        <v>43847</v>
      </c>
      <c r="H945">
        <v>148330724</v>
      </c>
      <c r="I945" s="3">
        <v>43868</v>
      </c>
      <c r="J945">
        <v>3212</v>
      </c>
      <c r="K945" s="15">
        <f>IFERROR(Tabla1[[#This Row],[Importe venta total]]/Tabla1[[#This Row],[Unidades]]," EJEMPLO SI .Error en el cálculo")</f>
        <v>421.89</v>
      </c>
      <c r="L945" s="5">
        <f>Tabla1[[#This Row],[Importe Coste total]]/Tabla1[[#This Row],[Unidades]]</f>
        <v>364.69</v>
      </c>
      <c r="M945" s="5">
        <v>1355110.68</v>
      </c>
      <c r="N945" s="5">
        <v>1171384.28</v>
      </c>
    </row>
    <row r="946" spans="1:14" x14ac:dyDescent="0.25">
      <c r="A946" t="s">
        <v>1114</v>
      </c>
      <c r="B946" t="s">
        <v>11</v>
      </c>
      <c r="C946" t="s">
        <v>217</v>
      </c>
      <c r="D946" t="s">
        <v>26</v>
      </c>
      <c r="E946" t="s">
        <v>18</v>
      </c>
      <c r="F946" t="str">
        <f>IF(Tabla1[[#This Row],[Importe Coste total]]&gt;500000," Alto","Bajo")</f>
        <v>Bajo</v>
      </c>
      <c r="G946" s="3">
        <v>44527</v>
      </c>
      <c r="H946">
        <v>353919684</v>
      </c>
      <c r="I946" s="3">
        <v>44562</v>
      </c>
      <c r="J946">
        <v>1554</v>
      </c>
      <c r="K946" s="15">
        <f>IFERROR(Tabla1[[#This Row],[Importe venta total]]/Tabla1[[#This Row],[Unidades]]," EJEMPLO SI .Error en el cálculo")</f>
        <v>9.33</v>
      </c>
      <c r="L946" s="5">
        <f>Tabla1[[#This Row],[Importe Coste total]]/Tabla1[[#This Row],[Unidades]]</f>
        <v>6.92</v>
      </c>
      <c r="M946" s="5">
        <v>14498.82</v>
      </c>
      <c r="N946" s="5">
        <v>10753.68</v>
      </c>
    </row>
    <row r="947" spans="1:14" x14ac:dyDescent="0.25">
      <c r="A947" t="s">
        <v>1100</v>
      </c>
      <c r="B947" t="s">
        <v>11</v>
      </c>
      <c r="C947" t="s">
        <v>199</v>
      </c>
      <c r="D947" t="s">
        <v>75</v>
      </c>
      <c r="E947" t="s">
        <v>14</v>
      </c>
      <c r="F947" t="str">
        <f>IF(Tabla1[[#This Row],[Importe Coste total]]&gt;500000," Alto","Bajo")</f>
        <v>Bajo</v>
      </c>
      <c r="G947" s="3">
        <v>44743</v>
      </c>
      <c r="H947">
        <v>646918618</v>
      </c>
      <c r="I947" s="3">
        <v>44761</v>
      </c>
      <c r="J947">
        <v>6450</v>
      </c>
      <c r="K947" s="15">
        <f>IFERROR(Tabla1[[#This Row],[Importe venta total]]/Tabla1[[#This Row],[Unidades]]," EJEMPLO SI .Error en el cálculo")</f>
        <v>109.28</v>
      </c>
      <c r="L947" s="5">
        <f>Tabla1[[#This Row],[Importe Coste total]]/Tabla1[[#This Row],[Unidades]]</f>
        <v>35.840000000000003</v>
      </c>
      <c r="M947" s="5">
        <v>704856</v>
      </c>
      <c r="N947" s="5">
        <v>231168.00000000003</v>
      </c>
    </row>
    <row r="948" spans="1:14" x14ac:dyDescent="0.25">
      <c r="A948" t="s">
        <v>1115</v>
      </c>
      <c r="B948" t="s">
        <v>24</v>
      </c>
      <c r="C948" t="s">
        <v>148</v>
      </c>
      <c r="D948" t="s">
        <v>53</v>
      </c>
      <c r="E948" t="s">
        <v>14</v>
      </c>
      <c r="F948" t="str">
        <f>IF(Tabla1[[#This Row],[Importe Coste total]]&gt;500000," Alto","Bajo")</f>
        <v>Bajo</v>
      </c>
      <c r="G948" s="3">
        <v>44584</v>
      </c>
      <c r="H948">
        <v>349251353</v>
      </c>
      <c r="I948" s="3">
        <v>44595</v>
      </c>
      <c r="J948">
        <v>91</v>
      </c>
      <c r="K948" s="15">
        <f>IFERROR(Tabla1[[#This Row],[Importe venta total]]/Tabla1[[#This Row],[Unidades]]," EJEMPLO SI .Error en el cálculo")</f>
        <v>154.06</v>
      </c>
      <c r="L948" s="5">
        <f>Tabla1[[#This Row],[Importe Coste total]]/Tabla1[[#This Row],[Unidades]]</f>
        <v>90.93</v>
      </c>
      <c r="M948" s="5">
        <v>14019.460000000001</v>
      </c>
      <c r="N948" s="5">
        <v>8274.630000000001</v>
      </c>
    </row>
    <row r="949" spans="1:14" x14ac:dyDescent="0.25">
      <c r="A949" t="s">
        <v>1116</v>
      </c>
      <c r="B949" t="s">
        <v>11</v>
      </c>
      <c r="C949" t="s">
        <v>707</v>
      </c>
      <c r="D949" t="s">
        <v>33</v>
      </c>
      <c r="E949" t="s">
        <v>18</v>
      </c>
      <c r="F949" t="str">
        <f>IF(Tabla1[[#This Row],[Importe Coste total]]&gt;500000," Alto","Bajo")</f>
        <v>Bajo</v>
      </c>
      <c r="G949" s="3">
        <v>44286</v>
      </c>
      <c r="H949">
        <v>203154218</v>
      </c>
      <c r="I949" s="3">
        <v>44299</v>
      </c>
      <c r="J949">
        <v>6702</v>
      </c>
      <c r="K949" s="15">
        <f>IFERROR(Tabla1[[#This Row],[Importe venta total]]/Tabla1[[#This Row],[Unidades]]," EJEMPLO SI .Error en el cálculo")</f>
        <v>47.45</v>
      </c>
      <c r="L949" s="5">
        <f>Tabla1[[#This Row],[Importe Coste total]]/Tabla1[[#This Row],[Unidades]]</f>
        <v>31.79</v>
      </c>
      <c r="M949" s="5">
        <v>318009.90000000002</v>
      </c>
      <c r="N949" s="5">
        <v>213056.58</v>
      </c>
    </row>
    <row r="950" spans="1:14" x14ac:dyDescent="0.25">
      <c r="A950" t="s">
        <v>1117</v>
      </c>
      <c r="B950" t="s">
        <v>28</v>
      </c>
      <c r="C950" t="s">
        <v>332</v>
      </c>
      <c r="D950" t="s">
        <v>33</v>
      </c>
      <c r="E950" t="s">
        <v>14</v>
      </c>
      <c r="F950" t="str">
        <f>IF(Tabla1[[#This Row],[Importe Coste total]]&gt;500000," Alto","Bajo")</f>
        <v>Bajo</v>
      </c>
      <c r="G950" s="3">
        <v>44750</v>
      </c>
      <c r="H950">
        <v>121176040</v>
      </c>
      <c r="I950" s="3">
        <v>44765</v>
      </c>
      <c r="J950">
        <v>7538</v>
      </c>
      <c r="K950" s="15">
        <f>IFERROR(Tabla1[[#This Row],[Importe venta total]]/Tabla1[[#This Row],[Unidades]]," EJEMPLO SI .Error en el cálculo")</f>
        <v>47.45</v>
      </c>
      <c r="L950" s="5">
        <f>Tabla1[[#This Row],[Importe Coste total]]/Tabla1[[#This Row],[Unidades]]</f>
        <v>31.79</v>
      </c>
      <c r="M950" s="5">
        <v>357678.10000000003</v>
      </c>
      <c r="N950" s="5">
        <v>239633.02</v>
      </c>
    </row>
    <row r="951" spans="1:14" x14ac:dyDescent="0.25">
      <c r="A951" t="s">
        <v>1118</v>
      </c>
      <c r="B951" t="s">
        <v>24</v>
      </c>
      <c r="C951" t="s">
        <v>105</v>
      </c>
      <c r="D951" t="s">
        <v>30</v>
      </c>
      <c r="E951" t="s">
        <v>18</v>
      </c>
      <c r="F951" t="str">
        <f>IF(Tabla1[[#This Row],[Importe Coste total]]&gt;500000," Alto","Bajo")</f>
        <v xml:space="preserve"> Alto</v>
      </c>
      <c r="G951" s="3">
        <v>43897</v>
      </c>
      <c r="H951">
        <v>536178147</v>
      </c>
      <c r="I951" s="3">
        <v>43917</v>
      </c>
      <c r="J951">
        <v>5884</v>
      </c>
      <c r="K951" s="15">
        <f>IFERROR(Tabla1[[#This Row],[Importe venta total]]/Tabla1[[#This Row],[Unidades]]," EJEMPLO SI .Error en el cálculo")</f>
        <v>255.28</v>
      </c>
      <c r="L951" s="5">
        <f>Tabla1[[#This Row],[Importe Coste total]]/Tabla1[[#This Row],[Unidades]]</f>
        <v>159.41999999999999</v>
      </c>
      <c r="M951" s="5">
        <v>1502067.52</v>
      </c>
      <c r="N951" s="5">
        <v>938027.27999999991</v>
      </c>
    </row>
    <row r="952" spans="1:14" x14ac:dyDescent="0.25">
      <c r="A952" t="s">
        <v>1119</v>
      </c>
      <c r="B952" t="s">
        <v>20</v>
      </c>
      <c r="C952" t="s">
        <v>42</v>
      </c>
      <c r="D952" t="s">
        <v>53</v>
      </c>
      <c r="E952" t="s">
        <v>18</v>
      </c>
      <c r="F952" t="str">
        <f>IF(Tabla1[[#This Row],[Importe Coste total]]&gt;500000," Alto","Bajo")</f>
        <v>Bajo</v>
      </c>
      <c r="G952" s="3">
        <v>44490</v>
      </c>
      <c r="H952">
        <v>151334369</v>
      </c>
      <c r="I952" s="3">
        <v>44507</v>
      </c>
      <c r="J952">
        <v>2058</v>
      </c>
      <c r="K952" s="15">
        <f>IFERROR(Tabla1[[#This Row],[Importe venta total]]/Tabla1[[#This Row],[Unidades]]," EJEMPLO SI .Error en el cálculo")</f>
        <v>154.06</v>
      </c>
      <c r="L952" s="5">
        <f>Tabla1[[#This Row],[Importe Coste total]]/Tabla1[[#This Row],[Unidades]]</f>
        <v>90.93</v>
      </c>
      <c r="M952" s="5">
        <v>317055.48</v>
      </c>
      <c r="N952" s="5">
        <v>187133.94</v>
      </c>
    </row>
    <row r="953" spans="1:14" x14ac:dyDescent="0.25">
      <c r="A953" t="s">
        <v>1120</v>
      </c>
      <c r="B953" t="s">
        <v>65</v>
      </c>
      <c r="C953" t="s">
        <v>429</v>
      </c>
      <c r="D953" t="s">
        <v>40</v>
      </c>
      <c r="E953" t="s">
        <v>18</v>
      </c>
      <c r="F953" t="str">
        <f>IF(Tabla1[[#This Row],[Importe Coste total]]&gt;500000," Alto","Bajo")</f>
        <v>Bajo</v>
      </c>
      <c r="G953" s="3">
        <v>44219</v>
      </c>
      <c r="H953">
        <v>890131032</v>
      </c>
      <c r="I953" s="3">
        <v>44232</v>
      </c>
      <c r="J953">
        <v>8408</v>
      </c>
      <c r="K953" s="15">
        <f>IFERROR(Tabla1[[#This Row],[Importe venta total]]/Tabla1[[#This Row],[Unidades]]," EJEMPLO SI .Error en el cálculo")</f>
        <v>81.73</v>
      </c>
      <c r="L953" s="5">
        <f>Tabla1[[#This Row],[Importe Coste total]]/Tabla1[[#This Row],[Unidades]]</f>
        <v>56.67</v>
      </c>
      <c r="M953" s="5">
        <v>687185.84000000008</v>
      </c>
      <c r="N953" s="5">
        <v>476481.36</v>
      </c>
    </row>
    <row r="954" spans="1:14" x14ac:dyDescent="0.25">
      <c r="A954" t="s">
        <v>1121</v>
      </c>
      <c r="B954" t="s">
        <v>28</v>
      </c>
      <c r="C954" t="s">
        <v>117</v>
      </c>
      <c r="D954" t="s">
        <v>85</v>
      </c>
      <c r="E954" t="s">
        <v>18</v>
      </c>
      <c r="F954" t="str">
        <f>IF(Tabla1[[#This Row],[Importe Coste total]]&gt;500000," Alto","Bajo")</f>
        <v xml:space="preserve"> Alto</v>
      </c>
      <c r="G954" s="3">
        <v>44575</v>
      </c>
      <c r="H954">
        <v>246366965</v>
      </c>
      <c r="I954" s="3">
        <v>44625</v>
      </c>
      <c r="J954">
        <v>4315</v>
      </c>
      <c r="K954" s="15">
        <f>IFERROR(Tabla1[[#This Row],[Importe venta total]]/Tabla1[[#This Row],[Unidades]]," EJEMPLO SI .Error en el cálculo")</f>
        <v>668.27</v>
      </c>
      <c r="L954" s="5">
        <f>Tabla1[[#This Row],[Importe Coste total]]/Tabla1[[#This Row],[Unidades]]</f>
        <v>502.54</v>
      </c>
      <c r="M954" s="5">
        <v>2883585.05</v>
      </c>
      <c r="N954" s="5">
        <v>2168460.1</v>
      </c>
    </row>
    <row r="955" spans="1:14" x14ac:dyDescent="0.25">
      <c r="A955" t="s">
        <v>1122</v>
      </c>
      <c r="B955" t="s">
        <v>65</v>
      </c>
      <c r="C955" t="s">
        <v>97</v>
      </c>
      <c r="D955" t="s">
        <v>22</v>
      </c>
      <c r="E955" t="s">
        <v>18</v>
      </c>
      <c r="F955" t="str">
        <f>IF(Tabla1[[#This Row],[Importe Coste total]]&gt;500000," Alto","Bajo")</f>
        <v>Bajo</v>
      </c>
      <c r="G955" s="3">
        <v>44064</v>
      </c>
      <c r="H955">
        <v>734153497</v>
      </c>
      <c r="I955" s="3">
        <v>44096</v>
      </c>
      <c r="J955">
        <v>1189</v>
      </c>
      <c r="K955" s="15">
        <f>IFERROR(Tabla1[[#This Row],[Importe venta total]]/Tabla1[[#This Row],[Unidades]]," EJEMPLO SI .Error en el cálculo")</f>
        <v>205.7</v>
      </c>
      <c r="L955" s="5">
        <f>Tabla1[[#This Row],[Importe Coste total]]/Tabla1[[#This Row],[Unidades]]</f>
        <v>117.11000000000001</v>
      </c>
      <c r="M955" s="5">
        <v>244577.3</v>
      </c>
      <c r="N955" s="5">
        <v>139243.79</v>
      </c>
    </row>
    <row r="956" spans="1:14" x14ac:dyDescent="0.25">
      <c r="A956" t="s">
        <v>1123</v>
      </c>
      <c r="B956" t="s">
        <v>11</v>
      </c>
      <c r="C956" t="s">
        <v>371</v>
      </c>
      <c r="D956" t="s">
        <v>40</v>
      </c>
      <c r="E956" t="s">
        <v>14</v>
      </c>
      <c r="F956" t="str">
        <f>IF(Tabla1[[#This Row],[Importe Coste total]]&gt;500000," Alto","Bajo")</f>
        <v>Bajo</v>
      </c>
      <c r="G956" s="3">
        <v>43948</v>
      </c>
      <c r="H956">
        <v>437914454</v>
      </c>
      <c r="I956" s="3">
        <v>43953</v>
      </c>
      <c r="J956">
        <v>7473</v>
      </c>
      <c r="K956" s="15">
        <f>IFERROR(Tabla1[[#This Row],[Importe venta total]]/Tabla1[[#This Row],[Unidades]]," EJEMPLO SI .Error en el cálculo")</f>
        <v>81.73</v>
      </c>
      <c r="L956" s="5">
        <f>Tabla1[[#This Row],[Importe Coste total]]/Tabla1[[#This Row],[Unidades]]</f>
        <v>56.67</v>
      </c>
      <c r="M956" s="5">
        <v>610768.29</v>
      </c>
      <c r="N956" s="5">
        <v>423494.91000000003</v>
      </c>
    </row>
    <row r="957" spans="1:14" x14ac:dyDescent="0.25">
      <c r="A957" t="s">
        <v>1124</v>
      </c>
      <c r="B957" t="s">
        <v>20</v>
      </c>
      <c r="C957" t="s">
        <v>416</v>
      </c>
      <c r="D957" t="s">
        <v>85</v>
      </c>
      <c r="E957" t="s">
        <v>14</v>
      </c>
      <c r="F957" t="str">
        <f>IF(Tabla1[[#This Row],[Importe Coste total]]&gt;500000," Alto","Bajo")</f>
        <v xml:space="preserve"> Alto</v>
      </c>
      <c r="G957" s="3">
        <v>44593</v>
      </c>
      <c r="H957">
        <v>662386167</v>
      </c>
      <c r="I957" s="3">
        <v>44621</v>
      </c>
      <c r="J957">
        <v>3641</v>
      </c>
      <c r="K957" s="15">
        <f>IFERROR(Tabla1[[#This Row],[Importe venta total]]/Tabla1[[#This Row],[Unidades]]," EJEMPLO SI .Error en el cálculo")</f>
        <v>668.27</v>
      </c>
      <c r="L957" s="5">
        <f>Tabla1[[#This Row],[Importe Coste total]]/Tabla1[[#This Row],[Unidades]]</f>
        <v>502.54</v>
      </c>
      <c r="M957" s="5">
        <v>2433171.0699999998</v>
      </c>
      <c r="N957" s="5">
        <v>1829748.1400000001</v>
      </c>
    </row>
    <row r="958" spans="1:14" x14ac:dyDescent="0.25">
      <c r="A958" t="s">
        <v>1125</v>
      </c>
      <c r="B958" t="s">
        <v>24</v>
      </c>
      <c r="C958" t="s">
        <v>57</v>
      </c>
      <c r="D958" t="s">
        <v>75</v>
      </c>
      <c r="E958" t="s">
        <v>18</v>
      </c>
      <c r="F958" t="str">
        <f>IF(Tabla1[[#This Row],[Importe Coste total]]&gt;500000," Alto","Bajo")</f>
        <v>Bajo</v>
      </c>
      <c r="G958" s="3">
        <v>43902</v>
      </c>
      <c r="H958">
        <v>982617461</v>
      </c>
      <c r="I958" s="3">
        <v>43946</v>
      </c>
      <c r="J958">
        <v>7198</v>
      </c>
      <c r="K958" s="15">
        <f>IFERROR(Tabla1[[#This Row],[Importe venta total]]/Tabla1[[#This Row],[Unidades]]," EJEMPLO SI .Error en el cálculo")</f>
        <v>109.28000000000002</v>
      </c>
      <c r="L958" s="5">
        <f>Tabla1[[#This Row],[Importe Coste total]]/Tabla1[[#This Row],[Unidades]]</f>
        <v>35.840000000000003</v>
      </c>
      <c r="M958" s="5">
        <v>786597.44000000006</v>
      </c>
      <c r="N958" s="5">
        <v>257976.32000000004</v>
      </c>
    </row>
    <row r="959" spans="1:14" x14ac:dyDescent="0.25">
      <c r="A959" t="s">
        <v>1126</v>
      </c>
      <c r="B959" t="s">
        <v>11</v>
      </c>
      <c r="C959" t="s">
        <v>224</v>
      </c>
      <c r="D959" t="s">
        <v>38</v>
      </c>
      <c r="E959" t="s">
        <v>18</v>
      </c>
      <c r="F959" t="str">
        <f>IF(Tabla1[[#This Row],[Importe Coste total]]&gt;500000," Alto","Bajo")</f>
        <v xml:space="preserve"> Alto</v>
      </c>
      <c r="G959" s="3">
        <v>44099</v>
      </c>
      <c r="H959">
        <v>593969666</v>
      </c>
      <c r="I959" s="3">
        <v>44112</v>
      </c>
      <c r="J959">
        <v>7678</v>
      </c>
      <c r="K959" s="15">
        <f>IFERROR(Tabla1[[#This Row],[Importe venta total]]/Tabla1[[#This Row],[Unidades]]," EJEMPLO SI .Error en el cálculo")</f>
        <v>437.2</v>
      </c>
      <c r="L959" s="5">
        <f>Tabla1[[#This Row],[Importe Coste total]]/Tabla1[[#This Row],[Unidades]]</f>
        <v>263.33</v>
      </c>
      <c r="M959" s="5">
        <v>3356821.6</v>
      </c>
      <c r="N959" s="5">
        <v>2021847.74</v>
      </c>
    </row>
    <row r="960" spans="1:14" x14ac:dyDescent="0.25">
      <c r="A960" t="s">
        <v>1127</v>
      </c>
      <c r="B960" t="s">
        <v>20</v>
      </c>
      <c r="C960" t="s">
        <v>345</v>
      </c>
      <c r="D960" t="s">
        <v>53</v>
      </c>
      <c r="E960" t="s">
        <v>18</v>
      </c>
      <c r="F960" t="str">
        <f>IF(Tabla1[[#This Row],[Importe Coste total]]&gt;500000," Alto","Bajo")</f>
        <v>Bajo</v>
      </c>
      <c r="G960" s="3">
        <v>43903</v>
      </c>
      <c r="H960">
        <v>562116611</v>
      </c>
      <c r="I960" s="3">
        <v>43937</v>
      </c>
      <c r="J960">
        <v>1651</v>
      </c>
      <c r="K960" s="15">
        <f>IFERROR(Tabla1[[#This Row],[Importe venta total]]/Tabla1[[#This Row],[Unidades]]," EJEMPLO SI .Error en el cálculo")</f>
        <v>154.06</v>
      </c>
      <c r="L960" s="5">
        <f>Tabla1[[#This Row],[Importe Coste total]]/Tabla1[[#This Row],[Unidades]]</f>
        <v>90.93</v>
      </c>
      <c r="M960" s="5">
        <v>254353.06</v>
      </c>
      <c r="N960" s="5">
        <v>150125.43000000002</v>
      </c>
    </row>
    <row r="961" spans="1:14" x14ac:dyDescent="0.25">
      <c r="A961" t="s">
        <v>1128</v>
      </c>
      <c r="B961" t="s">
        <v>11</v>
      </c>
      <c r="C961" t="s">
        <v>169</v>
      </c>
      <c r="D961" t="s">
        <v>53</v>
      </c>
      <c r="E961" t="s">
        <v>14</v>
      </c>
      <c r="F961" t="str">
        <f>IF(Tabla1[[#This Row],[Importe Coste total]]&gt;500000," Alto","Bajo")</f>
        <v xml:space="preserve"> Alto</v>
      </c>
      <c r="G961" s="3">
        <v>44266</v>
      </c>
      <c r="H961">
        <v>673044621</v>
      </c>
      <c r="I961" s="3">
        <v>44281</v>
      </c>
      <c r="J961">
        <v>7715</v>
      </c>
      <c r="K961" s="15">
        <f>IFERROR(Tabla1[[#This Row],[Importe venta total]]/Tabla1[[#This Row],[Unidades]]," EJEMPLO SI .Error en el cálculo")</f>
        <v>154.05999999999997</v>
      </c>
      <c r="L961" s="5">
        <f>Tabla1[[#This Row],[Importe Coste total]]/Tabla1[[#This Row],[Unidades]]</f>
        <v>90.93</v>
      </c>
      <c r="M961" s="5">
        <v>1188572.8999999999</v>
      </c>
      <c r="N961" s="5">
        <v>701524.95000000007</v>
      </c>
    </row>
    <row r="962" spans="1:14" x14ac:dyDescent="0.25">
      <c r="A962" t="s">
        <v>1129</v>
      </c>
      <c r="B962" t="s">
        <v>28</v>
      </c>
      <c r="C962" t="s">
        <v>222</v>
      </c>
      <c r="D962" t="s">
        <v>43</v>
      </c>
      <c r="E962" t="s">
        <v>14</v>
      </c>
      <c r="F962" t="str">
        <f>IF(Tabla1[[#This Row],[Importe Coste total]]&gt;500000," Alto","Bajo")</f>
        <v xml:space="preserve"> Alto</v>
      </c>
      <c r="G962" s="3">
        <v>44722</v>
      </c>
      <c r="H962">
        <v>783052527</v>
      </c>
      <c r="I962" s="3">
        <v>44729</v>
      </c>
      <c r="J962">
        <v>1499</v>
      </c>
      <c r="K962" s="15">
        <f>IFERROR(Tabla1[[#This Row],[Importe venta total]]/Tabla1[[#This Row],[Unidades]]," EJEMPLO SI .Error en el cálculo")</f>
        <v>651.21</v>
      </c>
      <c r="L962" s="5">
        <f>Tabla1[[#This Row],[Importe Coste total]]/Tabla1[[#This Row],[Unidades]]</f>
        <v>524.96</v>
      </c>
      <c r="M962" s="5">
        <v>976163.79</v>
      </c>
      <c r="N962" s="5">
        <v>786915.04</v>
      </c>
    </row>
    <row r="963" spans="1:14" x14ac:dyDescent="0.25">
      <c r="A963" t="s">
        <v>641</v>
      </c>
      <c r="B963" t="s">
        <v>11</v>
      </c>
      <c r="C963" t="s">
        <v>618</v>
      </c>
      <c r="D963" t="s">
        <v>17</v>
      </c>
      <c r="E963" t="s">
        <v>14</v>
      </c>
      <c r="F963" t="str">
        <f>IF(Tabla1[[#This Row],[Importe Coste total]]&gt;500000," Alto","Bajo")</f>
        <v>Bajo</v>
      </c>
      <c r="G963" s="3">
        <v>43907</v>
      </c>
      <c r="H963">
        <v>368751657</v>
      </c>
      <c r="I963" s="3">
        <v>43928</v>
      </c>
      <c r="J963">
        <v>664</v>
      </c>
      <c r="K963" s="15">
        <f>IFERROR(Tabla1[[#This Row],[Importe venta total]]/Tabla1[[#This Row],[Unidades]]," EJEMPLO SI .Error en el cálculo")</f>
        <v>421.88999999999993</v>
      </c>
      <c r="L963" s="5">
        <f>Tabla1[[#This Row],[Importe Coste total]]/Tabla1[[#This Row],[Unidades]]</f>
        <v>364.69</v>
      </c>
      <c r="M963" s="5">
        <v>280134.95999999996</v>
      </c>
      <c r="N963" s="5">
        <v>242154.16</v>
      </c>
    </row>
    <row r="964" spans="1:14" x14ac:dyDescent="0.25">
      <c r="A964" t="s">
        <v>1130</v>
      </c>
      <c r="B964" t="s">
        <v>24</v>
      </c>
      <c r="C964" t="s">
        <v>70</v>
      </c>
      <c r="D964" t="s">
        <v>85</v>
      </c>
      <c r="E964" t="s">
        <v>14</v>
      </c>
      <c r="F964" t="str">
        <f>IF(Tabla1[[#This Row],[Importe Coste total]]&gt;500000," Alto","Bajo")</f>
        <v xml:space="preserve"> Alto</v>
      </c>
      <c r="G964" s="3">
        <v>44259</v>
      </c>
      <c r="H964">
        <v>777065837</v>
      </c>
      <c r="I964" s="3">
        <v>44267</v>
      </c>
      <c r="J964">
        <v>9904</v>
      </c>
      <c r="K964" s="15">
        <f>IFERROR(Tabla1[[#This Row],[Importe venta total]]/Tabla1[[#This Row],[Unidades]]," EJEMPLO SI .Error en el cálculo")</f>
        <v>668.27</v>
      </c>
      <c r="L964" s="5">
        <f>Tabla1[[#This Row],[Importe Coste total]]/Tabla1[[#This Row],[Unidades]]</f>
        <v>502.54</v>
      </c>
      <c r="M964" s="5">
        <v>6618546.0800000001</v>
      </c>
      <c r="N964" s="5">
        <v>4977156.16</v>
      </c>
    </row>
    <row r="965" spans="1:14" x14ac:dyDescent="0.25">
      <c r="A965" t="s">
        <v>1131</v>
      </c>
      <c r="B965" t="s">
        <v>20</v>
      </c>
      <c r="C965" t="s">
        <v>193</v>
      </c>
      <c r="D965" t="s">
        <v>13</v>
      </c>
      <c r="E965" t="s">
        <v>14</v>
      </c>
      <c r="F965" t="str">
        <f>IF(Tabla1[[#This Row],[Importe Coste total]]&gt;500000," Alto","Bajo")</f>
        <v xml:space="preserve"> Alto</v>
      </c>
      <c r="G965" s="3">
        <v>44184</v>
      </c>
      <c r="H965">
        <v>275231397</v>
      </c>
      <c r="I965" s="3">
        <v>44217</v>
      </c>
      <c r="J965">
        <v>5941</v>
      </c>
      <c r="K965" s="15">
        <f>IFERROR(Tabla1[[#This Row],[Importe venta total]]/Tabla1[[#This Row],[Unidades]]," EJEMPLO SI .Error en el cálculo")</f>
        <v>152.58000000000001</v>
      </c>
      <c r="L965" s="5">
        <f>Tabla1[[#This Row],[Importe Coste total]]/Tabla1[[#This Row],[Unidades]]</f>
        <v>97.440000000000012</v>
      </c>
      <c r="M965" s="5">
        <v>906477.78</v>
      </c>
      <c r="N965" s="5">
        <v>578891.04</v>
      </c>
    </row>
    <row r="966" spans="1:14" x14ac:dyDescent="0.25">
      <c r="A966" t="s">
        <v>1132</v>
      </c>
      <c r="B966" t="s">
        <v>11</v>
      </c>
      <c r="C966" t="s">
        <v>313</v>
      </c>
      <c r="D966" t="s">
        <v>75</v>
      </c>
      <c r="E966" t="s">
        <v>14</v>
      </c>
      <c r="F966" t="str">
        <f>IF(Tabla1[[#This Row],[Importe Coste total]]&gt;500000," Alto","Bajo")</f>
        <v>Bajo</v>
      </c>
      <c r="G966" s="3">
        <v>44849</v>
      </c>
      <c r="H966">
        <v>800797164</v>
      </c>
      <c r="I966" s="3">
        <v>44896</v>
      </c>
      <c r="J966">
        <v>2531</v>
      </c>
      <c r="K966" s="15">
        <f>IFERROR(Tabla1[[#This Row],[Importe venta total]]/Tabla1[[#This Row],[Unidades]]," EJEMPLO SI .Error en el cálculo")</f>
        <v>109.28</v>
      </c>
      <c r="L966" s="5">
        <f>Tabla1[[#This Row],[Importe Coste total]]/Tabla1[[#This Row],[Unidades]]</f>
        <v>35.840000000000003</v>
      </c>
      <c r="M966" s="5">
        <v>276587.68</v>
      </c>
      <c r="N966" s="5">
        <v>90711.040000000008</v>
      </c>
    </row>
    <row r="967" spans="1:14" x14ac:dyDescent="0.25">
      <c r="A967" t="s">
        <v>1133</v>
      </c>
      <c r="B967" t="s">
        <v>28</v>
      </c>
      <c r="C967" t="s">
        <v>222</v>
      </c>
      <c r="D967" t="s">
        <v>38</v>
      </c>
      <c r="E967" t="s">
        <v>18</v>
      </c>
      <c r="F967" t="str">
        <f>IF(Tabla1[[#This Row],[Importe Coste total]]&gt;500000," Alto","Bajo")</f>
        <v xml:space="preserve"> Alto</v>
      </c>
      <c r="G967" s="3">
        <v>44433</v>
      </c>
      <c r="H967">
        <v>311624467</v>
      </c>
      <c r="I967" s="3">
        <v>44447</v>
      </c>
      <c r="J967">
        <v>5460</v>
      </c>
      <c r="K967" s="15">
        <f>IFERROR(Tabla1[[#This Row],[Importe venta total]]/Tabla1[[#This Row],[Unidades]]," EJEMPLO SI .Error en el cálculo")</f>
        <v>437.2</v>
      </c>
      <c r="L967" s="5">
        <f>Tabla1[[#This Row],[Importe Coste total]]/Tabla1[[#This Row],[Unidades]]</f>
        <v>263.33</v>
      </c>
      <c r="M967" s="5">
        <v>2387112</v>
      </c>
      <c r="N967" s="5">
        <v>1437781.7999999998</v>
      </c>
    </row>
    <row r="968" spans="1:14" x14ac:dyDescent="0.25">
      <c r="A968" t="s">
        <v>51</v>
      </c>
      <c r="B968" t="s">
        <v>24</v>
      </c>
      <c r="C968" t="s">
        <v>152</v>
      </c>
      <c r="D968" t="s">
        <v>33</v>
      </c>
      <c r="E968" t="s">
        <v>14</v>
      </c>
      <c r="F968" t="str">
        <f>IF(Tabla1[[#This Row],[Importe Coste total]]&gt;500000," Alto","Bajo")</f>
        <v>Bajo</v>
      </c>
      <c r="G968" s="3">
        <v>43872</v>
      </c>
      <c r="H968">
        <v>435887134</v>
      </c>
      <c r="I968" s="3">
        <v>43911</v>
      </c>
      <c r="J968">
        <v>7544</v>
      </c>
      <c r="K968" s="15">
        <f>IFERROR(Tabla1[[#This Row],[Importe venta total]]/Tabla1[[#This Row],[Unidades]]," EJEMPLO SI .Error en el cálculo")</f>
        <v>47.45</v>
      </c>
      <c r="L968" s="5">
        <f>Tabla1[[#This Row],[Importe Coste total]]/Tabla1[[#This Row],[Unidades]]</f>
        <v>31.79</v>
      </c>
      <c r="M968" s="5">
        <v>357962.80000000005</v>
      </c>
      <c r="N968" s="5">
        <v>239823.75999999998</v>
      </c>
    </row>
    <row r="969" spans="1:14" x14ac:dyDescent="0.25">
      <c r="A969" t="s">
        <v>1134</v>
      </c>
      <c r="B969" t="s">
        <v>20</v>
      </c>
      <c r="C969" t="s">
        <v>42</v>
      </c>
      <c r="D969" t="s">
        <v>53</v>
      </c>
      <c r="E969" t="s">
        <v>14</v>
      </c>
      <c r="F969" t="str">
        <f>IF(Tabla1[[#This Row],[Importe Coste total]]&gt;500000," Alto","Bajo")</f>
        <v>Bajo</v>
      </c>
      <c r="G969" s="3">
        <v>44249</v>
      </c>
      <c r="H969">
        <v>622071492</v>
      </c>
      <c r="I969" s="3">
        <v>44289</v>
      </c>
      <c r="J969">
        <v>3633</v>
      </c>
      <c r="K969" s="15">
        <f>IFERROR(Tabla1[[#This Row],[Importe venta total]]/Tabla1[[#This Row],[Unidades]]," EJEMPLO SI .Error en el cálculo")</f>
        <v>154.06</v>
      </c>
      <c r="L969" s="5">
        <f>Tabla1[[#This Row],[Importe Coste total]]/Tabla1[[#This Row],[Unidades]]</f>
        <v>90.93</v>
      </c>
      <c r="M969" s="5">
        <v>559699.98</v>
      </c>
      <c r="N969" s="5">
        <v>330348.69</v>
      </c>
    </row>
    <row r="970" spans="1:14" x14ac:dyDescent="0.25">
      <c r="A970" t="s">
        <v>1135</v>
      </c>
      <c r="B970" t="s">
        <v>24</v>
      </c>
      <c r="C970" t="s">
        <v>353</v>
      </c>
      <c r="D970" t="s">
        <v>38</v>
      </c>
      <c r="E970" t="s">
        <v>14</v>
      </c>
      <c r="F970" t="str">
        <f>IF(Tabla1[[#This Row],[Importe Coste total]]&gt;500000," Alto","Bajo")</f>
        <v xml:space="preserve"> Alto</v>
      </c>
      <c r="G970" s="3">
        <v>44185</v>
      </c>
      <c r="H970">
        <v>388976371</v>
      </c>
      <c r="I970" s="3">
        <v>44205</v>
      </c>
      <c r="J970">
        <v>5607</v>
      </c>
      <c r="K970" s="15">
        <f>IFERROR(Tabla1[[#This Row],[Importe venta total]]/Tabla1[[#This Row],[Unidades]]," EJEMPLO SI .Error en el cálculo")</f>
        <v>437.2</v>
      </c>
      <c r="L970" s="5">
        <f>Tabla1[[#This Row],[Importe Coste total]]/Tabla1[[#This Row],[Unidades]]</f>
        <v>263.33</v>
      </c>
      <c r="M970" s="5">
        <v>2451380.4</v>
      </c>
      <c r="N970" s="5">
        <v>1476491.3099999998</v>
      </c>
    </row>
    <row r="971" spans="1:14" x14ac:dyDescent="0.25">
      <c r="A971" t="s">
        <v>1136</v>
      </c>
      <c r="B971" t="s">
        <v>28</v>
      </c>
      <c r="C971" t="s">
        <v>61</v>
      </c>
      <c r="D971" t="s">
        <v>40</v>
      </c>
      <c r="E971" t="s">
        <v>18</v>
      </c>
      <c r="F971" t="str">
        <f>IF(Tabla1[[#This Row],[Importe Coste total]]&gt;500000," Alto","Bajo")</f>
        <v>Bajo</v>
      </c>
      <c r="G971" s="3">
        <v>44535</v>
      </c>
      <c r="H971">
        <v>675713098</v>
      </c>
      <c r="I971" s="3">
        <v>44584</v>
      </c>
      <c r="J971">
        <v>7376</v>
      </c>
      <c r="K971" s="15">
        <f>IFERROR(Tabla1[[#This Row],[Importe venta total]]/Tabla1[[#This Row],[Unidades]]," EJEMPLO SI .Error en el cálculo")</f>
        <v>81.73</v>
      </c>
      <c r="L971" s="5">
        <f>Tabla1[[#This Row],[Importe Coste total]]/Tabla1[[#This Row],[Unidades]]</f>
        <v>56.669999999999995</v>
      </c>
      <c r="M971" s="5">
        <v>602840.48</v>
      </c>
      <c r="N971" s="5">
        <v>417997.92</v>
      </c>
    </row>
    <row r="972" spans="1:14" x14ac:dyDescent="0.25">
      <c r="A972" t="s">
        <v>1137</v>
      </c>
      <c r="B972" t="s">
        <v>24</v>
      </c>
      <c r="C972" t="s">
        <v>131</v>
      </c>
      <c r="D972" t="s">
        <v>26</v>
      </c>
      <c r="E972" t="s">
        <v>18</v>
      </c>
      <c r="F972" t="str">
        <f>IF(Tabla1[[#This Row],[Importe Coste total]]&gt;500000," Alto","Bajo")</f>
        <v>Bajo</v>
      </c>
      <c r="G972" s="3">
        <v>44733</v>
      </c>
      <c r="H972">
        <v>691705501</v>
      </c>
      <c r="I972" s="3">
        <v>44766</v>
      </c>
      <c r="J972">
        <v>9884</v>
      </c>
      <c r="K972" s="15">
        <f>IFERROR(Tabla1[[#This Row],[Importe venta total]]/Tabla1[[#This Row],[Unidades]]," EJEMPLO SI .Error en el cálculo")</f>
        <v>9.33</v>
      </c>
      <c r="L972" s="5">
        <f>Tabla1[[#This Row],[Importe Coste total]]/Tabla1[[#This Row],[Unidades]]</f>
        <v>6.92</v>
      </c>
      <c r="M972" s="5">
        <v>92217.72</v>
      </c>
      <c r="N972" s="5">
        <v>68397.279999999999</v>
      </c>
    </row>
    <row r="973" spans="1:14" x14ac:dyDescent="0.25">
      <c r="A973" t="s">
        <v>1138</v>
      </c>
      <c r="B973" t="s">
        <v>24</v>
      </c>
      <c r="C973" t="s">
        <v>385</v>
      </c>
      <c r="D973" t="s">
        <v>38</v>
      </c>
      <c r="E973" t="s">
        <v>18</v>
      </c>
      <c r="F973" t="str">
        <f>IF(Tabla1[[#This Row],[Importe Coste total]]&gt;500000," Alto","Bajo")</f>
        <v xml:space="preserve"> Alto</v>
      </c>
      <c r="G973" s="3">
        <v>44364</v>
      </c>
      <c r="H973">
        <v>166689908</v>
      </c>
      <c r="I973" s="3">
        <v>44406</v>
      </c>
      <c r="J973">
        <v>6103</v>
      </c>
      <c r="K973" s="15">
        <f>IFERROR(Tabla1[[#This Row],[Importe venta total]]/Tabla1[[#This Row],[Unidades]]," EJEMPLO SI .Error en el cálculo")</f>
        <v>437.2</v>
      </c>
      <c r="L973" s="5">
        <f>Tabla1[[#This Row],[Importe Coste total]]/Tabla1[[#This Row],[Unidades]]</f>
        <v>263.33</v>
      </c>
      <c r="M973" s="5">
        <v>2668231.6</v>
      </c>
      <c r="N973" s="5">
        <v>1607102.99</v>
      </c>
    </row>
    <row r="974" spans="1:14" x14ac:dyDescent="0.25">
      <c r="A974" t="s">
        <v>1139</v>
      </c>
      <c r="B974" t="s">
        <v>24</v>
      </c>
      <c r="C974" t="s">
        <v>52</v>
      </c>
      <c r="D974" t="s">
        <v>85</v>
      </c>
      <c r="E974" t="s">
        <v>14</v>
      </c>
      <c r="F974" t="str">
        <f>IF(Tabla1[[#This Row],[Importe Coste total]]&gt;500000," Alto","Bajo")</f>
        <v xml:space="preserve"> Alto</v>
      </c>
      <c r="G974" s="3">
        <v>44721</v>
      </c>
      <c r="H974">
        <v>700715148</v>
      </c>
      <c r="I974" s="3">
        <v>44756</v>
      </c>
      <c r="J974">
        <v>6039</v>
      </c>
      <c r="K974" s="15">
        <f>IFERROR(Tabla1[[#This Row],[Importe venta total]]/Tabla1[[#This Row],[Unidades]]," EJEMPLO SI .Error en el cálculo")</f>
        <v>668.27</v>
      </c>
      <c r="L974" s="5">
        <f>Tabla1[[#This Row],[Importe Coste total]]/Tabla1[[#This Row],[Unidades]]</f>
        <v>502.54</v>
      </c>
      <c r="M974" s="5">
        <v>4035682.53</v>
      </c>
      <c r="N974" s="5">
        <v>3034839.06</v>
      </c>
    </row>
    <row r="975" spans="1:14" x14ac:dyDescent="0.25">
      <c r="A975" t="s">
        <v>41</v>
      </c>
      <c r="B975" t="s">
        <v>28</v>
      </c>
      <c r="C975" t="s">
        <v>536</v>
      </c>
      <c r="D975" t="s">
        <v>33</v>
      </c>
      <c r="E975" t="s">
        <v>18</v>
      </c>
      <c r="F975" t="str">
        <f>IF(Tabla1[[#This Row],[Importe Coste total]]&gt;500000," Alto","Bajo")</f>
        <v>Bajo</v>
      </c>
      <c r="G975" s="3">
        <v>44115</v>
      </c>
      <c r="H975">
        <v>814142549</v>
      </c>
      <c r="I975" s="3">
        <v>44149</v>
      </c>
      <c r="J975">
        <v>1727</v>
      </c>
      <c r="K975" s="15">
        <f>IFERROR(Tabla1[[#This Row],[Importe venta total]]/Tabla1[[#This Row],[Unidades]]," EJEMPLO SI .Error en el cálculo")</f>
        <v>47.45</v>
      </c>
      <c r="L975" s="5">
        <f>Tabla1[[#This Row],[Importe Coste total]]/Tabla1[[#This Row],[Unidades]]</f>
        <v>31.790000000000003</v>
      </c>
      <c r="M975" s="5">
        <v>81946.150000000009</v>
      </c>
      <c r="N975" s="5">
        <v>54901.33</v>
      </c>
    </row>
    <row r="976" spans="1:14" x14ac:dyDescent="0.25">
      <c r="A976" t="s">
        <v>1140</v>
      </c>
      <c r="B976" t="s">
        <v>20</v>
      </c>
      <c r="C976" t="s">
        <v>112</v>
      </c>
      <c r="D976" t="s">
        <v>13</v>
      </c>
      <c r="E976" t="s">
        <v>14</v>
      </c>
      <c r="F976" t="str">
        <f>IF(Tabla1[[#This Row],[Importe Coste total]]&gt;500000," Alto","Bajo")</f>
        <v>Bajo</v>
      </c>
      <c r="G976" s="3">
        <v>44657</v>
      </c>
      <c r="H976">
        <v>897645938</v>
      </c>
      <c r="I976" s="3">
        <v>44704</v>
      </c>
      <c r="J976">
        <v>2236</v>
      </c>
      <c r="K976" s="15">
        <f>IFERROR(Tabla1[[#This Row],[Importe venta total]]/Tabla1[[#This Row],[Unidades]]," EJEMPLO SI .Error en el cálculo")</f>
        <v>152.58000000000001</v>
      </c>
      <c r="L976" s="5">
        <f>Tabla1[[#This Row],[Importe Coste total]]/Tabla1[[#This Row],[Unidades]]</f>
        <v>97.44</v>
      </c>
      <c r="M976" s="5">
        <v>341168.88</v>
      </c>
      <c r="N976" s="5">
        <v>217875.84</v>
      </c>
    </row>
    <row r="977" spans="1:14" x14ac:dyDescent="0.25">
      <c r="A977" t="s">
        <v>1141</v>
      </c>
      <c r="B977" t="s">
        <v>24</v>
      </c>
      <c r="C977" t="s">
        <v>804</v>
      </c>
      <c r="D977" t="s">
        <v>43</v>
      </c>
      <c r="E977" t="s">
        <v>14</v>
      </c>
      <c r="F977" t="str">
        <f>IF(Tabla1[[#This Row],[Importe Coste total]]&gt;500000," Alto","Bajo")</f>
        <v xml:space="preserve"> Alto</v>
      </c>
      <c r="G977" s="3">
        <v>44429</v>
      </c>
      <c r="H977">
        <v>962211644</v>
      </c>
      <c r="I977" s="3">
        <v>44478</v>
      </c>
      <c r="J977">
        <v>8663</v>
      </c>
      <c r="K977" s="15">
        <f>IFERROR(Tabla1[[#This Row],[Importe venta total]]/Tabla1[[#This Row],[Unidades]]," EJEMPLO SI .Error en el cálculo")</f>
        <v>651.21</v>
      </c>
      <c r="L977" s="5">
        <f>Tabla1[[#This Row],[Importe Coste total]]/Tabla1[[#This Row],[Unidades]]</f>
        <v>524.96</v>
      </c>
      <c r="M977" s="5">
        <v>5641432.2300000004</v>
      </c>
      <c r="N977" s="5">
        <v>4547728.4800000004</v>
      </c>
    </row>
    <row r="978" spans="1:14" x14ac:dyDescent="0.25">
      <c r="A978" t="s">
        <v>1142</v>
      </c>
      <c r="B978" t="s">
        <v>65</v>
      </c>
      <c r="C978" t="s">
        <v>720</v>
      </c>
      <c r="D978" t="s">
        <v>85</v>
      </c>
      <c r="E978" t="s">
        <v>14</v>
      </c>
      <c r="F978" t="str">
        <f>IF(Tabla1[[#This Row],[Importe Coste total]]&gt;500000," Alto","Bajo")</f>
        <v xml:space="preserve"> Alto</v>
      </c>
      <c r="G978" s="3">
        <v>44269</v>
      </c>
      <c r="H978">
        <v>189138495</v>
      </c>
      <c r="I978" s="3">
        <v>44269</v>
      </c>
      <c r="J978">
        <v>9139</v>
      </c>
      <c r="K978" s="15">
        <f>IFERROR(Tabla1[[#This Row],[Importe venta total]]/Tabla1[[#This Row],[Unidades]]," EJEMPLO SI .Error en el cálculo")</f>
        <v>668.27</v>
      </c>
      <c r="L978" s="5">
        <f>Tabla1[[#This Row],[Importe Coste total]]/Tabla1[[#This Row],[Unidades]]</f>
        <v>502.54000000000008</v>
      </c>
      <c r="M978" s="5">
        <v>6107319.5300000003</v>
      </c>
      <c r="N978" s="5">
        <v>4592713.0600000005</v>
      </c>
    </row>
    <row r="979" spans="1:14" x14ac:dyDescent="0.25">
      <c r="A979" t="s">
        <v>1143</v>
      </c>
      <c r="B979" t="s">
        <v>65</v>
      </c>
      <c r="C979" t="s">
        <v>123</v>
      </c>
      <c r="D979" t="s">
        <v>26</v>
      </c>
      <c r="E979" t="s">
        <v>18</v>
      </c>
      <c r="F979" t="str">
        <f>IF(Tabla1[[#This Row],[Importe Coste total]]&gt;500000," Alto","Bajo")</f>
        <v>Bajo</v>
      </c>
      <c r="G979" s="3">
        <v>44119</v>
      </c>
      <c r="H979">
        <v>980037820</v>
      </c>
      <c r="I979" s="3">
        <v>44145</v>
      </c>
      <c r="J979">
        <v>3824</v>
      </c>
      <c r="K979" s="15">
        <f>IFERROR(Tabla1[[#This Row],[Importe venta total]]/Tabla1[[#This Row],[Unidades]]," EJEMPLO SI .Error en el cálculo")</f>
        <v>9.33</v>
      </c>
      <c r="L979" s="5">
        <f>Tabla1[[#This Row],[Importe Coste total]]/Tabla1[[#This Row],[Unidades]]</f>
        <v>6.92</v>
      </c>
      <c r="M979" s="5">
        <v>35677.919999999998</v>
      </c>
      <c r="N979" s="5">
        <v>26462.079999999998</v>
      </c>
    </row>
    <row r="980" spans="1:14" x14ac:dyDescent="0.25">
      <c r="A980" t="s">
        <v>1144</v>
      </c>
      <c r="B980" t="s">
        <v>65</v>
      </c>
      <c r="C980" t="s">
        <v>74</v>
      </c>
      <c r="D980" t="s">
        <v>30</v>
      </c>
      <c r="E980" t="s">
        <v>18</v>
      </c>
      <c r="F980" t="str">
        <f>IF(Tabla1[[#This Row],[Importe Coste total]]&gt;500000," Alto","Bajo")</f>
        <v xml:space="preserve"> Alto</v>
      </c>
      <c r="G980" s="3">
        <v>44589</v>
      </c>
      <c r="H980">
        <v>406833446</v>
      </c>
      <c r="I980" s="3">
        <v>44629</v>
      </c>
      <c r="J980">
        <v>9912</v>
      </c>
      <c r="K980" s="15">
        <f>IFERROR(Tabla1[[#This Row],[Importe venta total]]/Tabla1[[#This Row],[Unidades]]," EJEMPLO SI .Error en el cálculo")</f>
        <v>255.27999999999997</v>
      </c>
      <c r="L980" s="5">
        <f>Tabla1[[#This Row],[Importe Coste total]]/Tabla1[[#This Row],[Unidades]]</f>
        <v>159.41999999999999</v>
      </c>
      <c r="M980" s="5">
        <v>2530335.36</v>
      </c>
      <c r="N980" s="5">
        <v>1580171.0399999998</v>
      </c>
    </row>
    <row r="981" spans="1:14" x14ac:dyDescent="0.25">
      <c r="A981" t="s">
        <v>1145</v>
      </c>
      <c r="B981" t="s">
        <v>11</v>
      </c>
      <c r="C981" t="s">
        <v>387</v>
      </c>
      <c r="D981" t="s">
        <v>17</v>
      </c>
      <c r="E981" t="s">
        <v>14</v>
      </c>
      <c r="F981" t="str">
        <f>IF(Tabla1[[#This Row],[Importe Coste total]]&gt;500000," Alto","Bajo")</f>
        <v xml:space="preserve"> Alto</v>
      </c>
      <c r="G981" s="3">
        <v>44348</v>
      </c>
      <c r="H981">
        <v>561761701</v>
      </c>
      <c r="I981" s="3">
        <v>44365</v>
      </c>
      <c r="J981">
        <v>6626</v>
      </c>
      <c r="K981" s="15">
        <f>IFERROR(Tabla1[[#This Row],[Importe venta total]]/Tabla1[[#This Row],[Unidades]]," EJEMPLO SI .Error en el cálculo")</f>
        <v>421.89000000000004</v>
      </c>
      <c r="L981" s="5">
        <f>Tabla1[[#This Row],[Importe Coste total]]/Tabla1[[#This Row],[Unidades]]</f>
        <v>364.69</v>
      </c>
      <c r="M981" s="5">
        <v>2795443.14</v>
      </c>
      <c r="N981" s="5">
        <v>2416435.94</v>
      </c>
    </row>
    <row r="982" spans="1:14" x14ac:dyDescent="0.25">
      <c r="A982" t="s">
        <v>1146</v>
      </c>
      <c r="B982" t="s">
        <v>20</v>
      </c>
      <c r="C982" t="s">
        <v>193</v>
      </c>
      <c r="D982" t="s">
        <v>53</v>
      </c>
      <c r="E982" t="s">
        <v>14</v>
      </c>
      <c r="F982" t="str">
        <f>IF(Tabla1[[#This Row],[Importe Coste total]]&gt;500000," Alto","Bajo")</f>
        <v>Bajo</v>
      </c>
      <c r="G982" s="3">
        <v>44822</v>
      </c>
      <c r="H982">
        <v>907371413</v>
      </c>
      <c r="I982" s="3">
        <v>44845</v>
      </c>
      <c r="J982">
        <v>220</v>
      </c>
      <c r="K982" s="15">
        <f>IFERROR(Tabla1[[#This Row],[Importe venta total]]/Tabla1[[#This Row],[Unidades]]," EJEMPLO SI .Error en el cálculo")</f>
        <v>154.05999999999997</v>
      </c>
      <c r="L982" s="5">
        <f>Tabla1[[#This Row],[Importe Coste total]]/Tabla1[[#This Row],[Unidades]]</f>
        <v>90.93</v>
      </c>
      <c r="M982" s="5">
        <v>33893.199999999997</v>
      </c>
      <c r="N982" s="5">
        <v>20004.600000000002</v>
      </c>
    </row>
    <row r="983" spans="1:14" x14ac:dyDescent="0.25">
      <c r="A983" t="s">
        <v>1147</v>
      </c>
      <c r="B983" t="s">
        <v>11</v>
      </c>
      <c r="C983" t="s">
        <v>136</v>
      </c>
      <c r="D983" t="s">
        <v>33</v>
      </c>
      <c r="E983" t="s">
        <v>18</v>
      </c>
      <c r="F983" t="str">
        <f>IF(Tabla1[[#This Row],[Importe Coste total]]&gt;500000," Alto","Bajo")</f>
        <v>Bajo</v>
      </c>
      <c r="G983" s="3">
        <v>44450</v>
      </c>
      <c r="H983">
        <v>526523911</v>
      </c>
      <c r="I983" s="3">
        <v>44485</v>
      </c>
      <c r="J983">
        <v>8981</v>
      </c>
      <c r="K983" s="15">
        <f>IFERROR(Tabla1[[#This Row],[Importe venta total]]/Tabla1[[#This Row],[Unidades]]," EJEMPLO SI .Error en el cálculo")</f>
        <v>47.45</v>
      </c>
      <c r="L983" s="5">
        <f>Tabla1[[#This Row],[Importe Coste total]]/Tabla1[[#This Row],[Unidades]]</f>
        <v>31.79</v>
      </c>
      <c r="M983" s="5">
        <v>426148.45</v>
      </c>
      <c r="N983" s="5">
        <v>285505.99</v>
      </c>
    </row>
    <row r="984" spans="1:14" x14ac:dyDescent="0.25">
      <c r="A984" t="s">
        <v>1148</v>
      </c>
      <c r="B984" t="s">
        <v>11</v>
      </c>
      <c r="C984" t="s">
        <v>199</v>
      </c>
      <c r="D984" t="s">
        <v>33</v>
      </c>
      <c r="E984" t="s">
        <v>18</v>
      </c>
      <c r="F984" t="str">
        <f>IF(Tabla1[[#This Row],[Importe Coste total]]&gt;500000," Alto","Bajo")</f>
        <v>Bajo</v>
      </c>
      <c r="G984" s="3">
        <v>44432</v>
      </c>
      <c r="H984">
        <v>372393023</v>
      </c>
      <c r="I984" s="3">
        <v>44451</v>
      </c>
      <c r="J984">
        <v>8226</v>
      </c>
      <c r="K984" s="15">
        <f>IFERROR(Tabla1[[#This Row],[Importe venta total]]/Tabla1[[#This Row],[Unidades]]," EJEMPLO SI .Error en el cálculo")</f>
        <v>47.45</v>
      </c>
      <c r="L984" s="5">
        <f>Tabla1[[#This Row],[Importe Coste total]]/Tabla1[[#This Row],[Unidades]]</f>
        <v>31.79</v>
      </c>
      <c r="M984" s="5">
        <v>390323.7</v>
      </c>
      <c r="N984" s="5">
        <v>261504.53999999998</v>
      </c>
    </row>
    <row r="985" spans="1:14" x14ac:dyDescent="0.25">
      <c r="A985" t="s">
        <v>656</v>
      </c>
      <c r="B985" t="s">
        <v>24</v>
      </c>
      <c r="C985" t="s">
        <v>291</v>
      </c>
      <c r="D985" t="s">
        <v>43</v>
      </c>
      <c r="E985" t="s">
        <v>14</v>
      </c>
      <c r="F985" t="str">
        <f>IF(Tabla1[[#This Row],[Importe Coste total]]&gt;500000," Alto","Bajo")</f>
        <v xml:space="preserve"> Alto</v>
      </c>
      <c r="G985" s="3">
        <v>44023</v>
      </c>
      <c r="H985">
        <v>118465077</v>
      </c>
      <c r="I985" s="3">
        <v>44028</v>
      </c>
      <c r="J985">
        <v>5304</v>
      </c>
      <c r="K985" s="15">
        <f>IFERROR(Tabla1[[#This Row],[Importe venta total]]/Tabla1[[#This Row],[Unidades]]," EJEMPLO SI .Error en el cálculo")</f>
        <v>651.21</v>
      </c>
      <c r="L985" s="5">
        <f>Tabla1[[#This Row],[Importe Coste total]]/Tabla1[[#This Row],[Unidades]]</f>
        <v>524.96</v>
      </c>
      <c r="M985" s="5">
        <v>3454017.8400000003</v>
      </c>
      <c r="N985" s="5">
        <v>2784387.8400000003</v>
      </c>
    </row>
    <row r="986" spans="1:14" x14ac:dyDescent="0.25">
      <c r="A986" t="s">
        <v>1149</v>
      </c>
      <c r="B986" t="s">
        <v>20</v>
      </c>
      <c r="C986" t="s">
        <v>42</v>
      </c>
      <c r="D986" t="s">
        <v>13</v>
      </c>
      <c r="E986" t="s">
        <v>14</v>
      </c>
      <c r="F986" t="str">
        <f>IF(Tabla1[[#This Row],[Importe Coste total]]&gt;500000," Alto","Bajo")</f>
        <v>Bajo</v>
      </c>
      <c r="G986" s="3">
        <v>44191</v>
      </c>
      <c r="H986">
        <v>408538901</v>
      </c>
      <c r="I986" s="3">
        <v>44201</v>
      </c>
      <c r="J986">
        <v>4594</v>
      </c>
      <c r="K986" s="15">
        <f>IFERROR(Tabla1[[#This Row],[Importe venta total]]/Tabla1[[#This Row],[Unidades]]," EJEMPLO SI .Error en el cálculo")</f>
        <v>152.58000000000001</v>
      </c>
      <c r="L986" s="5">
        <f>Tabla1[[#This Row],[Importe Coste total]]/Tabla1[[#This Row],[Unidades]]</f>
        <v>97.44</v>
      </c>
      <c r="M986" s="5">
        <v>700952.52</v>
      </c>
      <c r="N986" s="5">
        <v>447639.36</v>
      </c>
    </row>
    <row r="987" spans="1:14" x14ac:dyDescent="0.25">
      <c r="A987" t="s">
        <v>1150</v>
      </c>
      <c r="B987" t="s">
        <v>24</v>
      </c>
      <c r="C987" t="s">
        <v>82</v>
      </c>
      <c r="D987" t="s">
        <v>38</v>
      </c>
      <c r="E987" t="s">
        <v>18</v>
      </c>
      <c r="F987" t="str">
        <f>IF(Tabla1[[#This Row],[Importe Coste total]]&gt;500000," Alto","Bajo")</f>
        <v xml:space="preserve"> Alto</v>
      </c>
      <c r="G987" s="3">
        <v>43966</v>
      </c>
      <c r="H987">
        <v>606725823</v>
      </c>
      <c r="I987" s="3">
        <v>43982</v>
      </c>
      <c r="J987">
        <v>2509</v>
      </c>
      <c r="K987" s="15">
        <f>IFERROR(Tabla1[[#This Row],[Importe venta total]]/Tabla1[[#This Row],[Unidades]]," EJEMPLO SI .Error en el cálculo")</f>
        <v>437.20000000000005</v>
      </c>
      <c r="L987" s="5">
        <f>Tabla1[[#This Row],[Importe Coste total]]/Tabla1[[#This Row],[Unidades]]</f>
        <v>263.33</v>
      </c>
      <c r="M987" s="5">
        <v>1096934.8</v>
      </c>
      <c r="N987" s="5">
        <v>660694.97</v>
      </c>
    </row>
    <row r="988" spans="1:14" x14ac:dyDescent="0.25">
      <c r="A988" t="s">
        <v>1151</v>
      </c>
      <c r="B988" t="s">
        <v>11</v>
      </c>
      <c r="C988" t="s">
        <v>138</v>
      </c>
      <c r="D988" t="s">
        <v>75</v>
      </c>
      <c r="E988" t="s">
        <v>14</v>
      </c>
      <c r="F988" t="str">
        <f>IF(Tabla1[[#This Row],[Importe Coste total]]&gt;500000," Alto","Bajo")</f>
        <v>Bajo</v>
      </c>
      <c r="G988" s="3">
        <v>44087</v>
      </c>
      <c r="H988">
        <v>147449672</v>
      </c>
      <c r="I988" s="3">
        <v>44130</v>
      </c>
      <c r="J988">
        <v>2489</v>
      </c>
      <c r="K988" s="15">
        <f>IFERROR(Tabla1[[#This Row],[Importe venta total]]/Tabla1[[#This Row],[Unidades]]," EJEMPLO SI .Error en el cálculo")</f>
        <v>109.27999999999999</v>
      </c>
      <c r="L988" s="5">
        <f>Tabla1[[#This Row],[Importe Coste total]]/Tabla1[[#This Row],[Unidades]]</f>
        <v>35.840000000000003</v>
      </c>
      <c r="M988" s="5">
        <v>271997.92</v>
      </c>
      <c r="N988" s="5">
        <v>89205.760000000009</v>
      </c>
    </row>
    <row r="989" spans="1:14" x14ac:dyDescent="0.25">
      <c r="A989" t="s">
        <v>1152</v>
      </c>
      <c r="B989" t="s">
        <v>11</v>
      </c>
      <c r="C989" t="s">
        <v>158</v>
      </c>
      <c r="D989" t="s">
        <v>17</v>
      </c>
      <c r="E989" t="s">
        <v>18</v>
      </c>
      <c r="F989" t="str">
        <f>IF(Tabla1[[#This Row],[Importe Coste total]]&gt;500000," Alto","Bajo")</f>
        <v>Bajo</v>
      </c>
      <c r="G989" s="3">
        <v>44399</v>
      </c>
      <c r="H989">
        <v>785446774</v>
      </c>
      <c r="I989" s="3">
        <v>44419</v>
      </c>
      <c r="J989">
        <v>10</v>
      </c>
      <c r="K989" s="15">
        <f>IFERROR(Tabla1[[#This Row],[Importe venta total]]/Tabla1[[#This Row],[Unidades]]," EJEMPLO SI .Error en el cálculo")</f>
        <v>421.89</v>
      </c>
      <c r="L989" s="5">
        <f>Tabla1[[#This Row],[Importe Coste total]]/Tabla1[[#This Row],[Unidades]]</f>
        <v>364.69</v>
      </c>
      <c r="M989" s="5">
        <v>4218.8999999999996</v>
      </c>
      <c r="N989" s="5">
        <v>3646.9</v>
      </c>
    </row>
    <row r="990" spans="1:14" x14ac:dyDescent="0.25">
      <c r="A990" t="s">
        <v>1153</v>
      </c>
      <c r="B990" t="s">
        <v>11</v>
      </c>
      <c r="C990" t="s">
        <v>173</v>
      </c>
      <c r="D990" t="s">
        <v>53</v>
      </c>
      <c r="E990" t="s">
        <v>14</v>
      </c>
      <c r="F990" t="str">
        <f>IF(Tabla1[[#This Row],[Importe Coste total]]&gt;500000," Alto","Bajo")</f>
        <v xml:space="preserve"> Alto</v>
      </c>
      <c r="G990" s="3">
        <v>44369</v>
      </c>
      <c r="H990">
        <v>745765960</v>
      </c>
      <c r="I990" s="3">
        <v>44391</v>
      </c>
      <c r="J990">
        <v>7575</v>
      </c>
      <c r="K990" s="15">
        <f>IFERROR(Tabla1[[#This Row],[Importe venta total]]/Tabla1[[#This Row],[Unidades]]," EJEMPLO SI .Error en el cálculo")</f>
        <v>154.06</v>
      </c>
      <c r="L990" s="5">
        <f>Tabla1[[#This Row],[Importe Coste total]]/Tabla1[[#This Row],[Unidades]]</f>
        <v>90.93</v>
      </c>
      <c r="M990" s="5">
        <v>1167004.5</v>
      </c>
      <c r="N990" s="5">
        <v>688794.75</v>
      </c>
    </row>
    <row r="991" spans="1:14" x14ac:dyDescent="0.25">
      <c r="A991" t="s">
        <v>1154</v>
      </c>
      <c r="B991" t="s">
        <v>65</v>
      </c>
      <c r="C991" t="s">
        <v>103</v>
      </c>
      <c r="D991" t="s">
        <v>38</v>
      </c>
      <c r="E991" t="s">
        <v>18</v>
      </c>
      <c r="F991" t="str">
        <f>IF(Tabla1[[#This Row],[Importe Coste total]]&gt;500000," Alto","Bajo")</f>
        <v xml:space="preserve"> Alto</v>
      </c>
      <c r="G991" s="3">
        <v>44656</v>
      </c>
      <c r="H991">
        <v>573768556</v>
      </c>
      <c r="I991" s="3">
        <v>44686</v>
      </c>
      <c r="J991">
        <v>9721</v>
      </c>
      <c r="K991" s="15">
        <f>IFERROR(Tabla1[[#This Row],[Importe venta total]]/Tabla1[[#This Row],[Unidades]]," EJEMPLO SI .Error en el cálculo")</f>
        <v>437.20000000000005</v>
      </c>
      <c r="L991" s="5">
        <f>Tabla1[[#This Row],[Importe Coste total]]/Tabla1[[#This Row],[Unidades]]</f>
        <v>263.33</v>
      </c>
      <c r="M991" s="5">
        <v>4250021.2</v>
      </c>
      <c r="N991" s="5">
        <v>2559830.9299999997</v>
      </c>
    </row>
    <row r="992" spans="1:14" x14ac:dyDescent="0.25">
      <c r="A992" t="s">
        <v>1155</v>
      </c>
      <c r="B992" t="s">
        <v>24</v>
      </c>
      <c r="C992" t="s">
        <v>70</v>
      </c>
      <c r="D992" t="s">
        <v>13</v>
      </c>
      <c r="E992" t="s">
        <v>14</v>
      </c>
      <c r="F992" t="str">
        <f>IF(Tabla1[[#This Row],[Importe Coste total]]&gt;500000," Alto","Bajo")</f>
        <v xml:space="preserve"> Alto</v>
      </c>
      <c r="G992" s="3">
        <v>44502</v>
      </c>
      <c r="H992">
        <v>885128390</v>
      </c>
      <c r="I992" s="3">
        <v>44520</v>
      </c>
      <c r="J992">
        <v>8015</v>
      </c>
      <c r="K992" s="15">
        <f>IFERROR(Tabla1[[#This Row],[Importe venta total]]/Tabla1[[#This Row],[Unidades]]," EJEMPLO SI .Error en el cálculo")</f>
        <v>152.58000000000001</v>
      </c>
      <c r="L992" s="5">
        <f>Tabla1[[#This Row],[Importe Coste total]]/Tabla1[[#This Row],[Unidades]]</f>
        <v>97.44</v>
      </c>
      <c r="M992" s="5">
        <v>1222928.7000000002</v>
      </c>
      <c r="N992" s="5">
        <v>780981.6</v>
      </c>
    </row>
    <row r="993" spans="1:14" x14ac:dyDescent="0.25">
      <c r="A993" t="s">
        <v>1156</v>
      </c>
      <c r="B993" t="s">
        <v>11</v>
      </c>
      <c r="C993" t="s">
        <v>84</v>
      </c>
      <c r="D993" t="s">
        <v>33</v>
      </c>
      <c r="E993" t="s">
        <v>18</v>
      </c>
      <c r="F993" t="str">
        <f>IF(Tabla1[[#This Row],[Importe Coste total]]&gt;500000," Alto","Bajo")</f>
        <v>Bajo</v>
      </c>
      <c r="G993" s="3">
        <v>44335</v>
      </c>
      <c r="H993">
        <v>115831792</v>
      </c>
      <c r="I993" s="3">
        <v>44356</v>
      </c>
      <c r="J993">
        <v>6056</v>
      </c>
      <c r="K993" s="15">
        <f>IFERROR(Tabla1[[#This Row],[Importe venta total]]/Tabla1[[#This Row],[Unidades]]," EJEMPLO SI .Error en el cálculo")</f>
        <v>47.45</v>
      </c>
      <c r="L993" s="5">
        <f>Tabla1[[#This Row],[Importe Coste total]]/Tabla1[[#This Row],[Unidades]]</f>
        <v>31.79</v>
      </c>
      <c r="M993" s="5">
        <v>287357.2</v>
      </c>
      <c r="N993" s="5">
        <v>192520.24</v>
      </c>
    </row>
    <row r="994" spans="1:14" x14ac:dyDescent="0.25">
      <c r="A994" t="s">
        <v>1157</v>
      </c>
      <c r="B994" t="s">
        <v>45</v>
      </c>
      <c r="C994" t="s">
        <v>396</v>
      </c>
      <c r="D994" t="s">
        <v>26</v>
      </c>
      <c r="E994" t="s">
        <v>14</v>
      </c>
      <c r="F994" t="str">
        <f>IF(Tabla1[[#This Row],[Importe Coste total]]&gt;500000," Alto","Bajo")</f>
        <v>Bajo</v>
      </c>
      <c r="G994" s="3">
        <v>44212</v>
      </c>
      <c r="H994">
        <v>372177588</v>
      </c>
      <c r="I994" s="3">
        <v>44226</v>
      </c>
      <c r="J994">
        <v>4474</v>
      </c>
      <c r="K994" s="15">
        <f>IFERROR(Tabla1[[#This Row],[Importe venta total]]/Tabla1[[#This Row],[Unidades]]," EJEMPLO SI .Error en el cálculo")</f>
        <v>9.33</v>
      </c>
      <c r="L994" s="5">
        <f>Tabla1[[#This Row],[Importe Coste total]]/Tabla1[[#This Row],[Unidades]]</f>
        <v>6.92</v>
      </c>
      <c r="M994" s="5">
        <v>41742.42</v>
      </c>
      <c r="N994" s="5">
        <v>30960.079999999998</v>
      </c>
    </row>
    <row r="995" spans="1:14" x14ac:dyDescent="0.25">
      <c r="A995" t="s">
        <v>1158</v>
      </c>
      <c r="B995" t="s">
        <v>11</v>
      </c>
      <c r="C995" t="s">
        <v>618</v>
      </c>
      <c r="D995" t="s">
        <v>38</v>
      </c>
      <c r="E995" t="s">
        <v>14</v>
      </c>
      <c r="F995" t="str">
        <f>IF(Tabla1[[#This Row],[Importe Coste total]]&gt;500000," Alto","Bajo")</f>
        <v xml:space="preserve"> Alto</v>
      </c>
      <c r="G995" s="3">
        <v>44336</v>
      </c>
      <c r="H995">
        <v>680777108</v>
      </c>
      <c r="I995" s="3">
        <v>44369</v>
      </c>
      <c r="J995">
        <v>5930</v>
      </c>
      <c r="K995" s="15">
        <f>IFERROR(Tabla1[[#This Row],[Importe venta total]]/Tabla1[[#This Row],[Unidades]]," EJEMPLO SI .Error en el cálculo")</f>
        <v>437.2</v>
      </c>
      <c r="L995" s="5">
        <f>Tabla1[[#This Row],[Importe Coste total]]/Tabla1[[#This Row],[Unidades]]</f>
        <v>263.33</v>
      </c>
      <c r="M995" s="5">
        <v>2592596</v>
      </c>
      <c r="N995" s="5">
        <v>1561546.9</v>
      </c>
    </row>
    <row r="996" spans="1:14" x14ac:dyDescent="0.25">
      <c r="A996" t="s">
        <v>1159</v>
      </c>
      <c r="B996" t="s">
        <v>28</v>
      </c>
      <c r="C996" t="s">
        <v>536</v>
      </c>
      <c r="D996" t="s">
        <v>26</v>
      </c>
      <c r="E996" t="s">
        <v>14</v>
      </c>
      <c r="F996" t="str">
        <f>IF(Tabla1[[#This Row],[Importe Coste total]]&gt;500000," Alto","Bajo")</f>
        <v>Bajo</v>
      </c>
      <c r="G996" s="3">
        <v>44533</v>
      </c>
      <c r="H996">
        <v>138554179</v>
      </c>
      <c r="I996" s="3">
        <v>44536</v>
      </c>
      <c r="J996">
        <v>115</v>
      </c>
      <c r="K996" s="15">
        <f>IFERROR(Tabla1[[#This Row],[Importe venta total]]/Tabla1[[#This Row],[Unidades]]," EJEMPLO SI .Error en el cálculo")</f>
        <v>9.33</v>
      </c>
      <c r="L996" s="5">
        <f>Tabla1[[#This Row],[Importe Coste total]]/Tabla1[[#This Row],[Unidades]]</f>
        <v>6.92</v>
      </c>
      <c r="M996" s="5">
        <v>1072.95</v>
      </c>
      <c r="N996" s="5">
        <v>795.8</v>
      </c>
    </row>
    <row r="997" spans="1:14" x14ac:dyDescent="0.25">
      <c r="A997" t="s">
        <v>1160</v>
      </c>
      <c r="B997" t="s">
        <v>24</v>
      </c>
      <c r="C997" t="s">
        <v>248</v>
      </c>
      <c r="D997" t="s">
        <v>33</v>
      </c>
      <c r="E997" t="s">
        <v>18</v>
      </c>
      <c r="F997" t="str">
        <f>IF(Tabla1[[#This Row],[Importe Coste total]]&gt;500000," Alto","Bajo")</f>
        <v>Bajo</v>
      </c>
      <c r="G997" s="3">
        <v>44777</v>
      </c>
      <c r="H997">
        <v>162745130</v>
      </c>
      <c r="I997" s="3">
        <v>44792</v>
      </c>
      <c r="J997">
        <v>8755</v>
      </c>
      <c r="K997" s="15">
        <f>IFERROR(Tabla1[[#This Row],[Importe venta total]]/Tabla1[[#This Row],[Unidades]]," EJEMPLO SI .Error en el cálculo")</f>
        <v>47.45</v>
      </c>
      <c r="L997" s="5">
        <f>Tabla1[[#This Row],[Importe Coste total]]/Tabla1[[#This Row],[Unidades]]</f>
        <v>31.790000000000003</v>
      </c>
      <c r="M997" s="5">
        <v>415424.75</v>
      </c>
      <c r="N997" s="5">
        <v>278321.45</v>
      </c>
    </row>
    <row r="998" spans="1:14" x14ac:dyDescent="0.25">
      <c r="A998" t="s">
        <v>1161</v>
      </c>
      <c r="B998" t="s">
        <v>65</v>
      </c>
      <c r="C998" t="s">
        <v>167</v>
      </c>
      <c r="D998" t="s">
        <v>40</v>
      </c>
      <c r="E998" t="s">
        <v>14</v>
      </c>
      <c r="F998" t="str">
        <f>IF(Tabla1[[#This Row],[Importe Coste total]]&gt;500000," Alto","Bajo")</f>
        <v>Bajo</v>
      </c>
      <c r="G998" s="3">
        <v>44668</v>
      </c>
      <c r="H998">
        <v>440898787</v>
      </c>
      <c r="I998" s="3">
        <v>44713</v>
      </c>
      <c r="J998">
        <v>604</v>
      </c>
      <c r="K998" s="15">
        <f>IFERROR(Tabla1[[#This Row],[Importe venta total]]/Tabla1[[#This Row],[Unidades]]," EJEMPLO SI .Error en el cálculo")</f>
        <v>81.73</v>
      </c>
      <c r="L998" s="5">
        <f>Tabla1[[#This Row],[Importe Coste total]]/Tabla1[[#This Row],[Unidades]]</f>
        <v>56.67</v>
      </c>
      <c r="M998" s="5">
        <v>49364.920000000006</v>
      </c>
      <c r="N998" s="5">
        <v>34228.68</v>
      </c>
    </row>
    <row r="999" spans="1:14" x14ac:dyDescent="0.25">
      <c r="A999" t="s">
        <v>1162</v>
      </c>
      <c r="B999" t="s">
        <v>65</v>
      </c>
      <c r="C999" t="s">
        <v>429</v>
      </c>
      <c r="D999" t="s">
        <v>26</v>
      </c>
      <c r="E999" t="s">
        <v>18</v>
      </c>
      <c r="F999" t="str">
        <f>IF(Tabla1[[#This Row],[Importe Coste total]]&gt;500000," Alto","Bajo")</f>
        <v>Bajo</v>
      </c>
      <c r="G999" s="3">
        <v>43950</v>
      </c>
      <c r="H999">
        <v>280876481</v>
      </c>
      <c r="I999" s="3">
        <v>43982</v>
      </c>
      <c r="J999">
        <v>6447</v>
      </c>
      <c r="K999" s="15">
        <f>IFERROR(Tabla1[[#This Row],[Importe venta total]]/Tabla1[[#This Row],[Unidades]]," EJEMPLO SI .Error en el cálculo")</f>
        <v>9.33</v>
      </c>
      <c r="L999" s="5">
        <f>Tabla1[[#This Row],[Importe Coste total]]/Tabla1[[#This Row],[Unidades]]</f>
        <v>6.92</v>
      </c>
      <c r="M999" s="5">
        <v>60150.51</v>
      </c>
      <c r="N999" s="5">
        <v>44613.24</v>
      </c>
    </row>
    <row r="1000" spans="1:14" x14ac:dyDescent="0.25">
      <c r="A1000" t="s">
        <v>1163</v>
      </c>
      <c r="B1000" t="s">
        <v>11</v>
      </c>
      <c r="C1000" t="s">
        <v>812</v>
      </c>
      <c r="D1000" t="s">
        <v>53</v>
      </c>
      <c r="E1000" t="s">
        <v>18</v>
      </c>
      <c r="F1000" t="str">
        <f>IF(Tabla1[[#This Row],[Importe Coste total]]&gt;500000," Alto","Bajo")</f>
        <v>Bajo</v>
      </c>
      <c r="G1000" s="3">
        <v>44083</v>
      </c>
      <c r="H1000">
        <v>860852038</v>
      </c>
      <c r="I1000" s="3">
        <v>44089</v>
      </c>
      <c r="J1000">
        <v>4103</v>
      </c>
      <c r="K1000" s="15">
        <f>IFERROR(Tabla1[[#This Row],[Importe venta total]]/Tabla1[[#This Row],[Unidades]]," EJEMPLO SI .Error en el cálculo")</f>
        <v>154.06</v>
      </c>
      <c r="L1000" s="5">
        <f>Tabla1[[#This Row],[Importe Coste total]]/Tabla1[[#This Row],[Unidades]]</f>
        <v>90.93</v>
      </c>
      <c r="M1000" s="5">
        <v>632108.18000000005</v>
      </c>
      <c r="N1000" s="5">
        <v>373085.79000000004</v>
      </c>
    </row>
    <row r="1001" spans="1:14" x14ac:dyDescent="0.25">
      <c r="A1001" t="s">
        <v>1164</v>
      </c>
      <c r="B1001" t="s">
        <v>24</v>
      </c>
      <c r="C1001" t="s">
        <v>131</v>
      </c>
      <c r="D1001" t="s">
        <v>75</v>
      </c>
      <c r="E1001" t="s">
        <v>14</v>
      </c>
      <c r="F1001" t="str">
        <f>IF(Tabla1[[#This Row],[Importe Coste total]]&gt;500000," Alto","Bajo")</f>
        <v>Bajo</v>
      </c>
      <c r="G1001" s="3">
        <v>44583</v>
      </c>
      <c r="H1001">
        <v>279311788</v>
      </c>
      <c r="I1001" s="3">
        <v>44593</v>
      </c>
      <c r="J1001">
        <v>3420</v>
      </c>
      <c r="K1001" s="15">
        <f>IFERROR(Tabla1[[#This Row],[Importe venta total]]/Tabla1[[#This Row],[Unidades]]," EJEMPLO SI .Error en el cálculo")</f>
        <v>109.27999999999999</v>
      </c>
      <c r="L1001" s="5">
        <f>Tabla1[[#This Row],[Importe Coste total]]/Tabla1[[#This Row],[Unidades]]</f>
        <v>35.840000000000003</v>
      </c>
      <c r="M1001" s="5">
        <v>373737.6</v>
      </c>
      <c r="N1001" s="5">
        <v>122572.80000000002</v>
      </c>
    </row>
    <row r="1008" spans="1:14" x14ac:dyDescent="0.25">
      <c r="G1008"/>
    </row>
    <row r="1009" spans="2:7" x14ac:dyDescent="0.25">
      <c r="C1009" s="6" t="s">
        <v>7</v>
      </c>
      <c r="D1009" s="6" t="s">
        <v>8</v>
      </c>
      <c r="E1009" s="6" t="s">
        <v>9</v>
      </c>
      <c r="F1009" s="6" t="s">
        <v>1170</v>
      </c>
      <c r="G1009" s="6" t="s">
        <v>1171</v>
      </c>
    </row>
    <row r="1010" spans="2:7" x14ac:dyDescent="0.25">
      <c r="B1010" s="6" t="s">
        <v>1172</v>
      </c>
      <c r="C1010" s="7">
        <f>SUM(Tabla1[Unidades])</f>
        <v>5024481</v>
      </c>
      <c r="D1010" s="7">
        <f>SUM(Tabla1[Precio Unitario])</f>
        <v>260684.62000000017</v>
      </c>
      <c r="E1010" s="7">
        <f>SUM(Tabla1[Coste unitario Calculado])</f>
        <v>184077.80999999991</v>
      </c>
      <c r="F1010" s="7">
        <f>SUM(Tabla1[Importe venta total])</f>
        <v>1288258129.4099991</v>
      </c>
      <c r="G1010" s="7">
        <f>SUM(Tabla1[Importe Coste total])</f>
        <v>907076517.37999952</v>
      </c>
    </row>
    <row r="1011" spans="2:7" x14ac:dyDescent="0.25">
      <c r="B1011" s="6" t="s">
        <v>1173</v>
      </c>
      <c r="C1011" s="7">
        <f>AVERAGE(Tabla1[Unidades])</f>
        <v>5024.4809999999998</v>
      </c>
      <c r="D1011" s="7">
        <f>AVERAGE(Tabla1[Precio Unitario])</f>
        <v>260.94556556556574</v>
      </c>
      <c r="E1011" s="7">
        <f>AVERAGE(Tabla1[Coste unitario Calculado])</f>
        <v>184.07780999999991</v>
      </c>
      <c r="F1011" s="7">
        <f>AVERAGE(Tabla1[Importe venta total])</f>
        <v>1289547.6770870863</v>
      </c>
      <c r="G1011" s="7">
        <f>AVERAGE(Tabla1[Precio Unitario])</f>
        <v>260.94556556556574</v>
      </c>
    </row>
    <row r="1012" spans="2:7" x14ac:dyDescent="0.25">
      <c r="B1012" s="6" t="s">
        <v>1174</v>
      </c>
      <c r="C1012" s="7">
        <f>MAX(Tabla1[Unidades])</f>
        <v>9989</v>
      </c>
      <c r="D1012" s="7">
        <f>MAX(Tabla1[Precio Unitario])</f>
        <v>668.2700000000001</v>
      </c>
      <c r="E1012" s="7">
        <f>MAX(Tabla1[Coste unitario Calculado])</f>
        <v>524.96</v>
      </c>
      <c r="F1012" s="7">
        <f>MAX(Tabla1[Importe venta total])</f>
        <v>6618546.0800000001</v>
      </c>
      <c r="G1012" s="7">
        <f>MAX(Tabla1[Importe Coste total])</f>
        <v>5068488.8000000007</v>
      </c>
    </row>
    <row r="1013" spans="2:7" x14ac:dyDescent="0.25">
      <c r="B1013" s="6" t="s">
        <v>1175</v>
      </c>
      <c r="C1013" s="7">
        <f>MIN(Tabla1[Unidades])</f>
        <v>1</v>
      </c>
      <c r="D1013" s="7">
        <f>MIN(Tabla1[Precio Unitario])</f>
        <v>9.3299999999999983</v>
      </c>
      <c r="E1013" s="7">
        <f>MIN(Tabla1[Coste unitario Calculado])</f>
        <v>6.919999999999999</v>
      </c>
      <c r="F1013" s="7">
        <f>MIN(Tabla1[Importe venta total])</f>
        <v>47.45</v>
      </c>
      <c r="G1013" s="7">
        <f>MIN(Tabla1[Importe Coste total])</f>
        <v>31.79</v>
      </c>
    </row>
    <row r="1014" spans="2:7" x14ac:dyDescent="0.25">
      <c r="G1014"/>
    </row>
    <row r="1015" spans="2:7" x14ac:dyDescent="0.25">
      <c r="G1015"/>
    </row>
    <row r="1016" spans="2:7" x14ac:dyDescent="0.25">
      <c r="G1016"/>
    </row>
    <row r="1017" spans="2:7" x14ac:dyDescent="0.25">
      <c r="G1017"/>
    </row>
    <row r="1018" spans="2:7" x14ac:dyDescent="0.25">
      <c r="G1018"/>
    </row>
    <row r="1019" spans="2:7" x14ac:dyDescent="0.25">
      <c r="G1019"/>
    </row>
    <row r="1020" spans="2:7" x14ac:dyDescent="0.25">
      <c r="G1020"/>
    </row>
    <row r="1021" spans="2:7" x14ac:dyDescent="0.25">
      <c r="G1021"/>
    </row>
    <row r="1022" spans="2:7" x14ac:dyDescent="0.25">
      <c r="G1022"/>
    </row>
    <row r="1023" spans="2:7" x14ac:dyDescent="0.25">
      <c r="B1023" s="6" t="s">
        <v>1184</v>
      </c>
      <c r="C1023" s="6">
        <f>COUNT(Tabla1[Unidades])</f>
        <v>1000</v>
      </c>
      <c r="G1023"/>
    </row>
    <row r="1024" spans="2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9C06-06BA-4182-AFB8-517348DB1FE9}">
  <dimension ref="A1"/>
  <sheetViews>
    <sheetView showGridLines="0" workbookViewId="0">
      <selection activeCell="B31" sqref="B31"/>
    </sheetView>
  </sheetViews>
  <sheetFormatPr baseColWidth="10" defaultRowHeight="15" x14ac:dyDescent="0.25"/>
  <cols>
    <col min="2" max="2" width="39" customWidth="1"/>
    <col min="3" max="3" width="11.85546875" bestFit="1" customWidth="1"/>
    <col min="4" max="4" width="26.7109375" customWidth="1"/>
    <col min="5" max="5" width="25.42578125" customWidth="1"/>
    <col min="6" max="6" width="27.140625" customWidth="1"/>
    <col min="7" max="7" width="25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EF4F-168B-44BE-AFFC-479C02017654}">
  <dimension ref="A3:B15"/>
  <sheetViews>
    <sheetView workbookViewId="0">
      <selection activeCell="G12" sqref="G12"/>
    </sheetView>
  </sheetViews>
  <sheetFormatPr baseColWidth="10" defaultRowHeight="15" x14ac:dyDescent="0.25"/>
  <cols>
    <col min="1" max="1" width="18.42578125" bestFit="1" customWidth="1"/>
    <col min="2" max="2" width="25.7109375" bestFit="1" customWidth="1"/>
  </cols>
  <sheetData>
    <row r="3" spans="1:2" x14ac:dyDescent="0.25">
      <c r="A3" s="9" t="s">
        <v>3</v>
      </c>
      <c r="B3" t="s">
        <v>1182</v>
      </c>
    </row>
    <row r="4" spans="1:2" x14ac:dyDescent="0.25">
      <c r="A4" t="s">
        <v>30</v>
      </c>
      <c r="B4" s="8">
        <v>73</v>
      </c>
    </row>
    <row r="5" spans="1:2" x14ac:dyDescent="0.25">
      <c r="A5" t="s">
        <v>33</v>
      </c>
      <c r="B5" s="8">
        <v>87</v>
      </c>
    </row>
    <row r="6" spans="1:2" x14ac:dyDescent="0.25">
      <c r="A6" t="s">
        <v>17</v>
      </c>
      <c r="B6" s="8">
        <v>84</v>
      </c>
    </row>
    <row r="7" spans="1:2" x14ac:dyDescent="0.25">
      <c r="A7" t="s">
        <v>22</v>
      </c>
      <c r="B7" s="8">
        <v>95</v>
      </c>
    </row>
    <row r="8" spans="1:2" x14ac:dyDescent="0.25">
      <c r="A8" t="s">
        <v>38</v>
      </c>
      <c r="B8" s="8">
        <v>74</v>
      </c>
    </row>
    <row r="9" spans="1:2" x14ac:dyDescent="0.25">
      <c r="A9" t="s">
        <v>40</v>
      </c>
      <c r="B9" s="8">
        <v>84</v>
      </c>
    </row>
    <row r="10" spans="1:2" x14ac:dyDescent="0.25">
      <c r="A10" t="s">
        <v>85</v>
      </c>
      <c r="B10" s="8">
        <v>83</v>
      </c>
    </row>
    <row r="11" spans="1:2" x14ac:dyDescent="0.25">
      <c r="A11" t="s">
        <v>26</v>
      </c>
      <c r="B11" s="8">
        <v>86</v>
      </c>
    </row>
    <row r="12" spans="1:2" x14ac:dyDescent="0.25">
      <c r="A12" t="s">
        <v>43</v>
      </c>
      <c r="B12" s="8">
        <v>80</v>
      </c>
    </row>
    <row r="13" spans="1:2" x14ac:dyDescent="0.25">
      <c r="A13" t="s">
        <v>75</v>
      </c>
      <c r="B13" s="8">
        <v>78</v>
      </c>
    </row>
    <row r="14" spans="1:2" x14ac:dyDescent="0.25">
      <c r="A14" t="s">
        <v>13</v>
      </c>
      <c r="B14" s="8">
        <v>87</v>
      </c>
    </row>
    <row r="15" spans="1:2" x14ac:dyDescent="0.25">
      <c r="A15" t="s">
        <v>53</v>
      </c>
      <c r="B15" s="8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6E7C-2DC2-4306-AE7E-4FC47FA41637}">
  <dimension ref="C3:G1270"/>
  <sheetViews>
    <sheetView showGridLines="0" showRowColHeaders="0" workbookViewId="0">
      <selection activeCell="I22" sqref="I22"/>
    </sheetView>
  </sheetViews>
  <sheetFormatPr baseColWidth="10" defaultRowHeight="15" x14ac:dyDescent="0.25"/>
  <cols>
    <col min="3" max="3" width="35.140625" bestFit="1" customWidth="1"/>
    <col min="4" max="5" width="26.5703125" bestFit="1" customWidth="1"/>
    <col min="6" max="6" width="21.7109375" bestFit="1" customWidth="1"/>
    <col min="7" max="7" width="22.5703125" bestFit="1" customWidth="1"/>
    <col min="8" max="8" width="25.7109375" bestFit="1" customWidth="1"/>
  </cols>
  <sheetData>
    <row r="3" spans="3:7" x14ac:dyDescent="0.25">
      <c r="C3" s="9" t="s">
        <v>4</v>
      </c>
      <c r="D3" t="s">
        <v>1183</v>
      </c>
    </row>
    <row r="5" spans="3:7" x14ac:dyDescent="0.25">
      <c r="C5" s="9" t="s">
        <v>1179</v>
      </c>
      <c r="D5" t="s">
        <v>1177</v>
      </c>
      <c r="E5" t="s">
        <v>1178</v>
      </c>
      <c r="F5" t="s">
        <v>1181</v>
      </c>
      <c r="G5" t="s">
        <v>1176</v>
      </c>
    </row>
    <row r="6" spans="3:7" x14ac:dyDescent="0.25">
      <c r="C6" s="10" t="s">
        <v>24</v>
      </c>
      <c r="D6" s="8">
        <v>498958695.36999995</v>
      </c>
      <c r="E6" s="8">
        <v>350425541.87000018</v>
      </c>
      <c r="F6" s="8">
        <v>68309.429999999993</v>
      </c>
      <c r="G6" s="8">
        <v>97175.199999999852</v>
      </c>
    </row>
    <row r="7" spans="3:7" x14ac:dyDescent="0.25">
      <c r="C7" s="11" t="s">
        <v>305</v>
      </c>
      <c r="D7" s="8">
        <v>11042856.07</v>
      </c>
      <c r="E7" s="8">
        <v>7666695.8200000003</v>
      </c>
      <c r="F7" s="8">
        <v>1223.07</v>
      </c>
      <c r="G7" s="8">
        <v>1718.37</v>
      </c>
    </row>
    <row r="8" spans="3:7" x14ac:dyDescent="0.25">
      <c r="C8" s="12" t="s">
        <v>14</v>
      </c>
      <c r="D8" s="8">
        <v>5587789.8899999997</v>
      </c>
      <c r="E8" s="8">
        <v>3924066.66</v>
      </c>
      <c r="F8" s="8">
        <v>684.69</v>
      </c>
      <c r="G8" s="8">
        <v>940.81999999999994</v>
      </c>
    </row>
    <row r="9" spans="3:7" x14ac:dyDescent="0.25">
      <c r="C9" s="13" t="s">
        <v>1167</v>
      </c>
      <c r="D9" s="8">
        <v>3116798.8</v>
      </c>
      <c r="E9" s="8">
        <v>1877279.5699999998</v>
      </c>
      <c r="F9" s="8">
        <v>263.33</v>
      </c>
      <c r="G9" s="8">
        <v>437.2</v>
      </c>
    </row>
    <row r="10" spans="3:7" x14ac:dyDescent="0.25">
      <c r="C10" s="13" t="s">
        <v>1165</v>
      </c>
      <c r="D10" s="8">
        <v>521437.4</v>
      </c>
      <c r="E10" s="8">
        <v>361554.60000000003</v>
      </c>
      <c r="F10" s="8">
        <v>56.67</v>
      </c>
      <c r="G10" s="8">
        <v>81.73</v>
      </c>
    </row>
    <row r="11" spans="3:7" x14ac:dyDescent="0.25">
      <c r="C11" s="13" t="s">
        <v>1168</v>
      </c>
      <c r="D11" s="8">
        <v>1949553.69</v>
      </c>
      <c r="E11" s="8">
        <v>1685232.49</v>
      </c>
      <c r="F11" s="8">
        <v>364.69</v>
      </c>
      <c r="G11" s="8">
        <v>421.89</v>
      </c>
    </row>
    <row r="12" spans="3:7" x14ac:dyDescent="0.25">
      <c r="C12" s="12" t="s">
        <v>18</v>
      </c>
      <c r="D12" s="8">
        <v>5455066.1799999997</v>
      </c>
      <c r="E12" s="8">
        <v>3742629.16</v>
      </c>
      <c r="F12" s="8">
        <v>538.38</v>
      </c>
      <c r="G12" s="8">
        <v>777.55</v>
      </c>
    </row>
    <row r="13" spans="3:7" x14ac:dyDescent="0.25">
      <c r="C13" s="13" t="s">
        <v>1166</v>
      </c>
      <c r="D13" s="8">
        <v>4607053.38</v>
      </c>
      <c r="E13" s="8">
        <v>3464510.7600000002</v>
      </c>
      <c r="F13" s="8">
        <v>502.54</v>
      </c>
      <c r="G13" s="8">
        <v>668.27</v>
      </c>
    </row>
    <row r="14" spans="3:7" x14ac:dyDescent="0.25">
      <c r="C14" s="13" t="s">
        <v>1165</v>
      </c>
      <c r="D14" s="8">
        <v>848012.80000000005</v>
      </c>
      <c r="E14" s="8">
        <v>278118.40000000002</v>
      </c>
      <c r="F14" s="8">
        <v>35.840000000000003</v>
      </c>
      <c r="G14" s="8">
        <v>109.28</v>
      </c>
    </row>
    <row r="15" spans="3:7" x14ac:dyDescent="0.25">
      <c r="C15" s="11" t="s">
        <v>293</v>
      </c>
      <c r="D15" s="8">
        <v>1087520.7</v>
      </c>
      <c r="E15" s="8">
        <v>876683.20000000007</v>
      </c>
      <c r="F15" s="8">
        <v>524.96</v>
      </c>
      <c r="G15" s="8">
        <v>651.21</v>
      </c>
    </row>
    <row r="16" spans="3:7" x14ac:dyDescent="0.25">
      <c r="C16" s="12" t="s">
        <v>14</v>
      </c>
      <c r="D16" s="8">
        <v>1087520.7</v>
      </c>
      <c r="E16" s="8">
        <v>876683.20000000007</v>
      </c>
      <c r="F16" s="8">
        <v>524.96</v>
      </c>
      <c r="G16" s="8">
        <v>651.21</v>
      </c>
    </row>
    <row r="17" spans="3:7" x14ac:dyDescent="0.25">
      <c r="C17" s="13" t="s">
        <v>1168</v>
      </c>
      <c r="D17" s="8">
        <v>1087520.7</v>
      </c>
      <c r="E17" s="8">
        <v>876683.20000000007</v>
      </c>
      <c r="F17" s="8">
        <v>524.96</v>
      </c>
      <c r="G17" s="8">
        <v>651.21</v>
      </c>
    </row>
    <row r="18" spans="3:7" x14ac:dyDescent="0.25">
      <c r="C18" s="11" t="s">
        <v>48</v>
      </c>
      <c r="D18" s="8">
        <v>11022981.34</v>
      </c>
      <c r="E18" s="8">
        <v>7808383.0200000005</v>
      </c>
      <c r="F18" s="8">
        <v>1566.63</v>
      </c>
      <c r="G18" s="8">
        <v>2174.12</v>
      </c>
    </row>
    <row r="19" spans="3:7" x14ac:dyDescent="0.25">
      <c r="C19" s="12" t="s">
        <v>14</v>
      </c>
      <c r="D19" s="8">
        <v>2342507.0599999996</v>
      </c>
      <c r="E19" s="8">
        <v>1697933.75</v>
      </c>
      <c r="F19" s="8">
        <v>513.59</v>
      </c>
      <c r="G19" s="8">
        <v>675.04</v>
      </c>
    </row>
    <row r="20" spans="3:7" x14ac:dyDescent="0.25">
      <c r="C20" s="13" t="s">
        <v>1167</v>
      </c>
      <c r="D20" s="8">
        <v>1092273.21</v>
      </c>
      <c r="E20" s="8">
        <v>944182.41</v>
      </c>
      <c r="F20" s="8">
        <v>364.69</v>
      </c>
      <c r="G20" s="8">
        <v>421.89</v>
      </c>
    </row>
    <row r="21" spans="3:7" x14ac:dyDescent="0.25">
      <c r="C21" s="13" t="s">
        <v>1165</v>
      </c>
      <c r="D21" s="8">
        <v>416943.15</v>
      </c>
      <c r="E21" s="8">
        <v>279338.73</v>
      </c>
      <c r="F21" s="8">
        <v>31.79</v>
      </c>
      <c r="G21" s="8">
        <v>47.45</v>
      </c>
    </row>
    <row r="22" spans="3:7" x14ac:dyDescent="0.25">
      <c r="C22" s="13" t="s">
        <v>1168</v>
      </c>
      <c r="D22" s="8">
        <v>833290.7</v>
      </c>
      <c r="E22" s="8">
        <v>474412.61</v>
      </c>
      <c r="F22" s="8">
        <v>117.11</v>
      </c>
      <c r="G22" s="8">
        <v>205.7</v>
      </c>
    </row>
    <row r="23" spans="3:7" x14ac:dyDescent="0.25">
      <c r="C23" s="12" t="s">
        <v>18</v>
      </c>
      <c r="D23" s="8">
        <v>8680474.2800000012</v>
      </c>
      <c r="E23" s="8">
        <v>6110449.2700000005</v>
      </c>
      <c r="F23" s="8">
        <v>1053.04</v>
      </c>
      <c r="G23" s="8">
        <v>1499.08</v>
      </c>
    </row>
    <row r="24" spans="3:7" x14ac:dyDescent="0.25">
      <c r="C24" s="13" t="s">
        <v>1166</v>
      </c>
      <c r="D24" s="8">
        <v>1605078.79</v>
      </c>
      <c r="E24" s="8">
        <v>1036606.4099999999</v>
      </c>
      <c r="F24" s="8">
        <v>216.08999999999997</v>
      </c>
      <c r="G24" s="8">
        <v>337.01</v>
      </c>
    </row>
    <row r="25" spans="3:7" x14ac:dyDescent="0.25">
      <c r="C25" s="13" t="s">
        <v>1165</v>
      </c>
      <c r="D25" s="8">
        <v>7075395.4900000002</v>
      </c>
      <c r="E25" s="8">
        <v>5073842.8600000003</v>
      </c>
      <c r="F25" s="8">
        <v>836.95</v>
      </c>
      <c r="G25" s="8">
        <v>1162.07</v>
      </c>
    </row>
    <row r="26" spans="3:7" x14ac:dyDescent="0.25">
      <c r="C26" s="11" t="s">
        <v>55</v>
      </c>
      <c r="D26" s="8">
        <v>969937.74</v>
      </c>
      <c r="E26" s="8">
        <v>666521.69000000006</v>
      </c>
      <c r="F26" s="8">
        <v>102.30000000000001</v>
      </c>
      <c r="G26" s="8">
        <v>147.84</v>
      </c>
    </row>
    <row r="27" spans="3:7" x14ac:dyDescent="0.25">
      <c r="C27" s="12" t="s">
        <v>14</v>
      </c>
      <c r="D27" s="8">
        <v>439380.44</v>
      </c>
      <c r="E27" s="8">
        <v>296303.64</v>
      </c>
      <c r="F27" s="8">
        <v>38.71</v>
      </c>
      <c r="G27" s="8">
        <v>56.78</v>
      </c>
    </row>
    <row r="28" spans="3:7" x14ac:dyDescent="0.25">
      <c r="C28" s="13" t="s">
        <v>1165</v>
      </c>
      <c r="D28" s="8">
        <v>26945.040000000001</v>
      </c>
      <c r="E28" s="8">
        <v>19984.96</v>
      </c>
      <c r="F28" s="8">
        <v>6.92</v>
      </c>
      <c r="G28" s="8">
        <v>9.33</v>
      </c>
    </row>
    <row r="29" spans="3:7" x14ac:dyDescent="0.25">
      <c r="C29" s="13" t="s">
        <v>1168</v>
      </c>
      <c r="D29" s="8">
        <v>412435.4</v>
      </c>
      <c r="E29" s="8">
        <v>276318.68</v>
      </c>
      <c r="F29" s="8">
        <v>31.79</v>
      </c>
      <c r="G29" s="8">
        <v>47.45</v>
      </c>
    </row>
    <row r="30" spans="3:7" x14ac:dyDescent="0.25">
      <c r="C30" s="12" t="s">
        <v>18</v>
      </c>
      <c r="D30" s="8">
        <v>530557.30000000005</v>
      </c>
      <c r="E30" s="8">
        <v>370218.05000000005</v>
      </c>
      <c r="F30" s="8">
        <v>63.59</v>
      </c>
      <c r="G30" s="8">
        <v>91.06</v>
      </c>
    </row>
    <row r="31" spans="3:7" x14ac:dyDescent="0.25">
      <c r="C31" s="13" t="s">
        <v>1167</v>
      </c>
      <c r="D31" s="8">
        <v>530557.30000000005</v>
      </c>
      <c r="E31" s="8">
        <v>370218.05000000005</v>
      </c>
      <c r="F31" s="8">
        <v>63.59</v>
      </c>
      <c r="G31" s="8">
        <v>91.06</v>
      </c>
    </row>
    <row r="32" spans="3:7" x14ac:dyDescent="0.25">
      <c r="C32" s="11" t="s">
        <v>291</v>
      </c>
      <c r="D32" s="8">
        <v>9157207.370000001</v>
      </c>
      <c r="E32" s="8">
        <v>7071720.8499999996</v>
      </c>
      <c r="F32" s="8">
        <v>2145.9300000000003</v>
      </c>
      <c r="G32" s="8">
        <v>2793.02</v>
      </c>
    </row>
    <row r="33" spans="3:7" x14ac:dyDescent="0.25">
      <c r="C33" s="12" t="s">
        <v>14</v>
      </c>
      <c r="D33" s="8">
        <v>5624500.7700000005</v>
      </c>
      <c r="E33" s="8">
        <v>4534079.5200000005</v>
      </c>
      <c r="F33" s="8">
        <v>1049.92</v>
      </c>
      <c r="G33" s="8">
        <v>1302.42</v>
      </c>
    </row>
    <row r="34" spans="3:7" x14ac:dyDescent="0.25">
      <c r="C34" s="13" t="s">
        <v>1167</v>
      </c>
      <c r="D34" s="8">
        <v>2170482.9300000002</v>
      </c>
      <c r="E34" s="8">
        <v>1749691.6800000002</v>
      </c>
      <c r="F34" s="8">
        <v>524.96</v>
      </c>
      <c r="G34" s="8">
        <v>651.21</v>
      </c>
    </row>
    <row r="35" spans="3:7" x14ac:dyDescent="0.25">
      <c r="C35" s="13" t="s">
        <v>1168</v>
      </c>
      <c r="D35" s="8">
        <v>3454017.8400000003</v>
      </c>
      <c r="E35" s="8">
        <v>2784387.8400000003</v>
      </c>
      <c r="F35" s="8">
        <v>524.96</v>
      </c>
      <c r="G35" s="8">
        <v>651.21</v>
      </c>
    </row>
    <row r="36" spans="3:7" x14ac:dyDescent="0.25">
      <c r="C36" s="12" t="s">
        <v>18</v>
      </c>
      <c r="D36" s="8">
        <v>3532706.5999999996</v>
      </c>
      <c r="E36" s="8">
        <v>2537641.33</v>
      </c>
      <c r="F36" s="8">
        <v>1096.01</v>
      </c>
      <c r="G36" s="8">
        <v>1490.6</v>
      </c>
    </row>
    <row r="37" spans="3:7" x14ac:dyDescent="0.25">
      <c r="C37" s="13" t="s">
        <v>1167</v>
      </c>
      <c r="D37" s="8">
        <v>2637661.69</v>
      </c>
      <c r="E37" s="8">
        <v>1983525.3800000001</v>
      </c>
      <c r="F37" s="8">
        <v>502.54</v>
      </c>
      <c r="G37" s="8">
        <v>668.27</v>
      </c>
    </row>
    <row r="38" spans="3:7" x14ac:dyDescent="0.25">
      <c r="C38" s="13" t="s">
        <v>1165</v>
      </c>
      <c r="D38" s="8">
        <v>735328.38</v>
      </c>
      <c r="E38" s="8">
        <v>434008.89</v>
      </c>
      <c r="F38" s="8">
        <v>90.93</v>
      </c>
      <c r="G38" s="8">
        <v>154.06</v>
      </c>
    </row>
    <row r="39" spans="3:7" x14ac:dyDescent="0.25">
      <c r="C39" s="13" t="s">
        <v>1168</v>
      </c>
      <c r="D39" s="8">
        <v>159716.53</v>
      </c>
      <c r="E39" s="8">
        <v>120107.06</v>
      </c>
      <c r="F39" s="8">
        <v>502.54</v>
      </c>
      <c r="G39" s="8">
        <v>668.27</v>
      </c>
    </row>
    <row r="40" spans="3:7" x14ac:dyDescent="0.25">
      <c r="C40" s="11" t="s">
        <v>469</v>
      </c>
      <c r="D40" s="8">
        <v>3852730.1300000004</v>
      </c>
      <c r="E40" s="8">
        <v>2439540.8899999997</v>
      </c>
      <c r="F40" s="8">
        <v>624.54999999999995</v>
      </c>
      <c r="G40" s="8">
        <v>1006.97</v>
      </c>
    </row>
    <row r="41" spans="3:7" x14ac:dyDescent="0.25">
      <c r="C41" s="12" t="s">
        <v>14</v>
      </c>
      <c r="D41" s="8">
        <v>838573.93</v>
      </c>
      <c r="E41" s="8">
        <v>536508.11</v>
      </c>
      <c r="F41" s="8">
        <v>367.69</v>
      </c>
      <c r="G41" s="8">
        <v>599.11</v>
      </c>
    </row>
    <row r="42" spans="3:7" x14ac:dyDescent="0.25">
      <c r="C42" s="13" t="s">
        <v>1166</v>
      </c>
      <c r="D42" s="8">
        <v>38318.31</v>
      </c>
      <c r="E42" s="8">
        <v>28420.44</v>
      </c>
      <c r="F42" s="8">
        <v>6.92</v>
      </c>
      <c r="G42" s="8">
        <v>9.33</v>
      </c>
    </row>
    <row r="43" spans="3:7" x14ac:dyDescent="0.25">
      <c r="C43" s="13" t="s">
        <v>1167</v>
      </c>
      <c r="D43" s="8">
        <v>81756.399999999994</v>
      </c>
      <c r="E43" s="8">
        <v>49242.71</v>
      </c>
      <c r="F43" s="8">
        <v>263.33</v>
      </c>
      <c r="G43" s="8">
        <v>437.2</v>
      </c>
    </row>
    <row r="44" spans="3:7" x14ac:dyDescent="0.25">
      <c r="C44" s="13" t="s">
        <v>1165</v>
      </c>
      <c r="D44" s="8">
        <v>718499.22000000009</v>
      </c>
      <c r="E44" s="8">
        <v>458844.95999999996</v>
      </c>
      <c r="F44" s="8">
        <v>97.44</v>
      </c>
      <c r="G44" s="8">
        <v>152.58000000000001</v>
      </c>
    </row>
    <row r="45" spans="3:7" x14ac:dyDescent="0.25">
      <c r="C45" s="12" t="s">
        <v>18</v>
      </c>
      <c r="D45" s="8">
        <v>3014156.2</v>
      </c>
      <c r="E45" s="8">
        <v>1903032.7799999998</v>
      </c>
      <c r="F45" s="8">
        <v>256.86</v>
      </c>
      <c r="G45" s="8">
        <v>407.86</v>
      </c>
    </row>
    <row r="46" spans="3:7" x14ac:dyDescent="0.25">
      <c r="C46" s="13" t="s">
        <v>1168</v>
      </c>
      <c r="D46" s="8">
        <v>3014156.2</v>
      </c>
      <c r="E46" s="8">
        <v>1903032.7799999998</v>
      </c>
      <c r="F46" s="8">
        <v>256.86</v>
      </c>
      <c r="G46" s="8">
        <v>407.86</v>
      </c>
    </row>
    <row r="47" spans="3:7" x14ac:dyDescent="0.25">
      <c r="C47" s="11" t="s">
        <v>295</v>
      </c>
      <c r="D47" s="8">
        <v>8565300.25</v>
      </c>
      <c r="E47" s="8">
        <v>5150379.88</v>
      </c>
      <c r="F47" s="8">
        <v>713.64</v>
      </c>
      <c r="G47" s="8">
        <v>1185.6099999999999</v>
      </c>
    </row>
    <row r="48" spans="3:7" x14ac:dyDescent="0.25">
      <c r="C48" s="12" t="s">
        <v>14</v>
      </c>
      <c r="D48" s="8">
        <v>2549857.1999999997</v>
      </c>
      <c r="E48" s="8">
        <v>1451695.56</v>
      </c>
      <c r="F48" s="8">
        <v>234.22</v>
      </c>
      <c r="G48" s="8">
        <v>411.4</v>
      </c>
    </row>
    <row r="49" spans="3:7" x14ac:dyDescent="0.25">
      <c r="C49" s="13" t="s">
        <v>1167</v>
      </c>
      <c r="D49" s="8">
        <v>2549857.1999999997</v>
      </c>
      <c r="E49" s="8">
        <v>1451695.56</v>
      </c>
      <c r="F49" s="8">
        <v>234.22</v>
      </c>
      <c r="G49" s="8">
        <v>411.4</v>
      </c>
    </row>
    <row r="50" spans="3:7" x14ac:dyDescent="0.25">
      <c r="C50" s="12" t="s">
        <v>18</v>
      </c>
      <c r="D50" s="8">
        <v>6015443.0499999998</v>
      </c>
      <c r="E50" s="8">
        <v>3698684.32</v>
      </c>
      <c r="F50" s="8">
        <v>479.41999999999996</v>
      </c>
      <c r="G50" s="8">
        <v>774.20999999999992</v>
      </c>
    </row>
    <row r="51" spans="3:7" x14ac:dyDescent="0.25">
      <c r="C51" s="13" t="s">
        <v>1165</v>
      </c>
      <c r="D51" s="8">
        <v>4464617.05</v>
      </c>
      <c r="E51" s="8">
        <v>2730207.82</v>
      </c>
      <c r="F51" s="8">
        <v>320</v>
      </c>
      <c r="G51" s="8">
        <v>518.92999999999995</v>
      </c>
    </row>
    <row r="52" spans="3:7" x14ac:dyDescent="0.25">
      <c r="C52" s="13" t="s">
        <v>1168</v>
      </c>
      <c r="D52" s="8">
        <v>1550826</v>
      </c>
      <c r="E52" s="8">
        <v>968476.49999999988</v>
      </c>
      <c r="F52" s="8">
        <v>159.41999999999999</v>
      </c>
      <c r="G52" s="8">
        <v>255.28</v>
      </c>
    </row>
    <row r="53" spans="3:7" x14ac:dyDescent="0.25">
      <c r="C53" s="11" t="s">
        <v>310</v>
      </c>
      <c r="D53" s="8">
        <v>6206541.4000000004</v>
      </c>
      <c r="E53" s="8">
        <v>4426922.4300000006</v>
      </c>
      <c r="F53" s="8">
        <v>796.18000000000006</v>
      </c>
      <c r="G53" s="8">
        <v>1091.22</v>
      </c>
    </row>
    <row r="54" spans="3:7" x14ac:dyDescent="0.25">
      <c r="C54" s="12" t="s">
        <v>14</v>
      </c>
      <c r="D54" s="8">
        <v>4243521.99</v>
      </c>
      <c r="E54" s="8">
        <v>3219525.6</v>
      </c>
      <c r="F54" s="8">
        <v>622.40000000000009</v>
      </c>
      <c r="G54" s="8">
        <v>803.79000000000008</v>
      </c>
    </row>
    <row r="55" spans="3:7" x14ac:dyDescent="0.25">
      <c r="C55" s="13" t="s">
        <v>1166</v>
      </c>
      <c r="D55" s="8">
        <v>4243521.99</v>
      </c>
      <c r="E55" s="8">
        <v>3219525.6</v>
      </c>
      <c r="F55" s="8">
        <v>622.40000000000009</v>
      </c>
      <c r="G55" s="8">
        <v>803.79000000000008</v>
      </c>
    </row>
    <row r="56" spans="3:7" x14ac:dyDescent="0.25">
      <c r="C56" s="12" t="s">
        <v>18</v>
      </c>
      <c r="D56" s="8">
        <v>1963019.4100000001</v>
      </c>
      <c r="E56" s="8">
        <v>1207396.83</v>
      </c>
      <c r="F56" s="8">
        <v>173.78</v>
      </c>
      <c r="G56" s="8">
        <v>287.43</v>
      </c>
    </row>
    <row r="57" spans="3:7" x14ac:dyDescent="0.25">
      <c r="C57" s="13" t="s">
        <v>1166</v>
      </c>
      <c r="D57" s="8">
        <v>1239136.8</v>
      </c>
      <c r="E57" s="8">
        <v>705470.64</v>
      </c>
      <c r="F57" s="8">
        <v>117.11</v>
      </c>
      <c r="G57" s="8">
        <v>205.7</v>
      </c>
    </row>
    <row r="58" spans="3:7" x14ac:dyDescent="0.25">
      <c r="C58" s="13" t="s">
        <v>1165</v>
      </c>
      <c r="D58" s="8">
        <v>723882.61</v>
      </c>
      <c r="E58" s="8">
        <v>501926.19</v>
      </c>
      <c r="F58" s="8">
        <v>56.67</v>
      </c>
      <c r="G58" s="8">
        <v>81.73</v>
      </c>
    </row>
    <row r="59" spans="3:7" x14ac:dyDescent="0.25">
      <c r="C59" s="11" t="s">
        <v>79</v>
      </c>
      <c r="D59" s="8">
        <v>15734758.100000001</v>
      </c>
      <c r="E59" s="8">
        <v>10918150.199999999</v>
      </c>
      <c r="F59" s="8">
        <v>2355.96</v>
      </c>
      <c r="G59" s="8">
        <v>3340.4</v>
      </c>
    </row>
    <row r="60" spans="3:7" x14ac:dyDescent="0.25">
      <c r="C60" s="12" t="s">
        <v>14</v>
      </c>
      <c r="D60" s="8">
        <v>9996918.8000000007</v>
      </c>
      <c r="E60" s="8">
        <v>6364222.8099999996</v>
      </c>
      <c r="F60" s="8">
        <v>1774.33</v>
      </c>
      <c r="G60" s="8">
        <v>2607.46</v>
      </c>
    </row>
    <row r="61" spans="3:7" x14ac:dyDescent="0.25">
      <c r="C61" s="13" t="s">
        <v>1166</v>
      </c>
      <c r="D61" s="8">
        <v>26157.18</v>
      </c>
      <c r="E61" s="8">
        <v>22610.78</v>
      </c>
      <c r="F61" s="8">
        <v>364.69</v>
      </c>
      <c r="G61" s="8">
        <v>421.89</v>
      </c>
    </row>
    <row r="62" spans="3:7" x14ac:dyDescent="0.25">
      <c r="C62" s="13" t="s">
        <v>1167</v>
      </c>
      <c r="D62" s="8">
        <v>3210213.4999999995</v>
      </c>
      <c r="E62" s="8">
        <v>1917945.02</v>
      </c>
      <c r="F62" s="8">
        <v>380.44</v>
      </c>
      <c r="G62" s="8">
        <v>642.9</v>
      </c>
    </row>
    <row r="63" spans="3:7" x14ac:dyDescent="0.25">
      <c r="C63" s="13" t="s">
        <v>1165</v>
      </c>
      <c r="D63" s="8">
        <v>6760548.1200000001</v>
      </c>
      <c r="E63" s="8">
        <v>4423667.01</v>
      </c>
      <c r="F63" s="8">
        <v>1029.2</v>
      </c>
      <c r="G63" s="8">
        <v>1542.67</v>
      </c>
    </row>
    <row r="64" spans="3:7" x14ac:dyDescent="0.25">
      <c r="C64" s="12" t="s">
        <v>18</v>
      </c>
      <c r="D64" s="8">
        <v>5737839.3000000007</v>
      </c>
      <c r="E64" s="8">
        <v>4553927.3900000006</v>
      </c>
      <c r="F64" s="8">
        <v>581.63</v>
      </c>
      <c r="G64" s="8">
        <v>732.94</v>
      </c>
    </row>
    <row r="65" spans="3:7" x14ac:dyDescent="0.25">
      <c r="C65" s="13" t="s">
        <v>1166</v>
      </c>
      <c r="D65" s="8">
        <v>634306.53</v>
      </c>
      <c r="E65" s="8">
        <v>439815.87</v>
      </c>
      <c r="F65" s="8">
        <v>56.67</v>
      </c>
      <c r="G65" s="8">
        <v>81.73</v>
      </c>
    </row>
    <row r="66" spans="3:7" x14ac:dyDescent="0.25">
      <c r="C66" s="13" t="s">
        <v>1167</v>
      </c>
      <c r="D66" s="8">
        <v>5103532.7700000005</v>
      </c>
      <c r="E66" s="8">
        <v>4114111.5200000005</v>
      </c>
      <c r="F66" s="8">
        <v>524.96</v>
      </c>
      <c r="G66" s="8">
        <v>651.21</v>
      </c>
    </row>
    <row r="67" spans="3:7" x14ac:dyDescent="0.25">
      <c r="C67" s="11" t="s">
        <v>244</v>
      </c>
      <c r="D67" s="8">
        <v>8009657.1699999999</v>
      </c>
      <c r="E67" s="8">
        <v>5429157.1699999999</v>
      </c>
      <c r="F67" s="8">
        <v>865.3</v>
      </c>
      <c r="G67" s="8">
        <v>1305.81</v>
      </c>
    </row>
    <row r="68" spans="3:7" x14ac:dyDescent="0.25">
      <c r="C68" s="12" t="s">
        <v>14</v>
      </c>
      <c r="D68" s="8">
        <v>7941762.7599999998</v>
      </c>
      <c r="E68" s="8">
        <v>5378800.3300000001</v>
      </c>
      <c r="F68" s="8">
        <v>858.38</v>
      </c>
      <c r="G68" s="8">
        <v>1296.48</v>
      </c>
    </row>
    <row r="69" spans="3:7" x14ac:dyDescent="0.25">
      <c r="C69" s="13" t="s">
        <v>1166</v>
      </c>
      <c r="D69" s="8">
        <v>1545502</v>
      </c>
      <c r="E69" s="8">
        <v>930871.54999999993</v>
      </c>
      <c r="F69" s="8">
        <v>263.33</v>
      </c>
      <c r="G69" s="8">
        <v>437.2</v>
      </c>
    </row>
    <row r="70" spans="3:7" x14ac:dyDescent="0.25">
      <c r="C70" s="13" t="s">
        <v>1165</v>
      </c>
      <c r="D70" s="8">
        <v>46259.18</v>
      </c>
      <c r="E70" s="8">
        <v>32075.22</v>
      </c>
      <c r="F70" s="8">
        <v>56.67</v>
      </c>
      <c r="G70" s="8">
        <v>81.73</v>
      </c>
    </row>
    <row r="71" spans="3:7" x14ac:dyDescent="0.25">
      <c r="C71" s="13" t="s">
        <v>1168</v>
      </c>
      <c r="D71" s="8">
        <v>6350001.5800000001</v>
      </c>
      <c r="E71" s="8">
        <v>4415853.5600000005</v>
      </c>
      <c r="F71" s="8">
        <v>538.38</v>
      </c>
      <c r="G71" s="8">
        <v>777.55</v>
      </c>
    </row>
    <row r="72" spans="3:7" x14ac:dyDescent="0.25">
      <c r="C72" s="12" t="s">
        <v>18</v>
      </c>
      <c r="D72" s="8">
        <v>67894.41</v>
      </c>
      <c r="E72" s="8">
        <v>50356.84</v>
      </c>
      <c r="F72" s="8">
        <v>6.92</v>
      </c>
      <c r="G72" s="8">
        <v>9.33</v>
      </c>
    </row>
    <row r="73" spans="3:7" x14ac:dyDescent="0.25">
      <c r="C73" s="13" t="s">
        <v>1167</v>
      </c>
      <c r="D73" s="8">
        <v>67894.41</v>
      </c>
      <c r="E73" s="8">
        <v>50356.84</v>
      </c>
      <c r="F73" s="8">
        <v>6.92</v>
      </c>
      <c r="G73" s="8">
        <v>9.33</v>
      </c>
    </row>
    <row r="74" spans="3:7" x14ac:dyDescent="0.25">
      <c r="C74" s="11" t="s">
        <v>197</v>
      </c>
      <c r="D74" s="8">
        <v>5952497.8499999996</v>
      </c>
      <c r="E74" s="8">
        <v>4567596.3500000006</v>
      </c>
      <c r="F74" s="8">
        <v>668.03000000000009</v>
      </c>
      <c r="G74" s="8">
        <v>869.9</v>
      </c>
    </row>
    <row r="75" spans="3:7" x14ac:dyDescent="0.25">
      <c r="C75" s="12" t="s">
        <v>14</v>
      </c>
      <c r="D75" s="8">
        <v>5813033.0099999998</v>
      </c>
      <c r="E75" s="8">
        <v>4464156.1900000004</v>
      </c>
      <c r="F75" s="8">
        <v>654.19000000000005</v>
      </c>
      <c r="G75" s="8">
        <v>851.24</v>
      </c>
    </row>
    <row r="76" spans="3:7" x14ac:dyDescent="0.25">
      <c r="C76" s="13" t="s">
        <v>1167</v>
      </c>
      <c r="D76" s="8">
        <v>4447764.3</v>
      </c>
      <c r="E76" s="8">
        <v>3585476.8000000003</v>
      </c>
      <c r="F76" s="8">
        <v>524.96</v>
      </c>
      <c r="G76" s="8">
        <v>651.21</v>
      </c>
    </row>
    <row r="77" spans="3:7" x14ac:dyDescent="0.25">
      <c r="C77" s="13" t="s">
        <v>1165</v>
      </c>
      <c r="D77" s="8">
        <v>1365268.7100000002</v>
      </c>
      <c r="E77" s="8">
        <v>878679.39</v>
      </c>
      <c r="F77" s="8">
        <v>129.22999999999999</v>
      </c>
      <c r="G77" s="8">
        <v>200.03000000000003</v>
      </c>
    </row>
    <row r="78" spans="3:7" x14ac:dyDescent="0.25">
      <c r="C78" s="12" t="s">
        <v>18</v>
      </c>
      <c r="D78" s="8">
        <v>139464.84000000003</v>
      </c>
      <c r="E78" s="8">
        <v>103440.16</v>
      </c>
      <c r="F78" s="8">
        <v>13.84</v>
      </c>
      <c r="G78" s="8">
        <v>18.66</v>
      </c>
    </row>
    <row r="79" spans="3:7" x14ac:dyDescent="0.25">
      <c r="C79" s="13" t="s">
        <v>1168</v>
      </c>
      <c r="D79" s="8">
        <v>139464.84000000003</v>
      </c>
      <c r="E79" s="8">
        <v>103440.16</v>
      </c>
      <c r="F79" s="8">
        <v>13.84</v>
      </c>
      <c r="G79" s="8">
        <v>18.66</v>
      </c>
    </row>
    <row r="80" spans="3:7" x14ac:dyDescent="0.25">
      <c r="C80" s="11" t="s">
        <v>234</v>
      </c>
      <c r="D80" s="8">
        <v>2241998.5099999998</v>
      </c>
      <c r="E80" s="8">
        <v>1503327.3</v>
      </c>
      <c r="F80" s="8">
        <v>705.66</v>
      </c>
      <c r="G80" s="8">
        <v>947.97</v>
      </c>
    </row>
    <row r="81" spans="3:7" x14ac:dyDescent="0.25">
      <c r="C81" s="12" t="s">
        <v>14</v>
      </c>
      <c r="D81" s="8">
        <v>2241998.5099999998</v>
      </c>
      <c r="E81" s="8">
        <v>1503327.3</v>
      </c>
      <c r="F81" s="8">
        <v>705.66</v>
      </c>
      <c r="G81" s="8">
        <v>947.97</v>
      </c>
    </row>
    <row r="82" spans="3:7" x14ac:dyDescent="0.25">
      <c r="C82" s="13" t="s">
        <v>1166</v>
      </c>
      <c r="D82" s="8">
        <v>693070.4</v>
      </c>
      <c r="E82" s="8">
        <v>480561.60000000003</v>
      </c>
      <c r="F82" s="8">
        <v>56.67</v>
      </c>
      <c r="G82" s="8">
        <v>81.73</v>
      </c>
    </row>
    <row r="83" spans="3:7" x14ac:dyDescent="0.25">
      <c r="C83" s="13" t="s">
        <v>1167</v>
      </c>
      <c r="D83" s="8">
        <v>562645.44000000006</v>
      </c>
      <c r="E83" s="8">
        <v>453565.44000000006</v>
      </c>
      <c r="F83" s="8">
        <v>524.96</v>
      </c>
      <c r="G83" s="8">
        <v>651.21</v>
      </c>
    </row>
    <row r="84" spans="3:7" x14ac:dyDescent="0.25">
      <c r="C84" s="13" t="s">
        <v>1165</v>
      </c>
      <c r="D84" s="8">
        <v>986282.66999999993</v>
      </c>
      <c r="E84" s="8">
        <v>569200.26</v>
      </c>
      <c r="F84" s="8">
        <v>124.03</v>
      </c>
      <c r="G84" s="8">
        <v>215.03</v>
      </c>
    </row>
    <row r="85" spans="3:7" x14ac:dyDescent="0.25">
      <c r="C85" s="11" t="s">
        <v>385</v>
      </c>
      <c r="D85" s="8">
        <v>4783113.63</v>
      </c>
      <c r="E85" s="8">
        <v>2824840.17</v>
      </c>
      <c r="F85" s="8">
        <v>472.95</v>
      </c>
      <c r="G85" s="8">
        <v>833.91</v>
      </c>
    </row>
    <row r="86" spans="3:7" x14ac:dyDescent="0.25">
      <c r="C86" s="12" t="s">
        <v>14</v>
      </c>
      <c r="D86" s="8">
        <v>728786.41</v>
      </c>
      <c r="E86" s="8">
        <v>505326.39</v>
      </c>
      <c r="F86" s="8">
        <v>56.67</v>
      </c>
      <c r="G86" s="8">
        <v>81.73</v>
      </c>
    </row>
    <row r="87" spans="3:7" x14ac:dyDescent="0.25">
      <c r="C87" s="13" t="s">
        <v>1168</v>
      </c>
      <c r="D87" s="8">
        <v>728786.41</v>
      </c>
      <c r="E87" s="8">
        <v>505326.39</v>
      </c>
      <c r="F87" s="8">
        <v>56.67</v>
      </c>
      <c r="G87" s="8">
        <v>81.73</v>
      </c>
    </row>
    <row r="88" spans="3:7" x14ac:dyDescent="0.25">
      <c r="C88" s="12" t="s">
        <v>18</v>
      </c>
      <c r="D88" s="8">
        <v>4054327.22</v>
      </c>
      <c r="E88" s="8">
        <v>2319513.7799999998</v>
      </c>
      <c r="F88" s="8">
        <v>416.28</v>
      </c>
      <c r="G88" s="8">
        <v>752.18</v>
      </c>
    </row>
    <row r="89" spans="3:7" x14ac:dyDescent="0.25">
      <c r="C89" s="13" t="s">
        <v>1165</v>
      </c>
      <c r="D89" s="8">
        <v>317895.52</v>
      </c>
      <c r="E89" s="8">
        <v>104258.56000000001</v>
      </c>
      <c r="F89" s="8">
        <v>35.840000000000003</v>
      </c>
      <c r="G89" s="8">
        <v>109.28</v>
      </c>
    </row>
    <row r="90" spans="3:7" x14ac:dyDescent="0.25">
      <c r="C90" s="13" t="s">
        <v>1168</v>
      </c>
      <c r="D90" s="8">
        <v>3736431.7</v>
      </c>
      <c r="E90" s="8">
        <v>2215255.2199999997</v>
      </c>
      <c r="F90" s="8">
        <v>380.44</v>
      </c>
      <c r="G90" s="8">
        <v>642.9</v>
      </c>
    </row>
    <row r="91" spans="3:7" x14ac:dyDescent="0.25">
      <c r="C91" s="11" t="s">
        <v>379</v>
      </c>
      <c r="D91" s="8">
        <v>4457518.16</v>
      </c>
      <c r="E91" s="8">
        <v>3465521.0199999996</v>
      </c>
      <c r="F91" s="8">
        <v>524.11</v>
      </c>
      <c r="G91" s="8">
        <v>677.17</v>
      </c>
    </row>
    <row r="92" spans="3:7" x14ac:dyDescent="0.25">
      <c r="C92" s="12" t="s">
        <v>14</v>
      </c>
      <c r="D92" s="8">
        <v>4457518.16</v>
      </c>
      <c r="E92" s="8">
        <v>3465521.0199999996</v>
      </c>
      <c r="F92" s="8">
        <v>524.11</v>
      </c>
      <c r="G92" s="8">
        <v>677.17</v>
      </c>
    </row>
    <row r="93" spans="3:7" x14ac:dyDescent="0.25">
      <c r="C93" s="13" t="s">
        <v>1166</v>
      </c>
      <c r="D93" s="8">
        <v>2841851.04</v>
      </c>
      <c r="E93" s="8">
        <v>2456551.84</v>
      </c>
      <c r="F93" s="8">
        <v>364.69</v>
      </c>
      <c r="G93" s="8">
        <v>421.89</v>
      </c>
    </row>
    <row r="94" spans="3:7" x14ac:dyDescent="0.25">
      <c r="C94" s="13" t="s">
        <v>1167</v>
      </c>
      <c r="D94" s="8">
        <v>1615667.12</v>
      </c>
      <c r="E94" s="8">
        <v>1008969.1799999999</v>
      </c>
      <c r="F94" s="8">
        <v>159.41999999999999</v>
      </c>
      <c r="G94" s="8">
        <v>255.28</v>
      </c>
    </row>
    <row r="95" spans="3:7" x14ac:dyDescent="0.25">
      <c r="C95" s="11" t="s">
        <v>353</v>
      </c>
      <c r="D95" s="8">
        <v>3093266</v>
      </c>
      <c r="E95" s="8">
        <v>1919909.6199999999</v>
      </c>
      <c r="F95" s="8">
        <v>390.50000000000006</v>
      </c>
      <c r="G95" s="8">
        <v>623.16000000000008</v>
      </c>
    </row>
    <row r="96" spans="3:7" x14ac:dyDescent="0.25">
      <c r="C96" s="12" t="s">
        <v>14</v>
      </c>
      <c r="D96" s="8">
        <v>2484737.75</v>
      </c>
      <c r="E96" s="8">
        <v>1498839.68</v>
      </c>
      <c r="F96" s="8">
        <v>295.12</v>
      </c>
      <c r="G96" s="8">
        <v>484.65</v>
      </c>
    </row>
    <row r="97" spans="3:7" x14ac:dyDescent="0.25">
      <c r="C97" s="13" t="s">
        <v>1167</v>
      </c>
      <c r="D97" s="8">
        <v>33357.35</v>
      </c>
      <c r="E97" s="8">
        <v>22348.37</v>
      </c>
      <c r="F97" s="8">
        <v>31.79</v>
      </c>
      <c r="G97" s="8">
        <v>47.45</v>
      </c>
    </row>
    <row r="98" spans="3:7" x14ac:dyDescent="0.25">
      <c r="C98" s="13" t="s">
        <v>1168</v>
      </c>
      <c r="D98" s="8">
        <v>2451380.4</v>
      </c>
      <c r="E98" s="8">
        <v>1476491.3099999998</v>
      </c>
      <c r="F98" s="8">
        <v>263.33</v>
      </c>
      <c r="G98" s="8">
        <v>437.2</v>
      </c>
    </row>
    <row r="99" spans="3:7" x14ac:dyDescent="0.25">
      <c r="C99" s="12" t="s">
        <v>18</v>
      </c>
      <c r="D99" s="8">
        <v>608528.24999999988</v>
      </c>
      <c r="E99" s="8">
        <v>421069.94</v>
      </c>
      <c r="F99" s="8">
        <v>95.38</v>
      </c>
      <c r="G99" s="8">
        <v>138.51</v>
      </c>
    </row>
    <row r="100" spans="3:7" x14ac:dyDescent="0.25">
      <c r="C100" s="13" t="s">
        <v>1166</v>
      </c>
      <c r="D100" s="8">
        <v>553676.04999999993</v>
      </c>
      <c r="E100" s="8">
        <v>384320.7</v>
      </c>
      <c r="F100" s="8">
        <v>63.59</v>
      </c>
      <c r="G100" s="8">
        <v>91.06</v>
      </c>
    </row>
    <row r="101" spans="3:7" x14ac:dyDescent="0.25">
      <c r="C101" s="13" t="s">
        <v>1168</v>
      </c>
      <c r="D101" s="8">
        <v>54852.200000000004</v>
      </c>
      <c r="E101" s="8">
        <v>36749.24</v>
      </c>
      <c r="F101" s="8">
        <v>31.79</v>
      </c>
      <c r="G101" s="8">
        <v>47.45</v>
      </c>
    </row>
    <row r="102" spans="3:7" x14ac:dyDescent="0.25">
      <c r="C102" s="11" t="s">
        <v>414</v>
      </c>
      <c r="D102" s="8">
        <v>10528059.24</v>
      </c>
      <c r="E102" s="8">
        <v>7331255.3499999996</v>
      </c>
      <c r="F102" s="8">
        <v>1441.88</v>
      </c>
      <c r="G102" s="8">
        <v>2213.0099999999998</v>
      </c>
    </row>
    <row r="103" spans="3:7" x14ac:dyDescent="0.25">
      <c r="C103" s="12" t="s">
        <v>14</v>
      </c>
      <c r="D103" s="8">
        <v>1486480.86</v>
      </c>
      <c r="E103" s="8">
        <v>963714.72</v>
      </c>
      <c r="F103" s="8">
        <v>129.22999999999999</v>
      </c>
      <c r="G103" s="8">
        <v>200.03000000000003</v>
      </c>
    </row>
    <row r="104" spans="3:7" x14ac:dyDescent="0.25">
      <c r="C104" s="13" t="s">
        <v>1167</v>
      </c>
      <c r="D104" s="8">
        <v>1026405.66</v>
      </c>
      <c r="E104" s="8">
        <v>655478.88</v>
      </c>
      <c r="F104" s="8">
        <v>97.44</v>
      </c>
      <c r="G104" s="8">
        <v>152.58000000000001</v>
      </c>
    </row>
    <row r="105" spans="3:7" x14ac:dyDescent="0.25">
      <c r="C105" s="13" t="s">
        <v>1168</v>
      </c>
      <c r="D105" s="8">
        <v>460075.2</v>
      </c>
      <c r="E105" s="8">
        <v>308235.83999999997</v>
      </c>
      <c r="F105" s="8">
        <v>31.79</v>
      </c>
      <c r="G105" s="8">
        <v>47.45</v>
      </c>
    </row>
    <row r="106" spans="3:7" x14ac:dyDescent="0.25">
      <c r="C106" s="12" t="s">
        <v>18</v>
      </c>
      <c r="D106" s="8">
        <v>9041578.3800000008</v>
      </c>
      <c r="E106" s="8">
        <v>6367540.629999999</v>
      </c>
      <c r="F106" s="8">
        <v>1312.65</v>
      </c>
      <c r="G106" s="8">
        <v>2012.98</v>
      </c>
    </row>
    <row r="107" spans="3:7" x14ac:dyDescent="0.25">
      <c r="C107" s="13" t="s">
        <v>1166</v>
      </c>
      <c r="D107" s="8">
        <v>1983530.96</v>
      </c>
      <c r="E107" s="8">
        <v>1229620.0199999998</v>
      </c>
      <c r="F107" s="8">
        <v>422.75</v>
      </c>
      <c r="G107" s="8">
        <v>692.48</v>
      </c>
    </row>
    <row r="108" spans="3:7" x14ac:dyDescent="0.25">
      <c r="C108" s="13" t="s">
        <v>1165</v>
      </c>
      <c r="D108" s="8">
        <v>6315681.8200000003</v>
      </c>
      <c r="E108" s="8">
        <v>4690786.2699999996</v>
      </c>
      <c r="F108" s="8">
        <v>626.57000000000005</v>
      </c>
      <c r="G108" s="8">
        <v>883.3</v>
      </c>
    </row>
    <row r="109" spans="3:7" x14ac:dyDescent="0.25">
      <c r="C109" s="13" t="s">
        <v>1168</v>
      </c>
      <c r="D109" s="8">
        <v>742365.6</v>
      </c>
      <c r="E109" s="8">
        <v>447134.33999999997</v>
      </c>
      <c r="F109" s="8">
        <v>263.33</v>
      </c>
      <c r="G109" s="8">
        <v>437.2</v>
      </c>
    </row>
    <row r="110" spans="3:7" x14ac:dyDescent="0.25">
      <c r="C110" s="11" t="s">
        <v>947</v>
      </c>
      <c r="D110" s="8">
        <v>1227916.02</v>
      </c>
      <c r="E110" s="8">
        <v>660732.03</v>
      </c>
      <c r="F110" s="8">
        <v>152.94999999999999</v>
      </c>
      <c r="G110" s="8">
        <v>314.98</v>
      </c>
    </row>
    <row r="111" spans="3:7" x14ac:dyDescent="0.25">
      <c r="C111" s="12" t="s">
        <v>18</v>
      </c>
      <c r="D111" s="8">
        <v>1227916.02</v>
      </c>
      <c r="E111" s="8">
        <v>660732.03</v>
      </c>
      <c r="F111" s="8">
        <v>152.94999999999999</v>
      </c>
      <c r="G111" s="8">
        <v>314.98</v>
      </c>
    </row>
    <row r="112" spans="3:7" x14ac:dyDescent="0.25">
      <c r="C112" s="13" t="s">
        <v>1166</v>
      </c>
      <c r="D112" s="8">
        <v>158893.12</v>
      </c>
      <c r="E112" s="8">
        <v>52111.360000000008</v>
      </c>
      <c r="F112" s="8">
        <v>35.840000000000003</v>
      </c>
      <c r="G112" s="8">
        <v>109.28</v>
      </c>
    </row>
    <row r="113" spans="3:7" x14ac:dyDescent="0.25">
      <c r="C113" s="13" t="s">
        <v>1165</v>
      </c>
      <c r="D113" s="8">
        <v>1069022.8999999999</v>
      </c>
      <c r="E113" s="8">
        <v>608620.67000000004</v>
      </c>
      <c r="F113" s="8">
        <v>117.11</v>
      </c>
      <c r="G113" s="8">
        <v>205.7</v>
      </c>
    </row>
    <row r="114" spans="3:7" x14ac:dyDescent="0.25">
      <c r="C114" s="11" t="s">
        <v>403</v>
      </c>
      <c r="D114" s="8">
        <v>7249068.3899999987</v>
      </c>
      <c r="E114" s="8">
        <v>5961297.1600000001</v>
      </c>
      <c r="F114" s="8">
        <v>949.54</v>
      </c>
      <c r="G114" s="8">
        <v>1197.8699999999999</v>
      </c>
    </row>
    <row r="115" spans="3:7" x14ac:dyDescent="0.25">
      <c r="C115" s="12" t="s">
        <v>14</v>
      </c>
      <c r="D115" s="8">
        <v>2341525.0499999998</v>
      </c>
      <c r="E115" s="8">
        <v>1973276.29</v>
      </c>
      <c r="F115" s="8">
        <v>462.13</v>
      </c>
      <c r="G115" s="8">
        <v>574.47</v>
      </c>
    </row>
    <row r="116" spans="3:7" x14ac:dyDescent="0.25">
      <c r="C116" s="13" t="s">
        <v>1166</v>
      </c>
      <c r="D116" s="8">
        <v>224902.92</v>
      </c>
      <c r="E116" s="8">
        <v>143626.56</v>
      </c>
      <c r="F116" s="8">
        <v>97.44</v>
      </c>
      <c r="G116" s="8">
        <v>152.58000000000001</v>
      </c>
    </row>
    <row r="117" spans="3:7" x14ac:dyDescent="0.25">
      <c r="C117" s="13" t="s">
        <v>1168</v>
      </c>
      <c r="D117" s="8">
        <v>2116622.13</v>
      </c>
      <c r="E117" s="8">
        <v>1829649.73</v>
      </c>
      <c r="F117" s="8">
        <v>364.69</v>
      </c>
      <c r="G117" s="8">
        <v>421.89</v>
      </c>
    </row>
    <row r="118" spans="3:7" x14ac:dyDescent="0.25">
      <c r="C118" s="12" t="s">
        <v>18</v>
      </c>
      <c r="D118" s="8">
        <v>4907543.34</v>
      </c>
      <c r="E118" s="8">
        <v>3988020.87</v>
      </c>
      <c r="F118" s="8">
        <v>487.40999999999997</v>
      </c>
      <c r="G118" s="8">
        <v>623.4</v>
      </c>
    </row>
    <row r="119" spans="3:7" x14ac:dyDescent="0.25">
      <c r="C119" s="13" t="s">
        <v>1167</v>
      </c>
      <c r="D119" s="8">
        <v>917427.3</v>
      </c>
      <c r="E119" s="8">
        <v>541488.15</v>
      </c>
      <c r="F119" s="8">
        <v>90.93</v>
      </c>
      <c r="G119" s="8">
        <v>154.06</v>
      </c>
    </row>
    <row r="120" spans="3:7" x14ac:dyDescent="0.25">
      <c r="C120" s="13" t="s">
        <v>1165</v>
      </c>
      <c r="D120" s="8">
        <v>13380.900000000001</v>
      </c>
      <c r="E120" s="8">
        <v>8964.7800000000007</v>
      </c>
      <c r="F120" s="8">
        <v>31.79</v>
      </c>
      <c r="G120" s="8">
        <v>47.45</v>
      </c>
    </row>
    <row r="121" spans="3:7" x14ac:dyDescent="0.25">
      <c r="C121" s="13" t="s">
        <v>1168</v>
      </c>
      <c r="D121" s="8">
        <v>3976735.1399999997</v>
      </c>
      <c r="E121" s="8">
        <v>3437567.94</v>
      </c>
      <c r="F121" s="8">
        <v>364.69</v>
      </c>
      <c r="G121" s="8">
        <v>421.89</v>
      </c>
    </row>
    <row r="122" spans="3:7" x14ac:dyDescent="0.25">
      <c r="C122" s="11" t="s">
        <v>804</v>
      </c>
      <c r="D122" s="8">
        <v>21450067.060000002</v>
      </c>
      <c r="E122" s="8">
        <v>17554517.850000001</v>
      </c>
      <c r="F122" s="8">
        <v>2281.84</v>
      </c>
      <c r="G122" s="8">
        <v>2814.47</v>
      </c>
    </row>
    <row r="123" spans="3:7" x14ac:dyDescent="0.25">
      <c r="C123" s="12" t="s">
        <v>14</v>
      </c>
      <c r="D123" s="8">
        <v>17461940.890000001</v>
      </c>
      <c r="E123" s="8">
        <v>14107103.280000001</v>
      </c>
      <c r="F123" s="8">
        <v>1917.15</v>
      </c>
      <c r="G123" s="8">
        <v>2392.58</v>
      </c>
    </row>
    <row r="124" spans="3:7" x14ac:dyDescent="0.25">
      <c r="C124" s="13" t="s">
        <v>1166</v>
      </c>
      <c r="D124" s="8">
        <v>5641432.2300000004</v>
      </c>
      <c r="E124" s="8">
        <v>4547728.4800000004</v>
      </c>
      <c r="F124" s="8">
        <v>524.96</v>
      </c>
      <c r="G124" s="8">
        <v>651.21</v>
      </c>
    </row>
    <row r="125" spans="3:7" x14ac:dyDescent="0.25">
      <c r="C125" s="13" t="s">
        <v>1165</v>
      </c>
      <c r="D125" s="8">
        <v>2597565.4899999998</v>
      </c>
      <c r="E125" s="8">
        <v>1953372.98</v>
      </c>
      <c r="F125" s="8">
        <v>502.54</v>
      </c>
      <c r="G125" s="8">
        <v>668.27</v>
      </c>
    </row>
    <row r="126" spans="3:7" x14ac:dyDescent="0.25">
      <c r="C126" s="13" t="s">
        <v>1168</v>
      </c>
      <c r="D126" s="8">
        <v>9222943.1700000018</v>
      </c>
      <c r="E126" s="8">
        <v>7606001.8200000003</v>
      </c>
      <c r="F126" s="8">
        <v>889.65000000000009</v>
      </c>
      <c r="G126" s="8">
        <v>1073.0999999999999</v>
      </c>
    </row>
    <row r="127" spans="3:7" x14ac:dyDescent="0.25">
      <c r="C127" s="12" t="s">
        <v>18</v>
      </c>
      <c r="D127" s="8">
        <v>3988126.17</v>
      </c>
      <c r="E127" s="8">
        <v>3447414.57</v>
      </c>
      <c r="F127" s="8">
        <v>364.69</v>
      </c>
      <c r="G127" s="8">
        <v>421.89</v>
      </c>
    </row>
    <row r="128" spans="3:7" x14ac:dyDescent="0.25">
      <c r="C128" s="13" t="s">
        <v>1165</v>
      </c>
      <c r="D128" s="8">
        <v>3988126.17</v>
      </c>
      <c r="E128" s="8">
        <v>3447414.57</v>
      </c>
      <c r="F128" s="8">
        <v>364.69</v>
      </c>
      <c r="G128" s="8">
        <v>421.89</v>
      </c>
    </row>
    <row r="129" spans="3:7" x14ac:dyDescent="0.25">
      <c r="C129" s="11" t="s">
        <v>457</v>
      </c>
      <c r="D129" s="8">
        <v>3806403.6300000004</v>
      </c>
      <c r="E129" s="8">
        <v>2929443.92</v>
      </c>
      <c r="F129" s="8">
        <v>629.32000000000005</v>
      </c>
      <c r="G129" s="8">
        <v>813.12000000000012</v>
      </c>
    </row>
    <row r="130" spans="3:7" x14ac:dyDescent="0.25">
      <c r="C130" s="12" t="s">
        <v>14</v>
      </c>
      <c r="D130" s="8">
        <v>2959749.45</v>
      </c>
      <c r="E130" s="8">
        <v>2385943.2000000002</v>
      </c>
      <c r="F130" s="8">
        <v>524.96</v>
      </c>
      <c r="G130" s="8">
        <v>651.21</v>
      </c>
    </row>
    <row r="131" spans="3:7" x14ac:dyDescent="0.25">
      <c r="C131" s="13" t="s">
        <v>1168</v>
      </c>
      <c r="D131" s="8">
        <v>2959749.45</v>
      </c>
      <c r="E131" s="8">
        <v>2385943.2000000002</v>
      </c>
      <c r="F131" s="8">
        <v>524.96</v>
      </c>
      <c r="G131" s="8">
        <v>651.21</v>
      </c>
    </row>
    <row r="132" spans="3:7" x14ac:dyDescent="0.25">
      <c r="C132" s="12" t="s">
        <v>18</v>
      </c>
      <c r="D132" s="8">
        <v>846654.18</v>
      </c>
      <c r="E132" s="8">
        <v>543500.72</v>
      </c>
      <c r="F132" s="8">
        <v>104.36</v>
      </c>
      <c r="G132" s="8">
        <v>161.91000000000003</v>
      </c>
    </row>
    <row r="133" spans="3:7" x14ac:dyDescent="0.25">
      <c r="C133" s="13" t="s">
        <v>1167</v>
      </c>
      <c r="D133" s="8">
        <v>819354.60000000009</v>
      </c>
      <c r="E133" s="8">
        <v>523252.8</v>
      </c>
      <c r="F133" s="8">
        <v>97.44</v>
      </c>
      <c r="G133" s="8">
        <v>152.58000000000001</v>
      </c>
    </row>
    <row r="134" spans="3:7" x14ac:dyDescent="0.25">
      <c r="C134" s="13" t="s">
        <v>1165</v>
      </c>
      <c r="D134" s="8">
        <v>27299.58</v>
      </c>
      <c r="E134" s="8">
        <v>20247.919999999998</v>
      </c>
      <c r="F134" s="8">
        <v>6.92</v>
      </c>
      <c r="G134" s="8">
        <v>9.33</v>
      </c>
    </row>
    <row r="135" spans="3:7" x14ac:dyDescent="0.25">
      <c r="C135" s="11" t="s">
        <v>276</v>
      </c>
      <c r="D135" s="8">
        <v>7696579.1999999993</v>
      </c>
      <c r="E135" s="8">
        <v>5157003.6500000004</v>
      </c>
      <c r="F135" s="8">
        <v>848.31</v>
      </c>
      <c r="G135" s="8">
        <v>1274.3400000000001</v>
      </c>
    </row>
    <row r="136" spans="3:7" x14ac:dyDescent="0.25">
      <c r="C136" s="12" t="s">
        <v>14</v>
      </c>
      <c r="D136" s="8">
        <v>5605694.9699999997</v>
      </c>
      <c r="E136" s="8">
        <v>4033853.06</v>
      </c>
      <c r="F136" s="8">
        <v>631.77</v>
      </c>
      <c r="G136" s="8">
        <v>868.30000000000007</v>
      </c>
    </row>
    <row r="137" spans="3:7" x14ac:dyDescent="0.25">
      <c r="C137" s="13" t="s">
        <v>1166</v>
      </c>
      <c r="D137" s="8">
        <v>1367269.3800000001</v>
      </c>
      <c r="E137" s="8">
        <v>873159.84</v>
      </c>
      <c r="F137" s="8">
        <v>97.44</v>
      </c>
      <c r="G137" s="8">
        <v>152.58000000000001</v>
      </c>
    </row>
    <row r="138" spans="3:7" x14ac:dyDescent="0.25">
      <c r="C138" s="13" t="s">
        <v>1167</v>
      </c>
      <c r="D138" s="8">
        <v>3914057.3899999997</v>
      </c>
      <c r="E138" s="8">
        <v>2943376.7800000003</v>
      </c>
      <c r="F138" s="8">
        <v>502.54</v>
      </c>
      <c r="G138" s="8">
        <v>668.27</v>
      </c>
    </row>
    <row r="139" spans="3:7" x14ac:dyDescent="0.25">
      <c r="C139" s="13" t="s">
        <v>1168</v>
      </c>
      <c r="D139" s="8">
        <v>324368.2</v>
      </c>
      <c r="E139" s="8">
        <v>217316.44</v>
      </c>
      <c r="F139" s="8">
        <v>31.79</v>
      </c>
      <c r="G139" s="8">
        <v>47.45</v>
      </c>
    </row>
    <row r="140" spans="3:7" x14ac:dyDescent="0.25">
      <c r="C140" s="12" t="s">
        <v>18</v>
      </c>
      <c r="D140" s="8">
        <v>2090884.23</v>
      </c>
      <c r="E140" s="8">
        <v>1123150.5900000001</v>
      </c>
      <c r="F140" s="8">
        <v>216.54</v>
      </c>
      <c r="G140" s="8">
        <v>406.04</v>
      </c>
    </row>
    <row r="141" spans="3:7" x14ac:dyDescent="0.25">
      <c r="C141" s="13" t="s">
        <v>1167</v>
      </c>
      <c r="D141" s="8">
        <v>733439.21</v>
      </c>
      <c r="E141" s="8">
        <v>511189.94</v>
      </c>
      <c r="F141" s="8">
        <v>63.59</v>
      </c>
      <c r="G141" s="8">
        <v>91.06</v>
      </c>
    </row>
    <row r="142" spans="3:7" x14ac:dyDescent="0.25">
      <c r="C142" s="13" t="s">
        <v>1168</v>
      </c>
      <c r="D142" s="8">
        <v>1357445.02</v>
      </c>
      <c r="E142" s="8">
        <v>611960.65</v>
      </c>
      <c r="F142" s="8">
        <v>152.94999999999999</v>
      </c>
      <c r="G142" s="8">
        <v>314.98</v>
      </c>
    </row>
    <row r="143" spans="3:7" x14ac:dyDescent="0.25">
      <c r="C143" s="11" t="s">
        <v>781</v>
      </c>
      <c r="D143" s="8">
        <v>2819181.2800000003</v>
      </c>
      <c r="E143" s="8">
        <v>1739984.5499999998</v>
      </c>
      <c r="F143" s="8">
        <v>422.75</v>
      </c>
      <c r="G143" s="8">
        <v>692.48</v>
      </c>
    </row>
    <row r="144" spans="3:7" x14ac:dyDescent="0.25">
      <c r="C144" s="12" t="s">
        <v>14</v>
      </c>
      <c r="D144" s="8">
        <v>2819181.2800000003</v>
      </c>
      <c r="E144" s="8">
        <v>1739984.5499999998</v>
      </c>
      <c r="F144" s="8">
        <v>422.75</v>
      </c>
      <c r="G144" s="8">
        <v>692.48</v>
      </c>
    </row>
    <row r="145" spans="3:7" x14ac:dyDescent="0.25">
      <c r="C145" s="13" t="s">
        <v>1165</v>
      </c>
      <c r="D145" s="8">
        <v>1891880.08</v>
      </c>
      <c r="E145" s="8">
        <v>1181461.6199999999</v>
      </c>
      <c r="F145" s="8">
        <v>159.41999999999999</v>
      </c>
      <c r="G145" s="8">
        <v>255.28</v>
      </c>
    </row>
    <row r="146" spans="3:7" x14ac:dyDescent="0.25">
      <c r="C146" s="13" t="s">
        <v>1168</v>
      </c>
      <c r="D146" s="8">
        <v>927301.2</v>
      </c>
      <c r="E146" s="8">
        <v>558522.92999999993</v>
      </c>
      <c r="F146" s="8">
        <v>263.33</v>
      </c>
      <c r="G146" s="8">
        <v>437.2</v>
      </c>
    </row>
    <row r="147" spans="3:7" x14ac:dyDescent="0.25">
      <c r="C147" s="11" t="s">
        <v>267</v>
      </c>
      <c r="D147" s="8">
        <v>12216008.319999998</v>
      </c>
      <c r="E147" s="8">
        <v>8623578.4900000002</v>
      </c>
      <c r="F147" s="8">
        <v>1228.4100000000001</v>
      </c>
      <c r="G147" s="8">
        <v>1690.75</v>
      </c>
    </row>
    <row r="148" spans="3:7" x14ac:dyDescent="0.25">
      <c r="C148" s="12" t="s">
        <v>14</v>
      </c>
      <c r="D148" s="8">
        <v>2188019.83</v>
      </c>
      <c r="E148" s="8">
        <v>1712621.47</v>
      </c>
      <c r="F148" s="8">
        <v>462.54</v>
      </c>
      <c r="G148" s="8">
        <v>585.28</v>
      </c>
    </row>
    <row r="149" spans="3:7" x14ac:dyDescent="0.25">
      <c r="C149" s="13" t="s">
        <v>1168</v>
      </c>
      <c r="D149" s="8">
        <v>2188019.83</v>
      </c>
      <c r="E149" s="8">
        <v>1712621.47</v>
      </c>
      <c r="F149" s="8">
        <v>462.54</v>
      </c>
      <c r="G149" s="8">
        <v>585.28</v>
      </c>
    </row>
    <row r="150" spans="3:7" x14ac:dyDescent="0.25">
      <c r="C150" s="12" t="s">
        <v>18</v>
      </c>
      <c r="D150" s="8">
        <v>10027988.489999998</v>
      </c>
      <c r="E150" s="8">
        <v>6910957.0199999996</v>
      </c>
      <c r="F150" s="8">
        <v>765.87</v>
      </c>
      <c r="G150" s="8">
        <v>1105.47</v>
      </c>
    </row>
    <row r="151" spans="3:7" x14ac:dyDescent="0.25">
      <c r="C151" s="13" t="s">
        <v>1168</v>
      </c>
      <c r="D151" s="8">
        <v>10027988.489999998</v>
      </c>
      <c r="E151" s="8">
        <v>6910957.0199999996</v>
      </c>
      <c r="F151" s="8">
        <v>765.87</v>
      </c>
      <c r="G151" s="8">
        <v>1105.47</v>
      </c>
    </row>
    <row r="152" spans="3:7" x14ac:dyDescent="0.25">
      <c r="C152" s="11" t="s">
        <v>769</v>
      </c>
      <c r="D152" s="8">
        <v>640138.39999999991</v>
      </c>
      <c r="E152" s="8">
        <v>364446.32</v>
      </c>
      <c r="F152" s="8">
        <v>117.11</v>
      </c>
      <c r="G152" s="8">
        <v>205.7</v>
      </c>
    </row>
    <row r="153" spans="3:7" x14ac:dyDescent="0.25">
      <c r="C153" s="12" t="s">
        <v>14</v>
      </c>
      <c r="D153" s="8">
        <v>640138.39999999991</v>
      </c>
      <c r="E153" s="8">
        <v>364446.32</v>
      </c>
      <c r="F153" s="8">
        <v>117.11</v>
      </c>
      <c r="G153" s="8">
        <v>205.7</v>
      </c>
    </row>
    <row r="154" spans="3:7" x14ac:dyDescent="0.25">
      <c r="C154" s="13" t="s">
        <v>1165</v>
      </c>
      <c r="D154" s="8">
        <v>640138.39999999991</v>
      </c>
      <c r="E154" s="8">
        <v>364446.32</v>
      </c>
      <c r="F154" s="8">
        <v>117.11</v>
      </c>
      <c r="G154" s="8">
        <v>205.7</v>
      </c>
    </row>
    <row r="155" spans="3:7" x14ac:dyDescent="0.25">
      <c r="C155" s="11" t="s">
        <v>299</v>
      </c>
      <c r="D155" s="8">
        <v>6865861.3799999999</v>
      </c>
      <c r="E155" s="8">
        <v>5440561.2400000002</v>
      </c>
      <c r="F155" s="8">
        <v>1154.2800000000002</v>
      </c>
      <c r="G155" s="8">
        <v>1464.33</v>
      </c>
    </row>
    <row r="156" spans="3:7" x14ac:dyDescent="0.25">
      <c r="C156" s="12" t="s">
        <v>14</v>
      </c>
      <c r="D156" s="8">
        <v>30219.87</v>
      </c>
      <c r="E156" s="8">
        <v>22413.88</v>
      </c>
      <c r="F156" s="8">
        <v>6.92</v>
      </c>
      <c r="G156" s="8">
        <v>9.33</v>
      </c>
    </row>
    <row r="157" spans="3:7" x14ac:dyDescent="0.25">
      <c r="C157" s="13" t="s">
        <v>1165</v>
      </c>
      <c r="D157" s="8">
        <v>30219.87</v>
      </c>
      <c r="E157" s="8">
        <v>22413.88</v>
      </c>
      <c r="F157" s="8">
        <v>6.92</v>
      </c>
      <c r="G157" s="8">
        <v>9.33</v>
      </c>
    </row>
    <row r="158" spans="3:7" x14ac:dyDescent="0.25">
      <c r="C158" s="12" t="s">
        <v>18</v>
      </c>
      <c r="D158" s="8">
        <v>6835641.5099999998</v>
      </c>
      <c r="E158" s="8">
        <v>5418147.3600000003</v>
      </c>
      <c r="F158" s="8">
        <v>1147.3600000000001</v>
      </c>
      <c r="G158" s="8">
        <v>1455</v>
      </c>
    </row>
    <row r="159" spans="3:7" x14ac:dyDescent="0.25">
      <c r="C159" s="13" t="s">
        <v>1167</v>
      </c>
      <c r="D159" s="8">
        <v>6835641.5099999998</v>
      </c>
      <c r="E159" s="8">
        <v>5418147.3600000003</v>
      </c>
      <c r="F159" s="8">
        <v>1147.3600000000001</v>
      </c>
      <c r="G159" s="8">
        <v>1455</v>
      </c>
    </row>
    <row r="160" spans="3:7" x14ac:dyDescent="0.25">
      <c r="C160" s="11" t="s">
        <v>25</v>
      </c>
      <c r="D160" s="8">
        <v>11723104.440000001</v>
      </c>
      <c r="E160" s="8">
        <v>7954735.8499999996</v>
      </c>
      <c r="F160" s="8">
        <v>1250.8499999999999</v>
      </c>
      <c r="G160" s="8">
        <v>1797.2599999999998</v>
      </c>
    </row>
    <row r="161" spans="3:7" x14ac:dyDescent="0.25">
      <c r="C161" s="12" t="s">
        <v>14</v>
      </c>
      <c r="D161" s="8">
        <v>6668965.9100000001</v>
      </c>
      <c r="E161" s="8">
        <v>4593168.71</v>
      </c>
      <c r="F161" s="8">
        <v>560.4</v>
      </c>
      <c r="G161" s="8">
        <v>855.48</v>
      </c>
    </row>
    <row r="162" spans="3:7" x14ac:dyDescent="0.25">
      <c r="C162" s="13" t="s">
        <v>1166</v>
      </c>
      <c r="D162" s="8">
        <v>4206106.37</v>
      </c>
      <c r="E162" s="8">
        <v>3295295.41</v>
      </c>
      <c r="F162" s="8">
        <v>400.53</v>
      </c>
      <c r="G162" s="8">
        <v>531.16999999999996</v>
      </c>
    </row>
    <row r="163" spans="3:7" x14ac:dyDescent="0.25">
      <c r="C163" s="13" t="s">
        <v>1167</v>
      </c>
      <c r="D163" s="8">
        <v>91489.98</v>
      </c>
      <c r="E163" s="8">
        <v>67857.52</v>
      </c>
      <c r="F163" s="8">
        <v>6.92</v>
      </c>
      <c r="G163" s="8">
        <v>9.33</v>
      </c>
    </row>
    <row r="164" spans="3:7" x14ac:dyDescent="0.25">
      <c r="C164" s="13" t="s">
        <v>1168</v>
      </c>
      <c r="D164" s="8">
        <v>2371369.56</v>
      </c>
      <c r="E164" s="8">
        <v>1230015.78</v>
      </c>
      <c r="F164" s="8">
        <v>152.94999999999999</v>
      </c>
      <c r="G164" s="8">
        <v>314.98</v>
      </c>
    </row>
    <row r="165" spans="3:7" x14ac:dyDescent="0.25">
      <c r="C165" s="12" t="s">
        <v>18</v>
      </c>
      <c r="D165" s="8">
        <v>5054138.53</v>
      </c>
      <c r="E165" s="8">
        <v>3361567.1399999997</v>
      </c>
      <c r="F165" s="8">
        <v>690.45</v>
      </c>
      <c r="G165" s="8">
        <v>941.78</v>
      </c>
    </row>
    <row r="166" spans="3:7" x14ac:dyDescent="0.25">
      <c r="C166" s="13" t="s">
        <v>1166</v>
      </c>
      <c r="D166" s="8">
        <v>4229765.4700000007</v>
      </c>
      <c r="E166" s="8">
        <v>2648962.88</v>
      </c>
      <c r="F166" s="8">
        <v>325.76</v>
      </c>
      <c r="G166" s="8">
        <v>519.89</v>
      </c>
    </row>
    <row r="167" spans="3:7" x14ac:dyDescent="0.25">
      <c r="C167" s="13" t="s">
        <v>1167</v>
      </c>
      <c r="D167" s="8">
        <v>824373.05999999994</v>
      </c>
      <c r="E167" s="8">
        <v>712604.26</v>
      </c>
      <c r="F167" s="8">
        <v>364.69</v>
      </c>
      <c r="G167" s="8">
        <v>421.89</v>
      </c>
    </row>
    <row r="168" spans="3:7" x14ac:dyDescent="0.25">
      <c r="C168" s="11" t="s">
        <v>99</v>
      </c>
      <c r="D168" s="8">
        <v>8445243.540000001</v>
      </c>
      <c r="E168" s="8">
        <v>6151785.71</v>
      </c>
      <c r="F168" s="8">
        <v>903.68999999999994</v>
      </c>
      <c r="G168" s="8">
        <v>1286.54</v>
      </c>
    </row>
    <row r="169" spans="3:7" x14ac:dyDescent="0.25">
      <c r="C169" s="12" t="s">
        <v>14</v>
      </c>
      <c r="D169" s="8">
        <v>6086649.0800000001</v>
      </c>
      <c r="E169" s="8">
        <v>4705193.42</v>
      </c>
      <c r="F169" s="8">
        <v>621.54999999999995</v>
      </c>
      <c r="G169" s="8">
        <v>829.75</v>
      </c>
    </row>
    <row r="170" spans="3:7" x14ac:dyDescent="0.25">
      <c r="C170" s="13" t="s">
        <v>1167</v>
      </c>
      <c r="D170" s="8">
        <v>1333072.1599999999</v>
      </c>
      <c r="E170" s="8">
        <v>832491.24</v>
      </c>
      <c r="F170" s="8">
        <v>159.41999999999999</v>
      </c>
      <c r="G170" s="8">
        <v>255.28</v>
      </c>
    </row>
    <row r="171" spans="3:7" x14ac:dyDescent="0.25">
      <c r="C171" s="13" t="s">
        <v>1165</v>
      </c>
      <c r="D171" s="8">
        <v>4753576.92</v>
      </c>
      <c r="E171" s="8">
        <v>3872702.1799999997</v>
      </c>
      <c r="F171" s="8">
        <v>462.13</v>
      </c>
      <c r="G171" s="8">
        <v>574.47</v>
      </c>
    </row>
    <row r="172" spans="3:7" x14ac:dyDescent="0.25">
      <c r="C172" s="12" t="s">
        <v>18</v>
      </c>
      <c r="D172" s="8">
        <v>2358594.46</v>
      </c>
      <c r="E172" s="8">
        <v>1446592.29</v>
      </c>
      <c r="F172" s="8">
        <v>282.14</v>
      </c>
      <c r="G172" s="8">
        <v>456.78999999999996</v>
      </c>
    </row>
    <row r="173" spans="3:7" x14ac:dyDescent="0.25">
      <c r="C173" s="13" t="s">
        <v>1166</v>
      </c>
      <c r="D173" s="8">
        <v>1681336.62</v>
      </c>
      <c r="E173" s="8">
        <v>1023651.03</v>
      </c>
      <c r="F173" s="8">
        <v>122.72</v>
      </c>
      <c r="G173" s="8">
        <v>201.51</v>
      </c>
    </row>
    <row r="174" spans="3:7" x14ac:dyDescent="0.25">
      <c r="C174" s="13" t="s">
        <v>1167</v>
      </c>
      <c r="D174" s="8">
        <v>677257.84</v>
      </c>
      <c r="E174" s="8">
        <v>422941.25999999995</v>
      </c>
      <c r="F174" s="8">
        <v>159.41999999999999</v>
      </c>
      <c r="G174" s="8">
        <v>255.28</v>
      </c>
    </row>
    <row r="175" spans="3:7" x14ac:dyDescent="0.25">
      <c r="C175" s="11" t="s">
        <v>616</v>
      </c>
      <c r="D175" s="8">
        <v>4439666</v>
      </c>
      <c r="E175" s="8">
        <v>3644318.67</v>
      </c>
      <c r="F175" s="8">
        <v>615.04</v>
      </c>
      <c r="G175" s="8">
        <v>831.23</v>
      </c>
    </row>
    <row r="176" spans="3:7" x14ac:dyDescent="0.25">
      <c r="C176" s="12" t="s">
        <v>14</v>
      </c>
      <c r="D176" s="8">
        <v>3683099.6999999997</v>
      </c>
      <c r="E176" s="8">
        <v>3183743.7</v>
      </c>
      <c r="F176" s="8">
        <v>364.69</v>
      </c>
      <c r="G176" s="8">
        <v>421.89</v>
      </c>
    </row>
    <row r="177" spans="3:7" x14ac:dyDescent="0.25">
      <c r="C177" s="13" t="s">
        <v>1167</v>
      </c>
      <c r="D177" s="8">
        <v>3683099.6999999997</v>
      </c>
      <c r="E177" s="8">
        <v>3183743.7</v>
      </c>
      <c r="F177" s="8">
        <v>364.69</v>
      </c>
      <c r="G177" s="8">
        <v>421.89</v>
      </c>
    </row>
    <row r="178" spans="3:7" x14ac:dyDescent="0.25">
      <c r="C178" s="12" t="s">
        <v>18</v>
      </c>
      <c r="D178" s="8">
        <v>756566.3</v>
      </c>
      <c r="E178" s="8">
        <v>460574.97</v>
      </c>
      <c r="F178" s="8">
        <v>250.35</v>
      </c>
      <c r="G178" s="8">
        <v>409.34000000000003</v>
      </c>
    </row>
    <row r="179" spans="3:7" x14ac:dyDescent="0.25">
      <c r="C179" s="13" t="s">
        <v>1168</v>
      </c>
      <c r="D179" s="8">
        <v>756566.3</v>
      </c>
      <c r="E179" s="8">
        <v>460574.97</v>
      </c>
      <c r="F179" s="8">
        <v>250.35</v>
      </c>
      <c r="G179" s="8">
        <v>409.34000000000003</v>
      </c>
    </row>
    <row r="180" spans="3:7" x14ac:dyDescent="0.25">
      <c r="C180" s="11" t="s">
        <v>110</v>
      </c>
      <c r="D180" s="8">
        <v>3075449</v>
      </c>
      <c r="E180" s="8">
        <v>2207355.02</v>
      </c>
      <c r="F180" s="8">
        <v>579.65</v>
      </c>
      <c r="G180" s="8">
        <v>790.98</v>
      </c>
    </row>
    <row r="181" spans="3:7" x14ac:dyDescent="0.25">
      <c r="C181" s="12" t="s">
        <v>14</v>
      </c>
      <c r="D181" s="8">
        <v>2954471.95</v>
      </c>
      <c r="E181" s="8">
        <v>2133759.77</v>
      </c>
      <c r="F181" s="8">
        <v>455.62</v>
      </c>
      <c r="G181" s="8">
        <v>575.95000000000005</v>
      </c>
    </row>
    <row r="182" spans="3:7" x14ac:dyDescent="0.25">
      <c r="C182" s="13" t="s">
        <v>1168</v>
      </c>
      <c r="D182" s="8">
        <v>2954471.95</v>
      </c>
      <c r="E182" s="8">
        <v>2133759.77</v>
      </c>
      <c r="F182" s="8">
        <v>455.62</v>
      </c>
      <c r="G182" s="8">
        <v>575.95000000000005</v>
      </c>
    </row>
    <row r="183" spans="3:7" x14ac:dyDescent="0.25">
      <c r="C183" s="12" t="s">
        <v>18</v>
      </c>
      <c r="D183" s="8">
        <v>120977.05</v>
      </c>
      <c r="E183" s="8">
        <v>73595.25</v>
      </c>
      <c r="F183" s="8">
        <v>124.03</v>
      </c>
      <c r="G183" s="8">
        <v>215.03</v>
      </c>
    </row>
    <row r="184" spans="3:7" x14ac:dyDescent="0.25">
      <c r="C184" s="13" t="s">
        <v>1167</v>
      </c>
      <c r="D184" s="8">
        <v>27383.55</v>
      </c>
      <c r="E184" s="8">
        <v>20310.2</v>
      </c>
      <c r="F184" s="8">
        <v>6.92</v>
      </c>
      <c r="G184" s="8">
        <v>9.33</v>
      </c>
    </row>
    <row r="185" spans="3:7" x14ac:dyDescent="0.25">
      <c r="C185" s="13" t="s">
        <v>1168</v>
      </c>
      <c r="D185" s="8">
        <v>93593.5</v>
      </c>
      <c r="E185" s="8">
        <v>53285.05</v>
      </c>
      <c r="F185" s="8">
        <v>117.11</v>
      </c>
      <c r="G185" s="8">
        <v>205.7</v>
      </c>
    </row>
    <row r="186" spans="3:7" x14ac:dyDescent="0.25">
      <c r="C186" s="11" t="s">
        <v>52</v>
      </c>
      <c r="D186" s="8">
        <v>7671545.9999999991</v>
      </c>
      <c r="E186" s="8">
        <v>5166103.1500000004</v>
      </c>
      <c r="F186" s="8">
        <v>1554.6000000000001</v>
      </c>
      <c r="G186" s="8">
        <v>2292.36</v>
      </c>
    </row>
    <row r="187" spans="3:7" x14ac:dyDescent="0.25">
      <c r="C187" s="12" t="s">
        <v>14</v>
      </c>
      <c r="D187" s="8">
        <v>6256397.7699999986</v>
      </c>
      <c r="E187" s="8">
        <v>4239665.17</v>
      </c>
      <c r="F187" s="8">
        <v>892.6400000000001</v>
      </c>
      <c r="G187" s="8">
        <v>1368.81</v>
      </c>
    </row>
    <row r="188" spans="3:7" x14ac:dyDescent="0.25">
      <c r="C188" s="13" t="s">
        <v>1166</v>
      </c>
      <c r="D188" s="8">
        <v>4346575.6099999994</v>
      </c>
      <c r="E188" s="8">
        <v>3218335.8000000003</v>
      </c>
      <c r="F188" s="8">
        <v>593.47</v>
      </c>
      <c r="G188" s="8">
        <v>822.32999999999993</v>
      </c>
    </row>
    <row r="189" spans="3:7" x14ac:dyDescent="0.25">
      <c r="C189" s="13" t="s">
        <v>1167</v>
      </c>
      <c r="D189" s="8">
        <v>470122.56</v>
      </c>
      <c r="E189" s="8">
        <v>154183.68000000002</v>
      </c>
      <c r="F189" s="8">
        <v>35.840000000000003</v>
      </c>
      <c r="G189" s="8">
        <v>109.28</v>
      </c>
    </row>
    <row r="190" spans="3:7" x14ac:dyDescent="0.25">
      <c r="C190" s="13" t="s">
        <v>1168</v>
      </c>
      <c r="D190" s="8">
        <v>1439699.5999999999</v>
      </c>
      <c r="E190" s="8">
        <v>867145.69</v>
      </c>
      <c r="F190" s="8">
        <v>263.33</v>
      </c>
      <c r="G190" s="8">
        <v>437.2</v>
      </c>
    </row>
    <row r="191" spans="3:7" x14ac:dyDescent="0.25">
      <c r="C191" s="12" t="s">
        <v>18</v>
      </c>
      <c r="D191" s="8">
        <v>1415148.23</v>
      </c>
      <c r="E191" s="8">
        <v>926437.98</v>
      </c>
      <c r="F191" s="8">
        <v>661.96</v>
      </c>
      <c r="G191" s="8">
        <v>923.55</v>
      </c>
    </row>
    <row r="192" spans="3:7" x14ac:dyDescent="0.25">
      <c r="C192" s="13" t="s">
        <v>1166</v>
      </c>
      <c r="D192" s="8">
        <v>334803.27</v>
      </c>
      <c r="E192" s="8">
        <v>251772.54</v>
      </c>
      <c r="F192" s="8">
        <v>502.54</v>
      </c>
      <c r="G192" s="8">
        <v>668.27</v>
      </c>
    </row>
    <row r="193" spans="3:7" x14ac:dyDescent="0.25">
      <c r="C193" s="13" t="s">
        <v>1167</v>
      </c>
      <c r="D193" s="8">
        <v>1080344.96</v>
      </c>
      <c r="E193" s="8">
        <v>674665.44</v>
      </c>
      <c r="F193" s="8">
        <v>159.41999999999999</v>
      </c>
      <c r="G193" s="8">
        <v>255.28</v>
      </c>
    </row>
    <row r="194" spans="3:7" x14ac:dyDescent="0.25">
      <c r="C194" s="11" t="s">
        <v>261</v>
      </c>
      <c r="D194" s="8">
        <v>10704442.609999999</v>
      </c>
      <c r="E194" s="8">
        <v>7159810.3499999996</v>
      </c>
      <c r="F194" s="8">
        <v>1004.76</v>
      </c>
      <c r="G194" s="8">
        <v>1472.37</v>
      </c>
    </row>
    <row r="195" spans="3:7" x14ac:dyDescent="0.25">
      <c r="C195" s="12" t="s">
        <v>14</v>
      </c>
      <c r="D195" s="8">
        <v>3059573.92</v>
      </c>
      <c r="E195" s="8">
        <v>1887593.61</v>
      </c>
      <c r="F195" s="8">
        <v>285.81</v>
      </c>
      <c r="G195" s="8">
        <v>459.22</v>
      </c>
    </row>
    <row r="196" spans="3:7" x14ac:dyDescent="0.25">
      <c r="C196" s="13" t="s">
        <v>1166</v>
      </c>
      <c r="D196" s="8">
        <v>330030.54000000004</v>
      </c>
      <c r="E196" s="8">
        <v>210762.72</v>
      </c>
      <c r="F196" s="8">
        <v>97.44</v>
      </c>
      <c r="G196" s="8">
        <v>152.58000000000001</v>
      </c>
    </row>
    <row r="197" spans="3:7" x14ac:dyDescent="0.25">
      <c r="C197" s="13" t="s">
        <v>1167</v>
      </c>
      <c r="D197" s="8">
        <v>1370055.58</v>
      </c>
      <c r="E197" s="8">
        <v>808640.49000000011</v>
      </c>
      <c r="F197" s="8">
        <v>90.93</v>
      </c>
      <c r="G197" s="8">
        <v>154.06</v>
      </c>
    </row>
    <row r="198" spans="3:7" x14ac:dyDescent="0.25">
      <c r="C198" s="13" t="s">
        <v>1168</v>
      </c>
      <c r="D198" s="8">
        <v>1359487.8</v>
      </c>
      <c r="E198" s="8">
        <v>868190.4</v>
      </c>
      <c r="F198" s="8">
        <v>97.44</v>
      </c>
      <c r="G198" s="8">
        <v>152.58000000000001</v>
      </c>
    </row>
    <row r="199" spans="3:7" x14ac:dyDescent="0.25">
      <c r="C199" s="12" t="s">
        <v>18</v>
      </c>
      <c r="D199" s="8">
        <v>7644868.6900000004</v>
      </c>
      <c r="E199" s="8">
        <v>5272216.74</v>
      </c>
      <c r="F199" s="8">
        <v>718.95</v>
      </c>
      <c r="G199" s="8">
        <v>1013.15</v>
      </c>
    </row>
    <row r="200" spans="3:7" x14ac:dyDescent="0.25">
      <c r="C200" s="13" t="s">
        <v>1166</v>
      </c>
      <c r="D200" s="8">
        <v>1386231.8800000001</v>
      </c>
      <c r="E200" s="8">
        <v>818188.14</v>
      </c>
      <c r="F200" s="8">
        <v>90.93</v>
      </c>
      <c r="G200" s="8">
        <v>154.06</v>
      </c>
    </row>
    <row r="201" spans="3:7" x14ac:dyDescent="0.25">
      <c r="C201" s="13" t="s">
        <v>1167</v>
      </c>
      <c r="D201" s="8">
        <v>3647559.6</v>
      </c>
      <c r="E201" s="8">
        <v>2196962.19</v>
      </c>
      <c r="F201" s="8">
        <v>263.33</v>
      </c>
      <c r="G201" s="8">
        <v>437.2</v>
      </c>
    </row>
    <row r="202" spans="3:7" x14ac:dyDescent="0.25">
      <c r="C202" s="13" t="s">
        <v>1168</v>
      </c>
      <c r="D202" s="8">
        <v>2611077.21</v>
      </c>
      <c r="E202" s="8">
        <v>2257066.41</v>
      </c>
      <c r="F202" s="8">
        <v>364.69</v>
      </c>
      <c r="G202" s="8">
        <v>421.89</v>
      </c>
    </row>
    <row r="203" spans="3:7" x14ac:dyDescent="0.25">
      <c r="C203" s="11" t="s">
        <v>105</v>
      </c>
      <c r="D203" s="8">
        <v>14165376.75</v>
      </c>
      <c r="E203" s="8">
        <v>9795241.2800000012</v>
      </c>
      <c r="F203" s="8">
        <v>2460.5100000000002</v>
      </c>
      <c r="G203" s="8">
        <v>3546.82</v>
      </c>
    </row>
    <row r="204" spans="3:7" x14ac:dyDescent="0.25">
      <c r="C204" s="12" t="s">
        <v>14</v>
      </c>
      <c r="D204" s="8">
        <v>4588099.3</v>
      </c>
      <c r="E204" s="8">
        <v>2771408.5300000003</v>
      </c>
      <c r="F204" s="8">
        <v>596.53</v>
      </c>
      <c r="G204" s="8">
        <v>979.91</v>
      </c>
    </row>
    <row r="205" spans="3:7" x14ac:dyDescent="0.25">
      <c r="C205" s="13" t="s">
        <v>1166</v>
      </c>
      <c r="D205" s="8">
        <v>2217796.7999999998</v>
      </c>
      <c r="E205" s="8">
        <v>1299613.1399999999</v>
      </c>
      <c r="F205" s="8">
        <v>276.52999999999997</v>
      </c>
      <c r="G205" s="8">
        <v>460.98</v>
      </c>
    </row>
    <row r="206" spans="3:7" x14ac:dyDescent="0.25">
      <c r="C206" s="13" t="s">
        <v>1165</v>
      </c>
      <c r="D206" s="8">
        <v>2370302.5</v>
      </c>
      <c r="E206" s="8">
        <v>1471795.3900000001</v>
      </c>
      <c r="F206" s="8">
        <v>320</v>
      </c>
      <c r="G206" s="8">
        <v>518.92999999999995</v>
      </c>
    </row>
    <row r="207" spans="3:7" x14ac:dyDescent="0.25">
      <c r="C207" s="12" t="s">
        <v>18</v>
      </c>
      <c r="D207" s="8">
        <v>9577277.4499999993</v>
      </c>
      <c r="E207" s="8">
        <v>7023832.75</v>
      </c>
      <c r="F207" s="8">
        <v>1863.9800000000002</v>
      </c>
      <c r="G207" s="8">
        <v>2566.91</v>
      </c>
    </row>
    <row r="208" spans="3:7" x14ac:dyDescent="0.25">
      <c r="C208" s="13" t="s">
        <v>1166</v>
      </c>
      <c r="D208" s="8">
        <v>510304.72000000003</v>
      </c>
      <c r="E208" s="8">
        <v>318680.57999999996</v>
      </c>
      <c r="F208" s="8">
        <v>159.41999999999999</v>
      </c>
      <c r="G208" s="8">
        <v>255.28</v>
      </c>
    </row>
    <row r="209" spans="3:7" x14ac:dyDescent="0.25">
      <c r="C209" s="13" t="s">
        <v>1167</v>
      </c>
      <c r="D209" s="8">
        <v>5907438.5199999996</v>
      </c>
      <c r="E209" s="8">
        <v>3973988.7600000002</v>
      </c>
      <c r="F209" s="8">
        <v>1339.8700000000001</v>
      </c>
      <c r="G209" s="8">
        <v>1889.74</v>
      </c>
    </row>
    <row r="210" spans="3:7" x14ac:dyDescent="0.25">
      <c r="C210" s="13" t="s">
        <v>1168</v>
      </c>
      <c r="D210" s="8">
        <v>3159534.21</v>
      </c>
      <c r="E210" s="8">
        <v>2731163.41</v>
      </c>
      <c r="F210" s="8">
        <v>364.69</v>
      </c>
      <c r="G210" s="8">
        <v>421.89</v>
      </c>
    </row>
    <row r="211" spans="3:7" x14ac:dyDescent="0.25">
      <c r="C211" s="11" t="s">
        <v>95</v>
      </c>
      <c r="D211" s="8">
        <v>2010059.61</v>
      </c>
      <c r="E211" s="8">
        <v>1191203.73</v>
      </c>
      <c r="F211" s="8">
        <v>350.98</v>
      </c>
      <c r="G211" s="8">
        <v>587.23000000000013</v>
      </c>
    </row>
    <row r="212" spans="3:7" x14ac:dyDescent="0.25">
      <c r="C212" s="12" t="s">
        <v>14</v>
      </c>
      <c r="D212" s="8">
        <v>2010059.61</v>
      </c>
      <c r="E212" s="8">
        <v>1191203.73</v>
      </c>
      <c r="F212" s="8">
        <v>350.98</v>
      </c>
      <c r="G212" s="8">
        <v>587.23000000000013</v>
      </c>
    </row>
    <row r="213" spans="3:7" x14ac:dyDescent="0.25">
      <c r="C213" s="13" t="s">
        <v>1166</v>
      </c>
      <c r="D213" s="8">
        <v>504860.95</v>
      </c>
      <c r="E213" s="8">
        <v>352817.65</v>
      </c>
      <c r="F213" s="8">
        <v>120.26</v>
      </c>
      <c r="G213" s="8">
        <v>172.79000000000002</v>
      </c>
    </row>
    <row r="214" spans="3:7" x14ac:dyDescent="0.25">
      <c r="C214" s="13" t="s">
        <v>1167</v>
      </c>
      <c r="D214" s="8">
        <v>395484.32</v>
      </c>
      <c r="E214" s="8">
        <v>129704.96000000001</v>
      </c>
      <c r="F214" s="8">
        <v>35.840000000000003</v>
      </c>
      <c r="G214" s="8">
        <v>109.28</v>
      </c>
    </row>
    <row r="215" spans="3:7" x14ac:dyDescent="0.25">
      <c r="C215" s="13" t="s">
        <v>1165</v>
      </c>
      <c r="D215" s="8">
        <v>545931.24</v>
      </c>
      <c r="E215" s="8">
        <v>348640.32</v>
      </c>
      <c r="F215" s="8">
        <v>97.44</v>
      </c>
      <c r="G215" s="8">
        <v>152.58000000000001</v>
      </c>
    </row>
    <row r="216" spans="3:7" x14ac:dyDescent="0.25">
      <c r="C216" s="13" t="s">
        <v>1168</v>
      </c>
      <c r="D216" s="8">
        <v>563783.10000000009</v>
      </c>
      <c r="E216" s="8">
        <v>360040.8</v>
      </c>
      <c r="F216" s="8">
        <v>97.44</v>
      </c>
      <c r="G216" s="8">
        <v>152.58000000000001</v>
      </c>
    </row>
    <row r="217" spans="3:7" x14ac:dyDescent="0.25">
      <c r="C217" s="11" t="s">
        <v>241</v>
      </c>
      <c r="D217" s="8">
        <v>13240631.380000001</v>
      </c>
      <c r="E217" s="8">
        <v>9487549.040000001</v>
      </c>
      <c r="F217" s="8">
        <v>2042.1899999999996</v>
      </c>
      <c r="G217" s="8">
        <v>2761.5300000000007</v>
      </c>
    </row>
    <row r="218" spans="3:7" x14ac:dyDescent="0.25">
      <c r="C218" s="12" t="s">
        <v>14</v>
      </c>
      <c r="D218" s="8">
        <v>8972565.1600000001</v>
      </c>
      <c r="E218" s="8">
        <v>6423783.870000001</v>
      </c>
      <c r="F218" s="8">
        <v>1299.1299999999999</v>
      </c>
      <c r="G218" s="8">
        <v>1770.3000000000002</v>
      </c>
    </row>
    <row r="219" spans="3:7" x14ac:dyDescent="0.25">
      <c r="C219" s="13" t="s">
        <v>1166</v>
      </c>
      <c r="D219" s="8">
        <v>3883731.26</v>
      </c>
      <c r="E219" s="8">
        <v>2599065.2800000003</v>
      </c>
      <c r="F219" s="8">
        <v>619.65</v>
      </c>
      <c r="G219" s="8">
        <v>873.97</v>
      </c>
    </row>
    <row r="220" spans="3:7" x14ac:dyDescent="0.25">
      <c r="C220" s="13" t="s">
        <v>1167</v>
      </c>
      <c r="D220" s="8">
        <v>1237255.8600000001</v>
      </c>
      <c r="E220" s="8">
        <v>730258.83000000007</v>
      </c>
      <c r="F220" s="8">
        <v>90.93</v>
      </c>
      <c r="G220" s="8">
        <v>154.06</v>
      </c>
    </row>
    <row r="221" spans="3:7" x14ac:dyDescent="0.25">
      <c r="C221" s="13" t="s">
        <v>1165</v>
      </c>
      <c r="D221" s="8">
        <v>3851578.04</v>
      </c>
      <c r="E221" s="8">
        <v>3094459.7600000002</v>
      </c>
      <c r="F221" s="8">
        <v>588.54999999999995</v>
      </c>
      <c r="G221" s="8">
        <v>742.2700000000001</v>
      </c>
    </row>
    <row r="222" spans="3:7" x14ac:dyDescent="0.25">
      <c r="C222" s="12" t="s">
        <v>18</v>
      </c>
      <c r="D222" s="8">
        <v>4268066.2200000007</v>
      </c>
      <c r="E222" s="8">
        <v>3063765.17</v>
      </c>
      <c r="F222" s="8">
        <v>743.06</v>
      </c>
      <c r="G222" s="8">
        <v>991.23000000000013</v>
      </c>
    </row>
    <row r="223" spans="3:7" x14ac:dyDescent="0.25">
      <c r="C223" s="13" t="s">
        <v>1167</v>
      </c>
      <c r="D223" s="8">
        <v>289207.75</v>
      </c>
      <c r="E223" s="8">
        <v>193760.05</v>
      </c>
      <c r="F223" s="8">
        <v>31.79</v>
      </c>
      <c r="G223" s="8">
        <v>47.45</v>
      </c>
    </row>
    <row r="224" spans="3:7" x14ac:dyDescent="0.25">
      <c r="C224" s="13" t="s">
        <v>1165</v>
      </c>
      <c r="D224" s="8">
        <v>1356569.22</v>
      </c>
      <c r="E224" s="8">
        <v>810912.1100000001</v>
      </c>
      <c r="F224" s="8">
        <v>97.850000000000009</v>
      </c>
      <c r="G224" s="8">
        <v>163.39000000000001</v>
      </c>
    </row>
    <row r="225" spans="3:7" x14ac:dyDescent="0.25">
      <c r="C225" s="13" t="s">
        <v>1168</v>
      </c>
      <c r="D225" s="8">
        <v>2622289.2500000005</v>
      </c>
      <c r="E225" s="8">
        <v>2059093.01</v>
      </c>
      <c r="F225" s="8">
        <v>613.41999999999996</v>
      </c>
      <c r="G225" s="8">
        <v>780.3900000000001</v>
      </c>
    </row>
    <row r="226" spans="3:7" x14ac:dyDescent="0.25">
      <c r="C226" s="11" t="s">
        <v>63</v>
      </c>
      <c r="D226" s="8">
        <v>5843710.7400000002</v>
      </c>
      <c r="E226" s="8">
        <v>4275533.43</v>
      </c>
      <c r="F226" s="8">
        <v>771.58000000000015</v>
      </c>
      <c r="G226" s="8">
        <v>1076.53</v>
      </c>
    </row>
    <row r="227" spans="3:7" x14ac:dyDescent="0.25">
      <c r="C227" s="12" t="s">
        <v>14</v>
      </c>
      <c r="D227" s="8">
        <v>1048864.17</v>
      </c>
      <c r="E227" s="8">
        <v>653306.87</v>
      </c>
      <c r="F227" s="8">
        <v>149.18</v>
      </c>
      <c r="G227" s="8">
        <v>272.74</v>
      </c>
    </row>
    <row r="228" spans="3:7" x14ac:dyDescent="0.25">
      <c r="C228" s="13" t="s">
        <v>1166</v>
      </c>
      <c r="D228" s="8">
        <v>892187.76</v>
      </c>
      <c r="E228" s="8">
        <v>544670.48</v>
      </c>
      <c r="F228" s="8">
        <v>92.51</v>
      </c>
      <c r="G228" s="8">
        <v>191.01</v>
      </c>
    </row>
    <row r="229" spans="3:7" x14ac:dyDescent="0.25">
      <c r="C229" s="13" t="s">
        <v>1168</v>
      </c>
      <c r="D229" s="8">
        <v>156676.41</v>
      </c>
      <c r="E229" s="8">
        <v>108636.39</v>
      </c>
      <c r="F229" s="8">
        <v>56.67</v>
      </c>
      <c r="G229" s="8">
        <v>81.73</v>
      </c>
    </row>
    <row r="230" spans="3:7" x14ac:dyDescent="0.25">
      <c r="C230" s="12" t="s">
        <v>18</v>
      </c>
      <c r="D230" s="8">
        <v>4794846.57</v>
      </c>
      <c r="E230" s="8">
        <v>3622226.56</v>
      </c>
      <c r="F230" s="8">
        <v>622.40000000000009</v>
      </c>
      <c r="G230" s="8">
        <v>803.79000000000008</v>
      </c>
    </row>
    <row r="231" spans="3:7" x14ac:dyDescent="0.25">
      <c r="C231" s="13" t="s">
        <v>1166</v>
      </c>
      <c r="D231" s="8">
        <v>3343963.35</v>
      </c>
      <c r="E231" s="8">
        <v>2695669.6</v>
      </c>
      <c r="F231" s="8">
        <v>524.96</v>
      </c>
      <c r="G231" s="8">
        <v>651.21</v>
      </c>
    </row>
    <row r="232" spans="3:7" x14ac:dyDescent="0.25">
      <c r="C232" s="13" t="s">
        <v>1168</v>
      </c>
      <c r="D232" s="8">
        <v>1450883.2200000002</v>
      </c>
      <c r="E232" s="8">
        <v>926556.96</v>
      </c>
      <c r="F232" s="8">
        <v>97.44</v>
      </c>
      <c r="G232" s="8">
        <v>152.58000000000001</v>
      </c>
    </row>
    <row r="233" spans="3:7" x14ac:dyDescent="0.25">
      <c r="C233" s="11" t="s">
        <v>182</v>
      </c>
      <c r="D233" s="8">
        <v>4717518.4099999992</v>
      </c>
      <c r="E233" s="8">
        <v>3472859.4700000007</v>
      </c>
      <c r="F233" s="8">
        <v>1200.43</v>
      </c>
      <c r="G233" s="8">
        <v>1632.8700000000001</v>
      </c>
    </row>
    <row r="234" spans="3:7" x14ac:dyDescent="0.25">
      <c r="C234" s="12" t="s">
        <v>14</v>
      </c>
      <c r="D234" s="8">
        <v>4091817.8</v>
      </c>
      <c r="E234" s="8">
        <v>3046660.7800000003</v>
      </c>
      <c r="F234" s="8">
        <v>984.33999999999992</v>
      </c>
      <c r="G234" s="8">
        <v>1295.8600000000001</v>
      </c>
    </row>
    <row r="235" spans="3:7" x14ac:dyDescent="0.25">
      <c r="C235" s="13" t="s">
        <v>1166</v>
      </c>
      <c r="D235" s="8">
        <v>1575759.15</v>
      </c>
      <c r="E235" s="8">
        <v>1362117.15</v>
      </c>
      <c r="F235" s="8">
        <v>364.69</v>
      </c>
      <c r="G235" s="8">
        <v>421.89</v>
      </c>
    </row>
    <row r="236" spans="3:7" x14ac:dyDescent="0.25">
      <c r="C236" s="13" t="s">
        <v>1165</v>
      </c>
      <c r="D236" s="8">
        <v>2516058.65</v>
      </c>
      <c r="E236" s="8">
        <v>1684543.6300000001</v>
      </c>
      <c r="F236" s="8">
        <v>619.65</v>
      </c>
      <c r="G236" s="8">
        <v>873.97</v>
      </c>
    </row>
    <row r="237" spans="3:7" x14ac:dyDescent="0.25">
      <c r="C237" s="12" t="s">
        <v>18</v>
      </c>
      <c r="D237" s="8">
        <v>625700.61</v>
      </c>
      <c r="E237" s="8">
        <v>426198.69</v>
      </c>
      <c r="F237" s="8">
        <v>216.08999999999997</v>
      </c>
      <c r="G237" s="8">
        <v>337.01</v>
      </c>
    </row>
    <row r="238" spans="3:7" x14ac:dyDescent="0.25">
      <c r="C238" s="13" t="s">
        <v>1167</v>
      </c>
      <c r="D238" s="8">
        <v>111046.8</v>
      </c>
      <c r="E238" s="8">
        <v>69347.7</v>
      </c>
      <c r="F238" s="8">
        <v>159.41999999999999</v>
      </c>
      <c r="G238" s="8">
        <v>255.28</v>
      </c>
    </row>
    <row r="239" spans="3:7" x14ac:dyDescent="0.25">
      <c r="C239" s="13" t="s">
        <v>1165</v>
      </c>
      <c r="D239" s="8">
        <v>514653.81</v>
      </c>
      <c r="E239" s="8">
        <v>356850.99</v>
      </c>
      <c r="F239" s="8">
        <v>56.67</v>
      </c>
      <c r="G239" s="8">
        <v>81.73</v>
      </c>
    </row>
    <row r="240" spans="3:7" x14ac:dyDescent="0.25">
      <c r="C240" s="11" t="s">
        <v>248</v>
      </c>
      <c r="D240" s="8">
        <v>6363205.0800000001</v>
      </c>
      <c r="E240" s="8">
        <v>4237779.17</v>
      </c>
      <c r="F240" s="8">
        <v>950.18</v>
      </c>
      <c r="G240" s="8">
        <v>1386.1799999999998</v>
      </c>
    </row>
    <row r="241" spans="3:7" x14ac:dyDescent="0.25">
      <c r="C241" s="12" t="s">
        <v>14</v>
      </c>
      <c r="D241" s="8">
        <v>2570082.69</v>
      </c>
      <c r="E241" s="8">
        <v>1906381.12</v>
      </c>
      <c r="F241" s="8">
        <v>628.02</v>
      </c>
      <c r="G241" s="8">
        <v>859.08999999999992</v>
      </c>
    </row>
    <row r="242" spans="3:7" x14ac:dyDescent="0.25">
      <c r="C242" s="13" t="s">
        <v>1167</v>
      </c>
      <c r="D242" s="8">
        <v>2570082.69</v>
      </c>
      <c r="E242" s="8">
        <v>1906381.12</v>
      </c>
      <c r="F242" s="8">
        <v>628.02</v>
      </c>
      <c r="G242" s="8">
        <v>859.08999999999992</v>
      </c>
    </row>
    <row r="243" spans="3:7" x14ac:dyDescent="0.25">
      <c r="C243" s="12" t="s">
        <v>18</v>
      </c>
      <c r="D243" s="8">
        <v>3793122.3899999997</v>
      </c>
      <c r="E243" s="8">
        <v>2331398.0499999998</v>
      </c>
      <c r="F243" s="8">
        <v>322.16000000000003</v>
      </c>
      <c r="G243" s="8">
        <v>527.09</v>
      </c>
    </row>
    <row r="244" spans="3:7" x14ac:dyDescent="0.25">
      <c r="C244" s="13" t="s">
        <v>1166</v>
      </c>
      <c r="D244" s="8">
        <v>415424.75</v>
      </c>
      <c r="E244" s="8">
        <v>278321.45</v>
      </c>
      <c r="F244" s="8">
        <v>31.79</v>
      </c>
      <c r="G244" s="8">
        <v>47.45</v>
      </c>
    </row>
    <row r="245" spans="3:7" x14ac:dyDescent="0.25">
      <c r="C245" s="13" t="s">
        <v>1167</v>
      </c>
      <c r="D245" s="8">
        <v>3377697.6399999997</v>
      </c>
      <c r="E245" s="8">
        <v>2053076.5999999999</v>
      </c>
      <c r="F245" s="8">
        <v>290.37</v>
      </c>
      <c r="G245" s="8">
        <v>479.64</v>
      </c>
    </row>
    <row r="246" spans="3:7" x14ac:dyDescent="0.25">
      <c r="C246" s="11" t="s">
        <v>77</v>
      </c>
      <c r="D246" s="8">
        <v>4686937.1899999995</v>
      </c>
      <c r="E246" s="8">
        <v>3265945.9000000004</v>
      </c>
      <c r="F246" s="8">
        <v>1208.51</v>
      </c>
      <c r="G246" s="8">
        <v>1653.56</v>
      </c>
    </row>
    <row r="247" spans="3:7" x14ac:dyDescent="0.25">
      <c r="C247" s="12" t="s">
        <v>14</v>
      </c>
      <c r="D247" s="8">
        <v>3647863.4899999998</v>
      </c>
      <c r="E247" s="8">
        <v>2648976.37</v>
      </c>
      <c r="F247" s="8">
        <v>958.16000000000008</v>
      </c>
      <c r="G247" s="8">
        <v>1244.22</v>
      </c>
    </row>
    <row r="248" spans="3:7" x14ac:dyDescent="0.25">
      <c r="C248" s="13" t="s">
        <v>1166</v>
      </c>
      <c r="D248" s="8">
        <v>2553459.67</v>
      </c>
      <c r="E248" s="8">
        <v>1920205.34</v>
      </c>
      <c r="F248" s="8">
        <v>502.54</v>
      </c>
      <c r="G248" s="8">
        <v>668.27</v>
      </c>
    </row>
    <row r="249" spans="3:7" x14ac:dyDescent="0.25">
      <c r="C249" s="13" t="s">
        <v>1165</v>
      </c>
      <c r="D249" s="8">
        <v>1094403.8199999998</v>
      </c>
      <c r="E249" s="8">
        <v>728771.03</v>
      </c>
      <c r="F249" s="8">
        <v>455.62</v>
      </c>
      <c r="G249" s="8">
        <v>575.95000000000005</v>
      </c>
    </row>
    <row r="250" spans="3:7" x14ac:dyDescent="0.25">
      <c r="C250" s="12" t="s">
        <v>18</v>
      </c>
      <c r="D250" s="8">
        <v>1039073.7000000001</v>
      </c>
      <c r="E250" s="8">
        <v>616969.53</v>
      </c>
      <c r="F250" s="8">
        <v>250.35</v>
      </c>
      <c r="G250" s="8">
        <v>409.34000000000003</v>
      </c>
    </row>
    <row r="251" spans="3:7" x14ac:dyDescent="0.25">
      <c r="C251" s="13" t="s">
        <v>1165</v>
      </c>
      <c r="D251" s="8">
        <v>1039073.7000000001</v>
      </c>
      <c r="E251" s="8">
        <v>616969.53</v>
      </c>
      <c r="F251" s="8">
        <v>250.35</v>
      </c>
      <c r="G251" s="8">
        <v>409.34000000000003</v>
      </c>
    </row>
    <row r="252" spans="3:7" x14ac:dyDescent="0.25">
      <c r="C252" s="11" t="s">
        <v>237</v>
      </c>
      <c r="D252" s="8">
        <v>6385519.1999999993</v>
      </c>
      <c r="E252" s="8">
        <v>4853989.4399999995</v>
      </c>
      <c r="F252" s="8">
        <v>1402.19</v>
      </c>
      <c r="G252" s="8">
        <v>1978.1799999999998</v>
      </c>
    </row>
    <row r="253" spans="3:7" x14ac:dyDescent="0.25">
      <c r="C253" s="12" t="s">
        <v>14</v>
      </c>
      <c r="D253" s="8">
        <v>2316399.34</v>
      </c>
      <c r="E253" s="8">
        <v>1417235.24</v>
      </c>
      <c r="F253" s="8">
        <v>980.83</v>
      </c>
      <c r="G253" s="8">
        <v>1474.56</v>
      </c>
    </row>
    <row r="254" spans="3:7" x14ac:dyDescent="0.25">
      <c r="C254" s="13" t="s">
        <v>1166</v>
      </c>
      <c r="D254" s="8">
        <v>202203.09999999998</v>
      </c>
      <c r="E254" s="8">
        <v>115119.13</v>
      </c>
      <c r="F254" s="8">
        <v>117.11</v>
      </c>
      <c r="G254" s="8">
        <v>205.7</v>
      </c>
    </row>
    <row r="255" spans="3:7" x14ac:dyDescent="0.25">
      <c r="C255" s="13" t="s">
        <v>1167</v>
      </c>
      <c r="D255" s="8">
        <v>1294474.4899999998</v>
      </c>
      <c r="E255" s="8">
        <v>790511.74999999988</v>
      </c>
      <c r="F255" s="8">
        <v>270.25</v>
      </c>
      <c r="G255" s="8">
        <v>446.53</v>
      </c>
    </row>
    <row r="256" spans="3:7" x14ac:dyDescent="0.25">
      <c r="C256" s="13" t="s">
        <v>1165</v>
      </c>
      <c r="D256" s="8">
        <v>647976.36</v>
      </c>
      <c r="E256" s="8">
        <v>382451.58</v>
      </c>
      <c r="F256" s="8">
        <v>90.93</v>
      </c>
      <c r="G256" s="8">
        <v>154.06</v>
      </c>
    </row>
    <row r="257" spans="3:7" x14ac:dyDescent="0.25">
      <c r="C257" s="13" t="s">
        <v>1168</v>
      </c>
      <c r="D257" s="8">
        <v>171745.38999999998</v>
      </c>
      <c r="E257" s="8">
        <v>129152.78</v>
      </c>
      <c r="F257" s="8">
        <v>502.54</v>
      </c>
      <c r="G257" s="8">
        <v>668.27</v>
      </c>
    </row>
    <row r="258" spans="3:7" x14ac:dyDescent="0.25">
      <c r="C258" s="12" t="s">
        <v>18</v>
      </c>
      <c r="D258" s="8">
        <v>4069119.86</v>
      </c>
      <c r="E258" s="8">
        <v>3436754.1999999997</v>
      </c>
      <c r="F258" s="8">
        <v>421.36</v>
      </c>
      <c r="G258" s="8">
        <v>503.62</v>
      </c>
    </row>
    <row r="259" spans="3:7" x14ac:dyDescent="0.25">
      <c r="C259" s="13" t="s">
        <v>1168</v>
      </c>
      <c r="D259" s="8">
        <v>4069119.86</v>
      </c>
      <c r="E259" s="8">
        <v>3436754.1999999997</v>
      </c>
      <c r="F259" s="8">
        <v>421.36</v>
      </c>
      <c r="G259" s="8">
        <v>503.62</v>
      </c>
    </row>
    <row r="260" spans="3:7" x14ac:dyDescent="0.25">
      <c r="C260" s="11" t="s">
        <v>315</v>
      </c>
      <c r="D260" s="8">
        <v>3825025.9600000004</v>
      </c>
      <c r="E260" s="8">
        <v>2771440.53</v>
      </c>
      <c r="F260" s="8">
        <v>734.07999999999993</v>
      </c>
      <c r="G260" s="8">
        <v>1012.3000000000001</v>
      </c>
    </row>
    <row r="261" spans="3:7" x14ac:dyDescent="0.25">
      <c r="C261" s="12" t="s">
        <v>14</v>
      </c>
      <c r="D261" s="8">
        <v>3100188.04</v>
      </c>
      <c r="E261" s="8">
        <v>2287857.25</v>
      </c>
      <c r="F261" s="8">
        <v>615.88</v>
      </c>
      <c r="G261" s="8">
        <v>831.73</v>
      </c>
    </row>
    <row r="262" spans="3:7" x14ac:dyDescent="0.25">
      <c r="C262" s="13" t="s">
        <v>1165</v>
      </c>
      <c r="D262" s="8">
        <v>2358324.83</v>
      </c>
      <c r="E262" s="8">
        <v>1773463.6600000001</v>
      </c>
      <c r="F262" s="8">
        <v>502.54</v>
      </c>
      <c r="G262" s="8">
        <v>668.27</v>
      </c>
    </row>
    <row r="263" spans="3:7" x14ac:dyDescent="0.25">
      <c r="C263" s="13" t="s">
        <v>1168</v>
      </c>
      <c r="D263" s="8">
        <v>741863.21000000008</v>
      </c>
      <c r="E263" s="8">
        <v>514393.58999999997</v>
      </c>
      <c r="F263" s="8">
        <v>113.34</v>
      </c>
      <c r="G263" s="8">
        <v>163.46</v>
      </c>
    </row>
    <row r="264" spans="3:7" x14ac:dyDescent="0.25">
      <c r="C264" s="12" t="s">
        <v>18</v>
      </c>
      <c r="D264" s="8">
        <v>724837.92000000016</v>
      </c>
      <c r="E264" s="8">
        <v>483583.28</v>
      </c>
      <c r="F264" s="8">
        <v>118.2</v>
      </c>
      <c r="G264" s="8">
        <v>180.57000000000005</v>
      </c>
    </row>
    <row r="265" spans="3:7" x14ac:dyDescent="0.25">
      <c r="C265" s="13" t="s">
        <v>1166</v>
      </c>
      <c r="D265" s="8">
        <v>69993.66</v>
      </c>
      <c r="E265" s="8">
        <v>51913.84</v>
      </c>
      <c r="F265" s="8">
        <v>6.92</v>
      </c>
      <c r="G265" s="8">
        <v>9.33</v>
      </c>
    </row>
    <row r="266" spans="3:7" x14ac:dyDescent="0.25">
      <c r="C266" s="13" t="s">
        <v>1168</v>
      </c>
      <c r="D266" s="8">
        <v>654844.26000000013</v>
      </c>
      <c r="E266" s="8">
        <v>431669.44</v>
      </c>
      <c r="F266" s="8">
        <v>111.28</v>
      </c>
      <c r="G266" s="8">
        <v>171.24000000000004</v>
      </c>
    </row>
    <row r="267" spans="3:7" x14ac:dyDescent="0.25">
      <c r="C267" s="11" t="s">
        <v>501</v>
      </c>
      <c r="D267" s="8">
        <v>4622207.75</v>
      </c>
      <c r="E267" s="8">
        <v>3217586.62</v>
      </c>
      <c r="F267" s="8">
        <v>793.79000000000008</v>
      </c>
      <c r="G267" s="8">
        <v>1138.45</v>
      </c>
    </row>
    <row r="268" spans="3:7" x14ac:dyDescent="0.25">
      <c r="C268" s="12" t="s">
        <v>14</v>
      </c>
      <c r="D268" s="8">
        <v>3855769.55</v>
      </c>
      <c r="E268" s="8">
        <v>2781234.7600000002</v>
      </c>
      <c r="F268" s="8">
        <v>676.68000000000006</v>
      </c>
      <c r="G268" s="8">
        <v>932.75</v>
      </c>
    </row>
    <row r="269" spans="3:7" x14ac:dyDescent="0.25">
      <c r="C269" s="13" t="s">
        <v>1166</v>
      </c>
      <c r="D269" s="8">
        <v>72322.920000000013</v>
      </c>
      <c r="E269" s="8">
        <v>46186.559999999998</v>
      </c>
      <c r="F269" s="8">
        <v>97.44</v>
      </c>
      <c r="G269" s="8">
        <v>152.58000000000001</v>
      </c>
    </row>
    <row r="270" spans="3:7" x14ac:dyDescent="0.25">
      <c r="C270" s="13" t="s">
        <v>1167</v>
      </c>
      <c r="D270" s="8">
        <v>1055446.7</v>
      </c>
      <c r="E270" s="8">
        <v>600891.41</v>
      </c>
      <c r="F270" s="8">
        <v>117.11</v>
      </c>
      <c r="G270" s="8">
        <v>205.7</v>
      </c>
    </row>
    <row r="271" spans="3:7" x14ac:dyDescent="0.25">
      <c r="C271" s="13" t="s">
        <v>1165</v>
      </c>
      <c r="D271" s="8">
        <v>1736077.3499999999</v>
      </c>
      <c r="E271" s="8">
        <v>1500699.35</v>
      </c>
      <c r="F271" s="8">
        <v>364.69</v>
      </c>
      <c r="G271" s="8">
        <v>421.89</v>
      </c>
    </row>
    <row r="272" spans="3:7" x14ac:dyDescent="0.25">
      <c r="C272" s="13" t="s">
        <v>1168</v>
      </c>
      <c r="D272" s="8">
        <v>991922.58000000007</v>
      </c>
      <c r="E272" s="8">
        <v>633457.43999999994</v>
      </c>
      <c r="F272" s="8">
        <v>97.44</v>
      </c>
      <c r="G272" s="8">
        <v>152.58000000000001</v>
      </c>
    </row>
    <row r="273" spans="3:7" x14ac:dyDescent="0.25">
      <c r="C273" s="12" t="s">
        <v>18</v>
      </c>
      <c r="D273" s="8">
        <v>766438.2</v>
      </c>
      <c r="E273" s="8">
        <v>436351.86</v>
      </c>
      <c r="F273" s="8">
        <v>117.11</v>
      </c>
      <c r="G273" s="8">
        <v>205.7</v>
      </c>
    </row>
    <row r="274" spans="3:7" x14ac:dyDescent="0.25">
      <c r="C274" s="13" t="s">
        <v>1166</v>
      </c>
      <c r="D274" s="8">
        <v>766438.2</v>
      </c>
      <c r="E274" s="8">
        <v>436351.86</v>
      </c>
      <c r="F274" s="8">
        <v>117.11</v>
      </c>
      <c r="G274" s="8">
        <v>205.7</v>
      </c>
    </row>
    <row r="275" spans="3:7" x14ac:dyDescent="0.25">
      <c r="C275" s="11" t="s">
        <v>57</v>
      </c>
      <c r="D275" s="8">
        <v>5205748.6500000004</v>
      </c>
      <c r="E275" s="8">
        <v>2881060.1</v>
      </c>
      <c r="F275" s="8">
        <v>465.62</v>
      </c>
      <c r="G275" s="8">
        <v>860.07999999999993</v>
      </c>
    </row>
    <row r="276" spans="3:7" x14ac:dyDescent="0.25">
      <c r="C276" s="12" t="s">
        <v>14</v>
      </c>
      <c r="D276" s="8">
        <v>1545275.6300000001</v>
      </c>
      <c r="E276" s="8">
        <v>1031547.51</v>
      </c>
      <c r="F276" s="8">
        <v>154.11000000000001</v>
      </c>
      <c r="G276" s="8">
        <v>234.31</v>
      </c>
    </row>
    <row r="277" spans="3:7" x14ac:dyDescent="0.25">
      <c r="C277" s="13" t="s">
        <v>1165</v>
      </c>
      <c r="D277" s="8">
        <v>1545275.6300000001</v>
      </c>
      <c r="E277" s="8">
        <v>1031547.51</v>
      </c>
      <c r="F277" s="8">
        <v>154.11000000000001</v>
      </c>
      <c r="G277" s="8">
        <v>234.31</v>
      </c>
    </row>
    <row r="278" spans="3:7" x14ac:dyDescent="0.25">
      <c r="C278" s="12" t="s">
        <v>18</v>
      </c>
      <c r="D278" s="8">
        <v>3660473.02</v>
      </c>
      <c r="E278" s="8">
        <v>1849512.59</v>
      </c>
      <c r="F278" s="8">
        <v>311.51</v>
      </c>
      <c r="G278" s="8">
        <v>625.77</v>
      </c>
    </row>
    <row r="279" spans="3:7" x14ac:dyDescent="0.25">
      <c r="C279" s="13" t="s">
        <v>1166</v>
      </c>
      <c r="D279" s="8">
        <v>418105.28</v>
      </c>
      <c r="E279" s="8">
        <v>137123.84000000003</v>
      </c>
      <c r="F279" s="8">
        <v>35.840000000000003</v>
      </c>
      <c r="G279" s="8">
        <v>109.28</v>
      </c>
    </row>
    <row r="280" spans="3:7" x14ac:dyDescent="0.25">
      <c r="C280" s="13" t="s">
        <v>1167</v>
      </c>
      <c r="D280" s="8">
        <v>1962778.3</v>
      </c>
      <c r="E280" s="8">
        <v>1163436.43</v>
      </c>
      <c r="F280" s="8">
        <v>148.9</v>
      </c>
      <c r="G280" s="8">
        <v>253.14999999999998</v>
      </c>
    </row>
    <row r="281" spans="3:7" x14ac:dyDescent="0.25">
      <c r="C281" s="13" t="s">
        <v>1165</v>
      </c>
      <c r="D281" s="8">
        <v>492992</v>
      </c>
      <c r="E281" s="8">
        <v>290976</v>
      </c>
      <c r="F281" s="8">
        <v>90.93</v>
      </c>
      <c r="G281" s="8">
        <v>154.06</v>
      </c>
    </row>
    <row r="282" spans="3:7" x14ac:dyDescent="0.25">
      <c r="C282" s="13" t="s">
        <v>1168</v>
      </c>
      <c r="D282" s="8">
        <v>786597.44000000006</v>
      </c>
      <c r="E282" s="8">
        <v>257976.32000000004</v>
      </c>
      <c r="F282" s="8">
        <v>35.840000000000003</v>
      </c>
      <c r="G282" s="8">
        <v>109.28</v>
      </c>
    </row>
    <row r="283" spans="3:7" x14ac:dyDescent="0.25">
      <c r="C283" s="11" t="s">
        <v>148</v>
      </c>
      <c r="D283" s="8">
        <v>11075557.620000001</v>
      </c>
      <c r="E283" s="8">
        <v>8050882.4900000002</v>
      </c>
      <c r="F283" s="8">
        <v>1391.93</v>
      </c>
      <c r="G283" s="8">
        <v>1928.7299999999998</v>
      </c>
    </row>
    <row r="284" spans="3:7" x14ac:dyDescent="0.25">
      <c r="C284" s="12" t="s">
        <v>14</v>
      </c>
      <c r="D284" s="8">
        <v>7047474.0200000005</v>
      </c>
      <c r="E284" s="8">
        <v>5727506.9100000011</v>
      </c>
      <c r="F284" s="8">
        <v>1037.25</v>
      </c>
      <c r="G284" s="8">
        <v>1308.8899999999999</v>
      </c>
    </row>
    <row r="285" spans="3:7" x14ac:dyDescent="0.25">
      <c r="C285" s="13" t="s">
        <v>1167</v>
      </c>
      <c r="D285" s="8">
        <v>5987686.3400000008</v>
      </c>
      <c r="E285" s="8">
        <v>4811405.6300000008</v>
      </c>
      <c r="F285" s="8">
        <v>672.56</v>
      </c>
      <c r="G285" s="8">
        <v>887</v>
      </c>
    </row>
    <row r="286" spans="3:7" x14ac:dyDescent="0.25">
      <c r="C286" s="13" t="s">
        <v>1168</v>
      </c>
      <c r="D286" s="8">
        <v>1059787.68</v>
      </c>
      <c r="E286" s="8">
        <v>916101.28</v>
      </c>
      <c r="F286" s="8">
        <v>364.69</v>
      </c>
      <c r="G286" s="8">
        <v>421.89</v>
      </c>
    </row>
    <row r="287" spans="3:7" x14ac:dyDescent="0.25">
      <c r="C287" s="12" t="s">
        <v>18</v>
      </c>
      <c r="D287" s="8">
        <v>4028083.6</v>
      </c>
      <c r="E287" s="8">
        <v>2323375.58</v>
      </c>
      <c r="F287" s="8">
        <v>354.67999999999995</v>
      </c>
      <c r="G287" s="8">
        <v>619.84</v>
      </c>
    </row>
    <row r="288" spans="3:7" x14ac:dyDescent="0.25">
      <c r="C288" s="13" t="s">
        <v>1165</v>
      </c>
      <c r="D288" s="8">
        <v>1893667.04</v>
      </c>
      <c r="E288" s="8">
        <v>1182577.5599999998</v>
      </c>
      <c r="F288" s="8">
        <v>159.41999999999999</v>
      </c>
      <c r="G288" s="8">
        <v>255.28</v>
      </c>
    </row>
    <row r="289" spans="3:7" x14ac:dyDescent="0.25">
      <c r="C289" s="13" t="s">
        <v>1168</v>
      </c>
      <c r="D289" s="8">
        <v>2134416.56</v>
      </c>
      <c r="E289" s="8">
        <v>1140798.02</v>
      </c>
      <c r="F289" s="8">
        <v>195.26</v>
      </c>
      <c r="G289" s="8">
        <v>364.56</v>
      </c>
    </row>
    <row r="290" spans="3:7" x14ac:dyDescent="0.25">
      <c r="C290" s="11" t="s">
        <v>278</v>
      </c>
      <c r="D290" s="8">
        <v>3711101.67</v>
      </c>
      <c r="E290" s="8">
        <v>3025640.45</v>
      </c>
      <c r="F290" s="8">
        <v>460.07</v>
      </c>
      <c r="G290" s="8">
        <v>560.4</v>
      </c>
    </row>
    <row r="291" spans="3:7" x14ac:dyDescent="0.25">
      <c r="C291" s="12" t="s">
        <v>14</v>
      </c>
      <c r="D291" s="8">
        <v>798829.02</v>
      </c>
      <c r="E291" s="8">
        <v>553892.58000000007</v>
      </c>
      <c r="F291" s="8">
        <v>56.67</v>
      </c>
      <c r="G291" s="8">
        <v>81.73</v>
      </c>
    </row>
    <row r="292" spans="3:7" x14ac:dyDescent="0.25">
      <c r="C292" s="13" t="s">
        <v>1167</v>
      </c>
      <c r="D292" s="8">
        <v>798829.02</v>
      </c>
      <c r="E292" s="8">
        <v>553892.58000000007</v>
      </c>
      <c r="F292" s="8">
        <v>56.67</v>
      </c>
      <c r="G292" s="8">
        <v>81.73</v>
      </c>
    </row>
    <row r="293" spans="3:7" x14ac:dyDescent="0.25">
      <c r="C293" s="12" t="s">
        <v>18</v>
      </c>
      <c r="D293" s="8">
        <v>2912272.65</v>
      </c>
      <c r="E293" s="8">
        <v>2471747.87</v>
      </c>
      <c r="F293" s="8">
        <v>403.4</v>
      </c>
      <c r="G293" s="8">
        <v>478.66999999999996</v>
      </c>
    </row>
    <row r="294" spans="3:7" x14ac:dyDescent="0.25">
      <c r="C294" s="13" t="s">
        <v>1165</v>
      </c>
      <c r="D294" s="8">
        <v>2912272.65</v>
      </c>
      <c r="E294" s="8">
        <v>2471747.87</v>
      </c>
      <c r="F294" s="8">
        <v>403.4</v>
      </c>
      <c r="G294" s="8">
        <v>478.66999999999996</v>
      </c>
    </row>
    <row r="295" spans="3:7" x14ac:dyDescent="0.25">
      <c r="C295" s="11" t="s">
        <v>82</v>
      </c>
      <c r="D295" s="8">
        <v>6790097.1299999999</v>
      </c>
      <c r="E295" s="8">
        <v>4103680.88</v>
      </c>
      <c r="F295" s="8">
        <v>954.65999999999985</v>
      </c>
      <c r="G295" s="8">
        <v>1529.73</v>
      </c>
    </row>
    <row r="296" spans="3:7" x14ac:dyDescent="0.25">
      <c r="C296" s="12" t="s">
        <v>14</v>
      </c>
      <c r="D296" s="8">
        <v>5693162.3300000001</v>
      </c>
      <c r="E296" s="8">
        <v>3442985.91</v>
      </c>
      <c r="F296" s="8">
        <v>691.32999999999993</v>
      </c>
      <c r="G296" s="8">
        <v>1092.53</v>
      </c>
    </row>
    <row r="297" spans="3:7" x14ac:dyDescent="0.25">
      <c r="C297" s="13" t="s">
        <v>1166</v>
      </c>
      <c r="D297" s="8">
        <v>1803371.9</v>
      </c>
      <c r="E297" s="8">
        <v>1026703.37</v>
      </c>
      <c r="F297" s="8">
        <v>117.11</v>
      </c>
      <c r="G297" s="8">
        <v>205.7</v>
      </c>
    </row>
    <row r="298" spans="3:7" x14ac:dyDescent="0.25">
      <c r="C298" s="13" t="s">
        <v>1165</v>
      </c>
      <c r="D298" s="8">
        <v>414936.16000000003</v>
      </c>
      <c r="E298" s="8">
        <v>136084.48000000001</v>
      </c>
      <c r="F298" s="8">
        <v>35.840000000000003</v>
      </c>
      <c r="G298" s="8">
        <v>109.28</v>
      </c>
    </row>
    <row r="299" spans="3:7" x14ac:dyDescent="0.25">
      <c r="C299" s="13" t="s">
        <v>1168</v>
      </c>
      <c r="D299" s="8">
        <v>3474854.27</v>
      </c>
      <c r="E299" s="8">
        <v>2280198.06</v>
      </c>
      <c r="F299" s="8">
        <v>538.38</v>
      </c>
      <c r="G299" s="8">
        <v>777.55</v>
      </c>
    </row>
    <row r="300" spans="3:7" x14ac:dyDescent="0.25">
      <c r="C300" s="12" t="s">
        <v>18</v>
      </c>
      <c r="D300" s="8">
        <v>1096934.8</v>
      </c>
      <c r="E300" s="8">
        <v>660694.97</v>
      </c>
      <c r="F300" s="8">
        <v>263.33</v>
      </c>
      <c r="G300" s="8">
        <v>437.2</v>
      </c>
    </row>
    <row r="301" spans="3:7" x14ac:dyDescent="0.25">
      <c r="C301" s="13" t="s">
        <v>1167</v>
      </c>
      <c r="D301" s="8">
        <v>1096934.8</v>
      </c>
      <c r="E301" s="8">
        <v>660694.97</v>
      </c>
      <c r="F301" s="8">
        <v>263.33</v>
      </c>
      <c r="G301" s="8">
        <v>437.2</v>
      </c>
    </row>
    <row r="302" spans="3:7" x14ac:dyDescent="0.25">
      <c r="C302" s="11" t="s">
        <v>308</v>
      </c>
      <c r="D302" s="8">
        <v>8434670.3099999987</v>
      </c>
      <c r="E302" s="8">
        <v>6889122.5800000001</v>
      </c>
      <c r="F302" s="8">
        <v>878.28</v>
      </c>
      <c r="G302" s="8">
        <v>1096.93</v>
      </c>
    </row>
    <row r="303" spans="3:7" x14ac:dyDescent="0.25">
      <c r="C303" s="12" t="s">
        <v>14</v>
      </c>
      <c r="D303" s="8">
        <v>4512286.74</v>
      </c>
      <c r="E303" s="8">
        <v>3499699.77</v>
      </c>
      <c r="F303" s="8">
        <v>481.8</v>
      </c>
      <c r="G303" s="8">
        <v>627.58999999999992</v>
      </c>
    </row>
    <row r="304" spans="3:7" x14ac:dyDescent="0.25">
      <c r="C304" s="13" t="s">
        <v>1167</v>
      </c>
      <c r="D304" s="8">
        <v>3154049.64</v>
      </c>
      <c r="E304" s="8">
        <v>2726422.44</v>
      </c>
      <c r="F304" s="8">
        <v>364.69</v>
      </c>
      <c r="G304" s="8">
        <v>421.89</v>
      </c>
    </row>
    <row r="305" spans="3:7" x14ac:dyDescent="0.25">
      <c r="C305" s="13" t="s">
        <v>1165</v>
      </c>
      <c r="D305" s="8">
        <v>1358237.0999999999</v>
      </c>
      <c r="E305" s="8">
        <v>773277.33</v>
      </c>
      <c r="F305" s="8">
        <v>117.11</v>
      </c>
      <c r="G305" s="8">
        <v>205.7</v>
      </c>
    </row>
    <row r="306" spans="3:7" x14ac:dyDescent="0.25">
      <c r="C306" s="12" t="s">
        <v>18</v>
      </c>
      <c r="D306" s="8">
        <v>3922383.57</v>
      </c>
      <c r="E306" s="8">
        <v>3389422.81</v>
      </c>
      <c r="F306" s="8">
        <v>396.48</v>
      </c>
      <c r="G306" s="8">
        <v>469.34</v>
      </c>
    </row>
    <row r="307" spans="3:7" x14ac:dyDescent="0.25">
      <c r="C307" s="13" t="s">
        <v>1166</v>
      </c>
      <c r="D307" s="8">
        <v>3916404.8699999996</v>
      </c>
      <c r="E307" s="8">
        <v>3385417.27</v>
      </c>
      <c r="F307" s="8">
        <v>364.69</v>
      </c>
      <c r="G307" s="8">
        <v>421.89</v>
      </c>
    </row>
    <row r="308" spans="3:7" x14ac:dyDescent="0.25">
      <c r="C308" s="13" t="s">
        <v>1168</v>
      </c>
      <c r="D308" s="8">
        <v>5978.7000000000007</v>
      </c>
      <c r="E308" s="8">
        <v>4005.54</v>
      </c>
      <c r="F308" s="8">
        <v>31.79</v>
      </c>
      <c r="G308" s="8">
        <v>47.45</v>
      </c>
    </row>
    <row r="309" spans="3:7" x14ac:dyDescent="0.25">
      <c r="C309" s="11" t="s">
        <v>301</v>
      </c>
      <c r="D309" s="8">
        <v>12647924.02</v>
      </c>
      <c r="E309" s="8">
        <v>9009743.4400000013</v>
      </c>
      <c r="F309" s="8">
        <v>1737.23</v>
      </c>
      <c r="G309" s="8">
        <v>2373.4699999999998</v>
      </c>
    </row>
    <row r="310" spans="3:7" x14ac:dyDescent="0.25">
      <c r="C310" s="12" t="s">
        <v>14</v>
      </c>
      <c r="D310" s="8">
        <v>11435412.16</v>
      </c>
      <c r="E310" s="8">
        <v>7961624.3800000008</v>
      </c>
      <c r="F310" s="8">
        <v>1372.54</v>
      </c>
      <c r="G310" s="8">
        <v>1951.58</v>
      </c>
    </row>
    <row r="311" spans="3:7" x14ac:dyDescent="0.25">
      <c r="C311" s="13" t="s">
        <v>1166</v>
      </c>
      <c r="D311" s="8">
        <v>2083850.64</v>
      </c>
      <c r="E311" s="8">
        <v>1301345.46</v>
      </c>
      <c r="F311" s="8">
        <v>159.41999999999999</v>
      </c>
      <c r="G311" s="8">
        <v>255.28</v>
      </c>
    </row>
    <row r="312" spans="3:7" x14ac:dyDescent="0.25">
      <c r="C312" s="13" t="s">
        <v>1167</v>
      </c>
      <c r="D312" s="8">
        <v>7551187.0599999996</v>
      </c>
      <c r="E312" s="8">
        <v>5480487.5700000003</v>
      </c>
      <c r="F312" s="8">
        <v>593.47</v>
      </c>
      <c r="G312" s="8">
        <v>822.32999999999993</v>
      </c>
    </row>
    <row r="313" spans="3:7" x14ac:dyDescent="0.25">
      <c r="C313" s="13" t="s">
        <v>1165</v>
      </c>
      <c r="D313" s="8">
        <v>1800374.46</v>
      </c>
      <c r="E313" s="8">
        <v>1179791.3500000001</v>
      </c>
      <c r="F313" s="8">
        <v>619.65</v>
      </c>
      <c r="G313" s="8">
        <v>873.97</v>
      </c>
    </row>
    <row r="314" spans="3:7" x14ac:dyDescent="0.25">
      <c r="C314" s="12" t="s">
        <v>18</v>
      </c>
      <c r="D314" s="8">
        <v>1212511.8599999999</v>
      </c>
      <c r="E314" s="8">
        <v>1048119.0599999999</v>
      </c>
      <c r="F314" s="8">
        <v>364.69</v>
      </c>
      <c r="G314" s="8">
        <v>421.89</v>
      </c>
    </row>
    <row r="315" spans="3:7" x14ac:dyDescent="0.25">
      <c r="C315" s="13" t="s">
        <v>1167</v>
      </c>
      <c r="D315" s="8">
        <v>1212511.8599999999</v>
      </c>
      <c r="E315" s="8">
        <v>1048119.0599999999</v>
      </c>
      <c r="F315" s="8">
        <v>364.69</v>
      </c>
      <c r="G315" s="8">
        <v>421.89</v>
      </c>
    </row>
    <row r="316" spans="3:7" x14ac:dyDescent="0.25">
      <c r="C316" s="11" t="s">
        <v>142</v>
      </c>
      <c r="D316" s="8">
        <v>12218609.439999999</v>
      </c>
      <c r="E316" s="8">
        <v>8234945.4100000001</v>
      </c>
      <c r="F316" s="8">
        <v>1362.7199999999998</v>
      </c>
      <c r="G316" s="8">
        <v>2093.25</v>
      </c>
    </row>
    <row r="317" spans="3:7" x14ac:dyDescent="0.25">
      <c r="C317" s="12" t="s">
        <v>14</v>
      </c>
      <c r="D317" s="8">
        <v>6576777.6199999992</v>
      </c>
      <c r="E317" s="8">
        <v>4838780.84</v>
      </c>
      <c r="F317" s="8">
        <v>745.13</v>
      </c>
      <c r="G317" s="8">
        <v>1064.79</v>
      </c>
    </row>
    <row r="318" spans="3:7" x14ac:dyDescent="0.25">
      <c r="C318" s="13" t="s">
        <v>1166</v>
      </c>
      <c r="D318" s="8">
        <v>3164531.3</v>
      </c>
      <c r="E318" s="8">
        <v>1889168.12</v>
      </c>
      <c r="F318" s="8">
        <v>380.44</v>
      </c>
      <c r="G318" s="8">
        <v>642.9</v>
      </c>
    </row>
    <row r="319" spans="3:7" x14ac:dyDescent="0.25">
      <c r="C319" s="13" t="s">
        <v>1168</v>
      </c>
      <c r="D319" s="8">
        <v>3412246.32</v>
      </c>
      <c r="E319" s="8">
        <v>2949612.72</v>
      </c>
      <c r="F319" s="8">
        <v>364.69</v>
      </c>
      <c r="G319" s="8">
        <v>421.89</v>
      </c>
    </row>
    <row r="320" spans="3:7" x14ac:dyDescent="0.25">
      <c r="C320" s="12" t="s">
        <v>18</v>
      </c>
      <c r="D320" s="8">
        <v>5641831.8200000003</v>
      </c>
      <c r="E320" s="8">
        <v>3396164.5700000003</v>
      </c>
      <c r="F320" s="8">
        <v>617.58999999999992</v>
      </c>
      <c r="G320" s="8">
        <v>1028.46</v>
      </c>
    </row>
    <row r="321" spans="3:7" x14ac:dyDescent="0.25">
      <c r="C321" s="13" t="s">
        <v>1166</v>
      </c>
      <c r="D321" s="8">
        <v>162841.42000000001</v>
      </c>
      <c r="E321" s="8">
        <v>96113.010000000009</v>
      </c>
      <c r="F321" s="8">
        <v>90.93</v>
      </c>
      <c r="G321" s="8">
        <v>154.06</v>
      </c>
    </row>
    <row r="322" spans="3:7" x14ac:dyDescent="0.25">
      <c r="C322" s="13" t="s">
        <v>1168</v>
      </c>
      <c r="D322" s="8">
        <v>5478990.4000000004</v>
      </c>
      <c r="E322" s="8">
        <v>3300051.56</v>
      </c>
      <c r="F322" s="8">
        <v>526.66</v>
      </c>
      <c r="G322" s="8">
        <v>874.4</v>
      </c>
    </row>
    <row r="323" spans="3:7" x14ac:dyDescent="0.25">
      <c r="C323" s="11" t="s">
        <v>119</v>
      </c>
      <c r="D323" s="8">
        <v>4254477.57</v>
      </c>
      <c r="E323" s="8">
        <v>3262212.74</v>
      </c>
      <c r="F323" s="8">
        <v>1050.67</v>
      </c>
      <c r="G323" s="8">
        <v>1320.58</v>
      </c>
    </row>
    <row r="324" spans="3:7" x14ac:dyDescent="0.25">
      <c r="C324" s="12" t="s">
        <v>14</v>
      </c>
      <c r="D324" s="8">
        <v>2974869.5300000003</v>
      </c>
      <c r="E324" s="8">
        <v>2433106.6</v>
      </c>
      <c r="F324" s="8">
        <v>921.44</v>
      </c>
      <c r="G324" s="8">
        <v>1120.55</v>
      </c>
    </row>
    <row r="325" spans="3:7" x14ac:dyDescent="0.25">
      <c r="C325" s="13" t="s">
        <v>1166</v>
      </c>
      <c r="D325" s="8">
        <v>1462692.63</v>
      </c>
      <c r="E325" s="8">
        <v>1264380.23</v>
      </c>
      <c r="F325" s="8">
        <v>364.69</v>
      </c>
      <c r="G325" s="8">
        <v>421.89</v>
      </c>
    </row>
    <row r="326" spans="3:7" x14ac:dyDescent="0.25">
      <c r="C326" s="13" t="s">
        <v>1167</v>
      </c>
      <c r="D326" s="8">
        <v>369303.35000000003</v>
      </c>
      <c r="E326" s="8">
        <v>247421.57</v>
      </c>
      <c r="F326" s="8">
        <v>31.79</v>
      </c>
      <c r="G326" s="8">
        <v>47.45</v>
      </c>
    </row>
    <row r="327" spans="3:7" x14ac:dyDescent="0.25">
      <c r="C327" s="13" t="s">
        <v>1165</v>
      </c>
      <c r="D327" s="8">
        <v>1142873.55</v>
      </c>
      <c r="E327" s="8">
        <v>921304.8</v>
      </c>
      <c r="F327" s="8">
        <v>524.96</v>
      </c>
      <c r="G327" s="8">
        <v>651.21</v>
      </c>
    </row>
    <row r="328" spans="3:7" x14ac:dyDescent="0.25">
      <c r="C328" s="12" t="s">
        <v>18</v>
      </c>
      <c r="D328" s="8">
        <v>1279608.04</v>
      </c>
      <c r="E328" s="8">
        <v>829106.14</v>
      </c>
      <c r="F328" s="8">
        <v>129.22999999999999</v>
      </c>
      <c r="G328" s="8">
        <v>200.03000000000003</v>
      </c>
    </row>
    <row r="329" spans="3:7" x14ac:dyDescent="0.25">
      <c r="C329" s="13" t="s">
        <v>1167</v>
      </c>
      <c r="D329" s="8">
        <v>380454.10000000003</v>
      </c>
      <c r="E329" s="8">
        <v>254892.22</v>
      </c>
      <c r="F329" s="8">
        <v>31.79</v>
      </c>
      <c r="G329" s="8">
        <v>47.45</v>
      </c>
    </row>
    <row r="330" spans="3:7" x14ac:dyDescent="0.25">
      <c r="C330" s="13" t="s">
        <v>1168</v>
      </c>
      <c r="D330" s="8">
        <v>899153.94000000006</v>
      </c>
      <c r="E330" s="8">
        <v>574213.92000000004</v>
      </c>
      <c r="F330" s="8">
        <v>97.44</v>
      </c>
      <c r="G330" s="8">
        <v>152.58000000000001</v>
      </c>
    </row>
    <row r="331" spans="3:7" x14ac:dyDescent="0.25">
      <c r="C331" s="11" t="s">
        <v>131</v>
      </c>
      <c r="D331" s="8">
        <v>11261443.77</v>
      </c>
      <c r="E331" s="8">
        <v>7384326.4900000002</v>
      </c>
      <c r="F331" s="8">
        <v>1112.0500000000002</v>
      </c>
      <c r="G331" s="8">
        <v>1722.3500000000001</v>
      </c>
    </row>
    <row r="332" spans="3:7" x14ac:dyDescent="0.25">
      <c r="C332" s="12" t="s">
        <v>14</v>
      </c>
      <c r="D332" s="8">
        <v>3027431.48</v>
      </c>
      <c r="E332" s="8">
        <v>1675636.6400000001</v>
      </c>
      <c r="F332" s="8">
        <v>307.47000000000003</v>
      </c>
      <c r="G332" s="8">
        <v>560.1</v>
      </c>
    </row>
    <row r="333" spans="3:7" x14ac:dyDescent="0.25">
      <c r="C333" s="13" t="s">
        <v>1166</v>
      </c>
      <c r="D333" s="8">
        <v>86470.340000000011</v>
      </c>
      <c r="E333" s="8">
        <v>59956.86</v>
      </c>
      <c r="F333" s="8">
        <v>56.67</v>
      </c>
      <c r="G333" s="8">
        <v>81.73</v>
      </c>
    </row>
    <row r="334" spans="3:7" x14ac:dyDescent="0.25">
      <c r="C334" s="13" t="s">
        <v>1165</v>
      </c>
      <c r="D334" s="8">
        <v>373737.6</v>
      </c>
      <c r="E334" s="8">
        <v>122572.80000000002</v>
      </c>
      <c r="F334" s="8">
        <v>35.840000000000003</v>
      </c>
      <c r="G334" s="8">
        <v>109.28</v>
      </c>
    </row>
    <row r="335" spans="3:7" x14ac:dyDescent="0.25">
      <c r="C335" s="13" t="s">
        <v>1168</v>
      </c>
      <c r="D335" s="8">
        <v>2567223.54</v>
      </c>
      <c r="E335" s="8">
        <v>1493106.98</v>
      </c>
      <c r="F335" s="8">
        <v>214.96</v>
      </c>
      <c r="G335" s="8">
        <v>369.09000000000003</v>
      </c>
    </row>
    <row r="336" spans="3:7" x14ac:dyDescent="0.25">
      <c r="C336" s="12" t="s">
        <v>18</v>
      </c>
      <c r="D336" s="8">
        <v>8234012.29</v>
      </c>
      <c r="E336" s="8">
        <v>5708689.8499999996</v>
      </c>
      <c r="F336" s="8">
        <v>804.58</v>
      </c>
      <c r="G336" s="8">
        <v>1162.25</v>
      </c>
    </row>
    <row r="337" spans="3:7" x14ac:dyDescent="0.25">
      <c r="C337" s="13" t="s">
        <v>1166</v>
      </c>
      <c r="D337" s="8">
        <v>119099.5</v>
      </c>
      <c r="E337" s="8">
        <v>79792.899999999994</v>
      </c>
      <c r="F337" s="8">
        <v>31.79</v>
      </c>
      <c r="G337" s="8">
        <v>47.45</v>
      </c>
    </row>
    <row r="338" spans="3:7" x14ac:dyDescent="0.25">
      <c r="C338" s="13" t="s">
        <v>1167</v>
      </c>
      <c r="D338" s="8">
        <v>4865673.87</v>
      </c>
      <c r="E338" s="8">
        <v>3658993.74</v>
      </c>
      <c r="F338" s="8">
        <v>502.54</v>
      </c>
      <c r="G338" s="8">
        <v>668.27</v>
      </c>
    </row>
    <row r="339" spans="3:7" x14ac:dyDescent="0.25">
      <c r="C339" s="13" t="s">
        <v>1168</v>
      </c>
      <c r="D339" s="8">
        <v>3249238.92</v>
      </c>
      <c r="E339" s="8">
        <v>1969903.21</v>
      </c>
      <c r="F339" s="8">
        <v>270.25</v>
      </c>
      <c r="G339" s="8">
        <v>446.53</v>
      </c>
    </row>
    <row r="340" spans="3:7" x14ac:dyDescent="0.25">
      <c r="C340" s="11" t="s">
        <v>651</v>
      </c>
      <c r="D340" s="8">
        <v>296873.62</v>
      </c>
      <c r="E340" s="8">
        <v>175222.11000000002</v>
      </c>
      <c r="F340" s="8">
        <v>181.86</v>
      </c>
      <c r="G340" s="8">
        <v>308.12</v>
      </c>
    </row>
    <row r="341" spans="3:7" x14ac:dyDescent="0.25">
      <c r="C341" s="12" t="s">
        <v>14</v>
      </c>
      <c r="D341" s="8">
        <v>237098.34</v>
      </c>
      <c r="E341" s="8">
        <v>139941.27000000002</v>
      </c>
      <c r="F341" s="8">
        <v>90.93</v>
      </c>
      <c r="G341" s="8">
        <v>154.06</v>
      </c>
    </row>
    <row r="342" spans="3:7" x14ac:dyDescent="0.25">
      <c r="C342" s="13" t="s">
        <v>1167</v>
      </c>
      <c r="D342" s="8">
        <v>237098.34</v>
      </c>
      <c r="E342" s="8">
        <v>139941.27000000002</v>
      </c>
      <c r="F342" s="8">
        <v>90.93</v>
      </c>
      <c r="G342" s="8">
        <v>154.06</v>
      </c>
    </row>
    <row r="343" spans="3:7" x14ac:dyDescent="0.25">
      <c r="C343" s="12" t="s">
        <v>18</v>
      </c>
      <c r="D343" s="8">
        <v>59775.28</v>
      </c>
      <c r="E343" s="8">
        <v>35280.840000000004</v>
      </c>
      <c r="F343" s="8">
        <v>90.93</v>
      </c>
      <c r="G343" s="8">
        <v>154.06</v>
      </c>
    </row>
    <row r="344" spans="3:7" x14ac:dyDescent="0.25">
      <c r="C344" s="13" t="s">
        <v>1165</v>
      </c>
      <c r="D344" s="8">
        <v>59775.28</v>
      </c>
      <c r="E344" s="8">
        <v>35280.840000000004</v>
      </c>
      <c r="F344" s="8">
        <v>90.93</v>
      </c>
      <c r="G344" s="8">
        <v>154.06</v>
      </c>
    </row>
    <row r="345" spans="3:7" x14ac:dyDescent="0.25">
      <c r="C345" s="11" t="s">
        <v>448</v>
      </c>
      <c r="D345" s="8">
        <v>6659415.3199999994</v>
      </c>
      <c r="E345" s="8">
        <v>4808236.08</v>
      </c>
      <c r="F345" s="8">
        <v>895.51</v>
      </c>
      <c r="G345" s="8">
        <v>1316.31</v>
      </c>
    </row>
    <row r="346" spans="3:7" x14ac:dyDescent="0.25">
      <c r="C346" s="12" t="s">
        <v>14</v>
      </c>
      <c r="D346" s="8">
        <v>6384863.6799999997</v>
      </c>
      <c r="E346" s="8">
        <v>4643899.5599999996</v>
      </c>
      <c r="F346" s="8">
        <v>797.66000000000008</v>
      </c>
      <c r="G346" s="8">
        <v>1152.92</v>
      </c>
    </row>
    <row r="347" spans="3:7" x14ac:dyDescent="0.25">
      <c r="C347" s="13" t="s">
        <v>1167</v>
      </c>
      <c r="D347" s="8">
        <v>5377554.8799999999</v>
      </c>
      <c r="E347" s="8">
        <v>4037187.2399999998</v>
      </c>
      <c r="F347" s="8">
        <v>534.33000000000004</v>
      </c>
      <c r="G347" s="8">
        <v>715.72</v>
      </c>
    </row>
    <row r="348" spans="3:7" x14ac:dyDescent="0.25">
      <c r="C348" s="13" t="s">
        <v>1165</v>
      </c>
      <c r="D348" s="8">
        <v>1007308.7999999999</v>
      </c>
      <c r="E348" s="8">
        <v>606712.31999999995</v>
      </c>
      <c r="F348" s="8">
        <v>263.33</v>
      </c>
      <c r="G348" s="8">
        <v>437.2</v>
      </c>
    </row>
    <row r="349" spans="3:7" x14ac:dyDescent="0.25">
      <c r="C349" s="12" t="s">
        <v>18</v>
      </c>
      <c r="D349" s="8">
        <v>274551.64</v>
      </c>
      <c r="E349" s="8">
        <v>164336.52000000002</v>
      </c>
      <c r="F349" s="8">
        <v>97.850000000000009</v>
      </c>
      <c r="G349" s="8">
        <v>163.39000000000001</v>
      </c>
    </row>
    <row r="350" spans="3:7" x14ac:dyDescent="0.25">
      <c r="C350" s="13" t="s">
        <v>1166</v>
      </c>
      <c r="D350" s="8">
        <v>15114.6</v>
      </c>
      <c r="E350" s="8">
        <v>11210.4</v>
      </c>
      <c r="F350" s="8">
        <v>6.92</v>
      </c>
      <c r="G350" s="8">
        <v>9.33</v>
      </c>
    </row>
    <row r="351" spans="3:7" x14ac:dyDescent="0.25">
      <c r="C351" s="13" t="s">
        <v>1165</v>
      </c>
      <c r="D351" s="8">
        <v>259437.04</v>
      </c>
      <c r="E351" s="8">
        <v>153126.12000000002</v>
      </c>
      <c r="F351" s="8">
        <v>90.93</v>
      </c>
      <c r="G351" s="8">
        <v>154.06</v>
      </c>
    </row>
    <row r="352" spans="3:7" x14ac:dyDescent="0.25">
      <c r="C352" s="11" t="s">
        <v>214</v>
      </c>
      <c r="D352" s="8">
        <v>5808309.5500000007</v>
      </c>
      <c r="E352" s="8">
        <v>4422473.62</v>
      </c>
      <c r="F352" s="8">
        <v>654.6</v>
      </c>
      <c r="G352" s="8">
        <v>862.05000000000007</v>
      </c>
    </row>
    <row r="353" spans="3:7" x14ac:dyDescent="0.25">
      <c r="C353" s="12" t="s">
        <v>14</v>
      </c>
      <c r="D353" s="8">
        <v>371106.45</v>
      </c>
      <c r="E353" s="8">
        <v>248629.59</v>
      </c>
      <c r="F353" s="8">
        <v>31.79</v>
      </c>
      <c r="G353" s="8">
        <v>47.45</v>
      </c>
    </row>
    <row r="354" spans="3:7" x14ac:dyDescent="0.25">
      <c r="C354" s="13" t="s">
        <v>1166</v>
      </c>
      <c r="D354" s="8">
        <v>371106.45</v>
      </c>
      <c r="E354" s="8">
        <v>248629.59</v>
      </c>
      <c r="F354" s="8">
        <v>31.79</v>
      </c>
      <c r="G354" s="8">
        <v>47.45</v>
      </c>
    </row>
    <row r="355" spans="3:7" x14ac:dyDescent="0.25">
      <c r="C355" s="12" t="s">
        <v>18</v>
      </c>
      <c r="D355" s="8">
        <v>5437203.1000000006</v>
      </c>
      <c r="E355" s="8">
        <v>4173844.0300000003</v>
      </c>
      <c r="F355" s="8">
        <v>622.81000000000006</v>
      </c>
      <c r="G355" s="8">
        <v>814.6</v>
      </c>
    </row>
    <row r="356" spans="3:7" x14ac:dyDescent="0.25">
      <c r="C356" s="13" t="s">
        <v>1167</v>
      </c>
      <c r="D356" s="8">
        <v>5352617.32</v>
      </c>
      <c r="E356" s="8">
        <v>4111107.31</v>
      </c>
      <c r="F356" s="8">
        <v>615.8900000000001</v>
      </c>
      <c r="G356" s="8">
        <v>805.27</v>
      </c>
    </row>
    <row r="357" spans="3:7" x14ac:dyDescent="0.25">
      <c r="C357" s="13" t="s">
        <v>1165</v>
      </c>
      <c r="D357" s="8">
        <v>84585.78</v>
      </c>
      <c r="E357" s="8">
        <v>62736.72</v>
      </c>
      <c r="F357" s="8">
        <v>6.92</v>
      </c>
      <c r="G357" s="8">
        <v>9.33</v>
      </c>
    </row>
    <row r="358" spans="3:7" x14ac:dyDescent="0.25">
      <c r="C358" s="11" t="s">
        <v>219</v>
      </c>
      <c r="D358" s="8">
        <v>9445938.8499999996</v>
      </c>
      <c r="E358" s="8">
        <v>6398174.46</v>
      </c>
      <c r="F358" s="8">
        <v>1339.0199999999998</v>
      </c>
      <c r="G358" s="8">
        <v>1915.7</v>
      </c>
    </row>
    <row r="359" spans="3:7" x14ac:dyDescent="0.25">
      <c r="C359" s="12" t="s">
        <v>14</v>
      </c>
      <c r="D359" s="8">
        <v>7684941.1500000004</v>
      </c>
      <c r="E359" s="8">
        <v>5395595.75</v>
      </c>
      <c r="F359" s="8">
        <v>1221.9099999999999</v>
      </c>
      <c r="G359" s="8">
        <v>1710</v>
      </c>
    </row>
    <row r="360" spans="3:7" x14ac:dyDescent="0.25">
      <c r="C360" s="13" t="s">
        <v>1166</v>
      </c>
      <c r="D360" s="8">
        <v>597818.13</v>
      </c>
      <c r="E360" s="8">
        <v>516765.73</v>
      </c>
      <c r="F360" s="8">
        <v>364.69</v>
      </c>
      <c r="G360" s="8">
        <v>421.89</v>
      </c>
    </row>
    <row r="361" spans="3:7" x14ac:dyDescent="0.25">
      <c r="C361" s="13" t="s">
        <v>1168</v>
      </c>
      <c r="D361" s="8">
        <v>7087123.0200000005</v>
      </c>
      <c r="E361" s="8">
        <v>4878830.0200000005</v>
      </c>
      <c r="F361" s="8">
        <v>857.21999999999991</v>
      </c>
      <c r="G361" s="8">
        <v>1288.1099999999999</v>
      </c>
    </row>
    <row r="362" spans="3:7" x14ac:dyDescent="0.25">
      <c r="C362" s="12" t="s">
        <v>18</v>
      </c>
      <c r="D362" s="8">
        <v>1760997.7</v>
      </c>
      <c r="E362" s="8">
        <v>1002578.71</v>
      </c>
      <c r="F362" s="8">
        <v>117.11</v>
      </c>
      <c r="G362" s="8">
        <v>205.7</v>
      </c>
    </row>
    <row r="363" spans="3:7" x14ac:dyDescent="0.25">
      <c r="C363" s="13" t="s">
        <v>1167</v>
      </c>
      <c r="D363" s="8">
        <v>1760997.7</v>
      </c>
      <c r="E363" s="8">
        <v>1002578.71</v>
      </c>
      <c r="F363" s="8">
        <v>117.11</v>
      </c>
      <c r="G363" s="8">
        <v>205.7</v>
      </c>
    </row>
    <row r="364" spans="3:7" x14ac:dyDescent="0.25">
      <c r="C364" s="11" t="s">
        <v>185</v>
      </c>
      <c r="D364" s="8">
        <v>5651872.959999999</v>
      </c>
      <c r="E364" s="8">
        <v>3217010.0700000003</v>
      </c>
      <c r="F364" s="8">
        <v>453.28</v>
      </c>
      <c r="G364" s="8">
        <v>780.79</v>
      </c>
    </row>
    <row r="365" spans="3:7" x14ac:dyDescent="0.25">
      <c r="C365" s="12" t="s">
        <v>14</v>
      </c>
      <c r="D365" s="8">
        <v>4272772.3199999994</v>
      </c>
      <c r="E365" s="8">
        <v>2579667.35</v>
      </c>
      <c r="F365" s="8">
        <v>320</v>
      </c>
      <c r="G365" s="8">
        <v>518.92999999999995</v>
      </c>
    </row>
    <row r="366" spans="3:7" x14ac:dyDescent="0.25">
      <c r="C366" s="13" t="s">
        <v>1165</v>
      </c>
      <c r="D366" s="8">
        <v>67345.52</v>
      </c>
      <c r="E366" s="8">
        <v>46696.08</v>
      </c>
      <c r="F366" s="8">
        <v>56.67</v>
      </c>
      <c r="G366" s="8">
        <v>81.73</v>
      </c>
    </row>
    <row r="367" spans="3:7" x14ac:dyDescent="0.25">
      <c r="C367" s="13" t="s">
        <v>1168</v>
      </c>
      <c r="D367" s="8">
        <v>4205426.8</v>
      </c>
      <c r="E367" s="8">
        <v>2532971.27</v>
      </c>
      <c r="F367" s="8">
        <v>263.33</v>
      </c>
      <c r="G367" s="8">
        <v>437.2</v>
      </c>
    </row>
    <row r="368" spans="3:7" x14ac:dyDescent="0.25">
      <c r="C368" s="12" t="s">
        <v>18</v>
      </c>
      <c r="D368" s="8">
        <v>1379100.6400000001</v>
      </c>
      <c r="E368" s="8">
        <v>637342.71999999997</v>
      </c>
      <c r="F368" s="8">
        <v>133.28</v>
      </c>
      <c r="G368" s="8">
        <v>261.86</v>
      </c>
    </row>
    <row r="369" spans="3:7" x14ac:dyDescent="0.25">
      <c r="C369" s="13" t="s">
        <v>1165</v>
      </c>
      <c r="D369" s="8">
        <v>1379100.6400000001</v>
      </c>
      <c r="E369" s="8">
        <v>637342.71999999997</v>
      </c>
      <c r="F369" s="8">
        <v>133.28</v>
      </c>
      <c r="G369" s="8">
        <v>261.86</v>
      </c>
    </row>
    <row r="370" spans="3:7" x14ac:dyDescent="0.25">
      <c r="C370" s="11" t="s">
        <v>324</v>
      </c>
      <c r="D370" s="8">
        <v>13201082.719999999</v>
      </c>
      <c r="E370" s="8">
        <v>10029131.289999999</v>
      </c>
      <c r="F370" s="8">
        <v>1206.8899999999999</v>
      </c>
      <c r="G370" s="8">
        <v>1602.72</v>
      </c>
    </row>
    <row r="371" spans="3:7" x14ac:dyDescent="0.25">
      <c r="C371" s="12" t="s">
        <v>14</v>
      </c>
      <c r="D371" s="8">
        <v>6302839.5300000003</v>
      </c>
      <c r="E371" s="8">
        <v>5014118.4000000004</v>
      </c>
      <c r="F371" s="8">
        <v>581.63</v>
      </c>
      <c r="G371" s="8">
        <v>732.94</v>
      </c>
    </row>
    <row r="372" spans="3:7" x14ac:dyDescent="0.25">
      <c r="C372" s="13" t="s">
        <v>1166</v>
      </c>
      <c r="D372" s="8">
        <v>592379.04</v>
      </c>
      <c r="E372" s="8">
        <v>410744.16000000003</v>
      </c>
      <c r="F372" s="8">
        <v>56.67</v>
      </c>
      <c r="G372" s="8">
        <v>81.73</v>
      </c>
    </row>
    <row r="373" spans="3:7" x14ac:dyDescent="0.25">
      <c r="C373" s="13" t="s">
        <v>1165</v>
      </c>
      <c r="D373" s="8">
        <v>5710460.4900000002</v>
      </c>
      <c r="E373" s="8">
        <v>4603374.24</v>
      </c>
      <c r="F373" s="8">
        <v>524.96</v>
      </c>
      <c r="G373" s="8">
        <v>651.21</v>
      </c>
    </row>
    <row r="374" spans="3:7" x14ac:dyDescent="0.25">
      <c r="C374" s="12" t="s">
        <v>18</v>
      </c>
      <c r="D374" s="8">
        <v>6898243.1899999995</v>
      </c>
      <c r="E374" s="8">
        <v>5015012.8899999997</v>
      </c>
      <c r="F374" s="8">
        <v>625.26</v>
      </c>
      <c r="G374" s="8">
        <v>869.78</v>
      </c>
    </row>
    <row r="375" spans="3:7" x14ac:dyDescent="0.25">
      <c r="C375" s="13" t="s">
        <v>1167</v>
      </c>
      <c r="D375" s="8">
        <v>974583.56</v>
      </c>
      <c r="E375" s="8">
        <v>575223.18000000005</v>
      </c>
      <c r="F375" s="8">
        <v>90.93</v>
      </c>
      <c r="G375" s="8">
        <v>154.06</v>
      </c>
    </row>
    <row r="376" spans="3:7" x14ac:dyDescent="0.25">
      <c r="C376" s="13" t="s">
        <v>1165</v>
      </c>
      <c r="D376" s="8">
        <v>5743112.3799999999</v>
      </c>
      <c r="E376" s="8">
        <v>4318828.76</v>
      </c>
      <c r="F376" s="8">
        <v>502.54</v>
      </c>
      <c r="G376" s="8">
        <v>668.27</v>
      </c>
    </row>
    <row r="377" spans="3:7" x14ac:dyDescent="0.25">
      <c r="C377" s="13" t="s">
        <v>1168</v>
      </c>
      <c r="D377" s="8">
        <v>180547.25</v>
      </c>
      <c r="E377" s="8">
        <v>120960.95</v>
      </c>
      <c r="F377" s="8">
        <v>31.79</v>
      </c>
      <c r="G377" s="8">
        <v>47.45</v>
      </c>
    </row>
    <row r="378" spans="3:7" x14ac:dyDescent="0.25">
      <c r="C378" s="11" t="s">
        <v>722</v>
      </c>
      <c r="D378" s="8">
        <v>2859617.16</v>
      </c>
      <c r="E378" s="8">
        <v>2240072.8000000003</v>
      </c>
      <c r="F378" s="8">
        <v>622.40000000000009</v>
      </c>
      <c r="G378" s="8">
        <v>803.79000000000008</v>
      </c>
    </row>
    <row r="379" spans="3:7" x14ac:dyDescent="0.25">
      <c r="C379" s="12" t="s">
        <v>14</v>
      </c>
      <c r="D379" s="8">
        <v>388926.42000000004</v>
      </c>
      <c r="E379" s="8">
        <v>248374.56</v>
      </c>
      <c r="F379" s="8">
        <v>97.44</v>
      </c>
      <c r="G379" s="8">
        <v>152.58000000000001</v>
      </c>
    </row>
    <row r="380" spans="3:7" x14ac:dyDescent="0.25">
      <c r="C380" s="13" t="s">
        <v>1167</v>
      </c>
      <c r="D380" s="8">
        <v>388926.42000000004</v>
      </c>
      <c r="E380" s="8">
        <v>248374.56</v>
      </c>
      <c r="F380" s="8">
        <v>97.44</v>
      </c>
      <c r="G380" s="8">
        <v>152.58000000000001</v>
      </c>
    </row>
    <row r="381" spans="3:7" x14ac:dyDescent="0.25">
      <c r="C381" s="12" t="s">
        <v>18</v>
      </c>
      <c r="D381" s="8">
        <v>2470690.7400000002</v>
      </c>
      <c r="E381" s="8">
        <v>1991698.2400000002</v>
      </c>
      <c r="F381" s="8">
        <v>524.96</v>
      </c>
      <c r="G381" s="8">
        <v>651.21</v>
      </c>
    </row>
    <row r="382" spans="3:7" x14ac:dyDescent="0.25">
      <c r="C382" s="13" t="s">
        <v>1168</v>
      </c>
      <c r="D382" s="8">
        <v>2470690.7400000002</v>
      </c>
      <c r="E382" s="8">
        <v>1991698.2400000002</v>
      </c>
      <c r="F382" s="8">
        <v>524.96</v>
      </c>
      <c r="G382" s="8">
        <v>651.21</v>
      </c>
    </row>
    <row r="383" spans="3:7" x14ac:dyDescent="0.25">
      <c r="C383" s="11" t="s">
        <v>126</v>
      </c>
      <c r="D383" s="8">
        <v>6468423.1200000001</v>
      </c>
      <c r="E383" s="8">
        <v>4240008.1300000008</v>
      </c>
      <c r="F383" s="8">
        <v>1018.24</v>
      </c>
      <c r="G383" s="8">
        <v>1513.98</v>
      </c>
    </row>
    <row r="384" spans="3:7" x14ac:dyDescent="0.25">
      <c r="C384" s="12" t="s">
        <v>14</v>
      </c>
      <c r="D384" s="8">
        <v>971133.16</v>
      </c>
      <c r="E384" s="8">
        <v>610207</v>
      </c>
      <c r="F384" s="8">
        <v>154.52000000000001</v>
      </c>
      <c r="G384" s="8">
        <v>245.12</v>
      </c>
    </row>
    <row r="385" spans="3:7" x14ac:dyDescent="0.25">
      <c r="C385" s="13" t="s">
        <v>1167</v>
      </c>
      <c r="D385" s="8">
        <v>353506.62</v>
      </c>
      <c r="E385" s="8">
        <v>245668.63</v>
      </c>
      <c r="F385" s="8">
        <v>63.59</v>
      </c>
      <c r="G385" s="8">
        <v>91.06</v>
      </c>
    </row>
    <row r="386" spans="3:7" x14ac:dyDescent="0.25">
      <c r="C386" s="13" t="s">
        <v>1165</v>
      </c>
      <c r="D386" s="8">
        <v>617626.54</v>
      </c>
      <c r="E386" s="8">
        <v>364538.37000000005</v>
      </c>
      <c r="F386" s="8">
        <v>90.93</v>
      </c>
      <c r="G386" s="8">
        <v>154.06</v>
      </c>
    </row>
    <row r="387" spans="3:7" x14ac:dyDescent="0.25">
      <c r="C387" s="12" t="s">
        <v>18</v>
      </c>
      <c r="D387" s="8">
        <v>5497289.96</v>
      </c>
      <c r="E387" s="8">
        <v>3629801.13</v>
      </c>
      <c r="F387" s="8">
        <v>863.72</v>
      </c>
      <c r="G387" s="8">
        <v>1268.8599999999999</v>
      </c>
    </row>
    <row r="388" spans="3:7" x14ac:dyDescent="0.25">
      <c r="C388" s="13" t="s">
        <v>1166</v>
      </c>
      <c r="D388" s="8">
        <v>2205167.2200000002</v>
      </c>
      <c r="E388" s="8">
        <v>1658166.2</v>
      </c>
      <c r="F388" s="8">
        <v>509.46000000000004</v>
      </c>
      <c r="G388" s="8">
        <v>677.6</v>
      </c>
    </row>
    <row r="389" spans="3:7" x14ac:dyDescent="0.25">
      <c r="C389" s="13" t="s">
        <v>1165</v>
      </c>
      <c r="D389" s="8">
        <v>2361754.4</v>
      </c>
      <c r="E389" s="8">
        <v>1422508.66</v>
      </c>
      <c r="F389" s="8">
        <v>263.33</v>
      </c>
      <c r="G389" s="8">
        <v>437.2</v>
      </c>
    </row>
    <row r="390" spans="3:7" x14ac:dyDescent="0.25">
      <c r="C390" s="13" t="s">
        <v>1168</v>
      </c>
      <c r="D390" s="8">
        <v>930368.34</v>
      </c>
      <c r="E390" s="8">
        <v>549126.27</v>
      </c>
      <c r="F390" s="8">
        <v>90.93</v>
      </c>
      <c r="G390" s="8">
        <v>154.06</v>
      </c>
    </row>
    <row r="391" spans="3:7" x14ac:dyDescent="0.25">
      <c r="C391" s="11" t="s">
        <v>284</v>
      </c>
      <c r="D391" s="8">
        <v>14589238.76</v>
      </c>
      <c r="E391" s="8">
        <v>10817582.940000001</v>
      </c>
      <c r="F391" s="8">
        <v>1388.7200000000003</v>
      </c>
      <c r="G391" s="8">
        <v>1889.25</v>
      </c>
    </row>
    <row r="392" spans="3:7" x14ac:dyDescent="0.25">
      <c r="C392" s="12" t="s">
        <v>14</v>
      </c>
      <c r="D392" s="8">
        <v>5898649.3399999999</v>
      </c>
      <c r="E392" s="8">
        <v>4362423.0600000005</v>
      </c>
      <c r="F392" s="8">
        <v>606.90000000000009</v>
      </c>
      <c r="G392" s="8">
        <v>830.18000000000006</v>
      </c>
    </row>
    <row r="393" spans="3:7" x14ac:dyDescent="0.25">
      <c r="C393" s="13" t="s">
        <v>1167</v>
      </c>
      <c r="D393" s="8">
        <v>640836</v>
      </c>
      <c r="E393" s="8">
        <v>409248</v>
      </c>
      <c r="F393" s="8">
        <v>97.44</v>
      </c>
      <c r="G393" s="8">
        <v>152.58000000000001</v>
      </c>
    </row>
    <row r="394" spans="3:7" x14ac:dyDescent="0.25">
      <c r="C394" s="13" t="s">
        <v>1165</v>
      </c>
      <c r="D394" s="8">
        <v>5257813.34</v>
      </c>
      <c r="E394" s="8">
        <v>3953175.06</v>
      </c>
      <c r="F394" s="8">
        <v>509.46000000000004</v>
      </c>
      <c r="G394" s="8">
        <v>677.6</v>
      </c>
    </row>
    <row r="395" spans="3:7" x14ac:dyDescent="0.25">
      <c r="C395" s="12" t="s">
        <v>18</v>
      </c>
      <c r="D395" s="8">
        <v>8690589.4199999999</v>
      </c>
      <c r="E395" s="8">
        <v>6455159.8799999999</v>
      </c>
      <c r="F395" s="8">
        <v>781.81999999999994</v>
      </c>
      <c r="G395" s="8">
        <v>1059.07</v>
      </c>
    </row>
    <row r="396" spans="3:7" x14ac:dyDescent="0.25">
      <c r="C396" s="13" t="s">
        <v>1166</v>
      </c>
      <c r="D396" s="8">
        <v>1026405.66</v>
      </c>
      <c r="E396" s="8">
        <v>655478.88</v>
      </c>
      <c r="F396" s="8">
        <v>97.44</v>
      </c>
      <c r="G396" s="8">
        <v>152.58000000000001</v>
      </c>
    </row>
    <row r="397" spans="3:7" x14ac:dyDescent="0.25">
      <c r="C397" s="13" t="s">
        <v>1167</v>
      </c>
      <c r="D397" s="8">
        <v>7664183.7599999998</v>
      </c>
      <c r="E397" s="8">
        <v>5799681</v>
      </c>
      <c r="F397" s="8">
        <v>684.38</v>
      </c>
      <c r="G397" s="8">
        <v>906.49</v>
      </c>
    </row>
    <row r="398" spans="3:7" x14ac:dyDescent="0.25">
      <c r="C398" s="11" t="s">
        <v>405</v>
      </c>
      <c r="D398" s="8">
        <v>11432527.710000001</v>
      </c>
      <c r="E398" s="8">
        <v>6999552.0299999993</v>
      </c>
      <c r="F398" s="8">
        <v>1301.6499999999999</v>
      </c>
      <c r="G398" s="8">
        <v>2113.25</v>
      </c>
    </row>
    <row r="399" spans="3:7" x14ac:dyDescent="0.25">
      <c r="C399" s="12" t="s">
        <v>14</v>
      </c>
      <c r="D399" s="8">
        <v>5711914.8700000001</v>
      </c>
      <c r="E399" s="8">
        <v>3452068.4099999997</v>
      </c>
      <c r="F399" s="8">
        <v>662.81</v>
      </c>
      <c r="G399" s="8">
        <v>1083.76</v>
      </c>
    </row>
    <row r="400" spans="3:7" x14ac:dyDescent="0.25">
      <c r="C400" s="13" t="s">
        <v>1166</v>
      </c>
      <c r="D400" s="8">
        <v>3746366.8</v>
      </c>
      <c r="E400" s="8">
        <v>2256474.77</v>
      </c>
      <c r="F400" s="8">
        <v>263.33</v>
      </c>
      <c r="G400" s="8">
        <v>437.2</v>
      </c>
    </row>
    <row r="401" spans="3:7" x14ac:dyDescent="0.25">
      <c r="C401" s="13" t="s">
        <v>1165</v>
      </c>
      <c r="D401" s="8">
        <v>1801804.02</v>
      </c>
      <c r="E401" s="8">
        <v>1088306.1099999999</v>
      </c>
      <c r="F401" s="8">
        <v>270.25</v>
      </c>
      <c r="G401" s="8">
        <v>446.53</v>
      </c>
    </row>
    <row r="402" spans="3:7" x14ac:dyDescent="0.25">
      <c r="C402" s="13" t="s">
        <v>1168</v>
      </c>
      <c r="D402" s="8">
        <v>163744.05000000002</v>
      </c>
      <c r="E402" s="8">
        <v>107287.53</v>
      </c>
      <c r="F402" s="8">
        <v>129.22999999999999</v>
      </c>
      <c r="G402" s="8">
        <v>200.03000000000003</v>
      </c>
    </row>
    <row r="403" spans="3:7" x14ac:dyDescent="0.25">
      <c r="C403" s="12" t="s">
        <v>18</v>
      </c>
      <c r="D403" s="8">
        <v>5720612.8399999999</v>
      </c>
      <c r="E403" s="8">
        <v>3547483.6199999996</v>
      </c>
      <c r="F403" s="8">
        <v>638.83999999999992</v>
      </c>
      <c r="G403" s="8">
        <v>1029.49</v>
      </c>
    </row>
    <row r="404" spans="3:7" x14ac:dyDescent="0.25">
      <c r="C404" s="13" t="s">
        <v>1167</v>
      </c>
      <c r="D404" s="8">
        <v>1898305.4</v>
      </c>
      <c r="E404" s="8">
        <v>1160487.96</v>
      </c>
      <c r="F404" s="8">
        <v>320</v>
      </c>
      <c r="G404" s="8">
        <v>518.92999999999995</v>
      </c>
    </row>
    <row r="405" spans="3:7" x14ac:dyDescent="0.25">
      <c r="C405" s="13" t="s">
        <v>1165</v>
      </c>
      <c r="D405" s="8">
        <v>3822307.4400000004</v>
      </c>
      <c r="E405" s="8">
        <v>2386995.6599999997</v>
      </c>
      <c r="F405" s="8">
        <v>318.83999999999997</v>
      </c>
      <c r="G405" s="8">
        <v>510.56</v>
      </c>
    </row>
    <row r="406" spans="3:7" x14ac:dyDescent="0.25">
      <c r="C406" s="11" t="s">
        <v>152</v>
      </c>
      <c r="D406" s="8">
        <v>2188531</v>
      </c>
      <c r="E406" s="8">
        <v>1412150.98</v>
      </c>
      <c r="F406" s="8">
        <v>425.73</v>
      </c>
      <c r="G406" s="8">
        <v>688.97</v>
      </c>
    </row>
    <row r="407" spans="3:7" x14ac:dyDescent="0.25">
      <c r="C407" s="12" t="s">
        <v>14</v>
      </c>
      <c r="D407" s="8">
        <v>2026679.05</v>
      </c>
      <c r="E407" s="8">
        <v>1303715.29</v>
      </c>
      <c r="F407" s="8">
        <v>393.94</v>
      </c>
      <c r="G407" s="8">
        <v>641.52</v>
      </c>
    </row>
    <row r="408" spans="3:7" x14ac:dyDescent="0.25">
      <c r="C408" s="13" t="s">
        <v>1166</v>
      </c>
      <c r="D408" s="8">
        <v>863232</v>
      </c>
      <c r="E408" s="8">
        <v>512233.89</v>
      </c>
      <c r="F408" s="8">
        <v>214.55</v>
      </c>
      <c r="G408" s="8">
        <v>358.28</v>
      </c>
    </row>
    <row r="409" spans="3:7" x14ac:dyDescent="0.25">
      <c r="C409" s="13" t="s">
        <v>1167</v>
      </c>
      <c r="D409" s="8">
        <v>1097047.19</v>
      </c>
      <c r="E409" s="8">
        <v>752290.57</v>
      </c>
      <c r="F409" s="8">
        <v>88.460000000000008</v>
      </c>
      <c r="G409" s="8">
        <v>129.18</v>
      </c>
    </row>
    <row r="410" spans="3:7" x14ac:dyDescent="0.25">
      <c r="C410" s="13" t="s">
        <v>1168</v>
      </c>
      <c r="D410" s="8">
        <v>66399.86</v>
      </c>
      <c r="E410" s="8">
        <v>39190.83</v>
      </c>
      <c r="F410" s="8">
        <v>90.93</v>
      </c>
      <c r="G410" s="8">
        <v>154.06</v>
      </c>
    </row>
    <row r="411" spans="3:7" x14ac:dyDescent="0.25">
      <c r="C411" s="12" t="s">
        <v>18</v>
      </c>
      <c r="D411" s="8">
        <v>161851.95000000001</v>
      </c>
      <c r="E411" s="8">
        <v>108435.69</v>
      </c>
      <c r="F411" s="8">
        <v>31.79</v>
      </c>
      <c r="G411" s="8">
        <v>47.45</v>
      </c>
    </row>
    <row r="412" spans="3:7" x14ac:dyDescent="0.25">
      <c r="C412" s="13" t="s">
        <v>1166</v>
      </c>
      <c r="D412" s="8">
        <v>161851.95000000001</v>
      </c>
      <c r="E412" s="8">
        <v>108435.69</v>
      </c>
      <c r="F412" s="8">
        <v>31.79</v>
      </c>
      <c r="G412" s="8">
        <v>47.45</v>
      </c>
    </row>
    <row r="413" spans="3:7" x14ac:dyDescent="0.25">
      <c r="C413" s="11" t="s">
        <v>154</v>
      </c>
      <c r="D413" s="8">
        <v>3384420.84</v>
      </c>
      <c r="E413" s="8">
        <v>2120649.92</v>
      </c>
      <c r="F413" s="8">
        <v>299.62</v>
      </c>
      <c r="G413" s="8">
        <v>526.47</v>
      </c>
    </row>
    <row r="414" spans="3:7" x14ac:dyDescent="0.25">
      <c r="C414" s="12" t="s">
        <v>14</v>
      </c>
      <c r="D414" s="8">
        <v>843277.32000000007</v>
      </c>
      <c r="E414" s="8">
        <v>539659.27999999991</v>
      </c>
      <c r="F414" s="8">
        <v>104.36</v>
      </c>
      <c r="G414" s="8">
        <v>161.91000000000003</v>
      </c>
    </row>
    <row r="415" spans="3:7" x14ac:dyDescent="0.25">
      <c r="C415" s="13" t="s">
        <v>1167</v>
      </c>
      <c r="D415" s="8">
        <v>832323.9</v>
      </c>
      <c r="E415" s="8">
        <v>531535.19999999995</v>
      </c>
      <c r="F415" s="8">
        <v>97.44</v>
      </c>
      <c r="G415" s="8">
        <v>152.58000000000001</v>
      </c>
    </row>
    <row r="416" spans="3:7" x14ac:dyDescent="0.25">
      <c r="C416" s="13" t="s">
        <v>1165</v>
      </c>
      <c r="D416" s="8">
        <v>10953.42</v>
      </c>
      <c r="E416" s="8">
        <v>8124.08</v>
      </c>
      <c r="F416" s="8">
        <v>6.92</v>
      </c>
      <c r="G416" s="8">
        <v>9.33</v>
      </c>
    </row>
    <row r="417" spans="3:7" x14ac:dyDescent="0.25">
      <c r="C417" s="12" t="s">
        <v>18</v>
      </c>
      <c r="D417" s="8">
        <v>2541143.52</v>
      </c>
      <c r="E417" s="8">
        <v>1580990.64</v>
      </c>
      <c r="F417" s="8">
        <v>195.26</v>
      </c>
      <c r="G417" s="8">
        <v>364.56</v>
      </c>
    </row>
    <row r="418" spans="3:7" x14ac:dyDescent="0.25">
      <c r="C418" s="13" t="s">
        <v>1165</v>
      </c>
      <c r="D418" s="8">
        <v>19998.240000000002</v>
      </c>
      <c r="E418" s="8">
        <v>6558.72</v>
      </c>
      <c r="F418" s="8">
        <v>35.840000000000003</v>
      </c>
      <c r="G418" s="8">
        <v>109.28</v>
      </c>
    </row>
    <row r="419" spans="3:7" x14ac:dyDescent="0.25">
      <c r="C419" s="13" t="s">
        <v>1168</v>
      </c>
      <c r="D419" s="8">
        <v>2521145.2799999998</v>
      </c>
      <c r="E419" s="8">
        <v>1574431.92</v>
      </c>
      <c r="F419" s="8">
        <v>159.41999999999999</v>
      </c>
      <c r="G419" s="8">
        <v>255.28</v>
      </c>
    </row>
    <row r="420" spans="3:7" x14ac:dyDescent="0.25">
      <c r="C420" s="11" t="s">
        <v>70</v>
      </c>
      <c r="D420" s="8">
        <v>20410468.449999999</v>
      </c>
      <c r="E420" s="8">
        <v>14630131.110000001</v>
      </c>
      <c r="F420" s="8">
        <v>2596.21</v>
      </c>
      <c r="G420" s="8">
        <v>3582.7599999999998</v>
      </c>
    </row>
    <row r="421" spans="3:7" x14ac:dyDescent="0.25">
      <c r="C421" s="12" t="s">
        <v>14</v>
      </c>
      <c r="D421" s="8">
        <v>12635459.699999999</v>
      </c>
      <c r="E421" s="8">
        <v>9121411.9299999997</v>
      </c>
      <c r="F421" s="8">
        <v>1624.48</v>
      </c>
      <c r="G421" s="8">
        <v>2149.2799999999997</v>
      </c>
    </row>
    <row r="422" spans="3:7" x14ac:dyDescent="0.25">
      <c r="C422" s="13" t="s">
        <v>1166</v>
      </c>
      <c r="D422" s="8">
        <v>836185.98</v>
      </c>
      <c r="E422" s="8">
        <v>722815.58</v>
      </c>
      <c r="F422" s="8">
        <v>364.69</v>
      </c>
      <c r="G422" s="8">
        <v>421.89</v>
      </c>
    </row>
    <row r="423" spans="3:7" x14ac:dyDescent="0.25">
      <c r="C423" s="13" t="s">
        <v>1167</v>
      </c>
      <c r="D423" s="8">
        <v>7922851.5300000003</v>
      </c>
      <c r="E423" s="8">
        <v>5812657.6099999994</v>
      </c>
      <c r="F423" s="8">
        <v>631.77</v>
      </c>
      <c r="G423" s="8">
        <v>868.30000000000007</v>
      </c>
    </row>
    <row r="424" spans="3:7" x14ac:dyDescent="0.25">
      <c r="C424" s="13" t="s">
        <v>1165</v>
      </c>
      <c r="D424" s="8">
        <v>3876422.19</v>
      </c>
      <c r="E424" s="8">
        <v>2585938.7400000002</v>
      </c>
      <c r="F424" s="8">
        <v>628.02</v>
      </c>
      <c r="G424" s="8">
        <v>859.08999999999992</v>
      </c>
    </row>
    <row r="425" spans="3:7" x14ac:dyDescent="0.25">
      <c r="C425" s="12" t="s">
        <v>18</v>
      </c>
      <c r="D425" s="8">
        <v>7775008.75</v>
      </c>
      <c r="E425" s="8">
        <v>5508719.1800000006</v>
      </c>
      <c r="F425" s="8">
        <v>971.73</v>
      </c>
      <c r="G425" s="8">
        <v>1433.48</v>
      </c>
    </row>
    <row r="426" spans="3:7" x14ac:dyDescent="0.25">
      <c r="C426" s="13" t="s">
        <v>1166</v>
      </c>
      <c r="D426" s="8">
        <v>5797569.75</v>
      </c>
      <c r="E426" s="8">
        <v>4613992.92</v>
      </c>
      <c r="F426" s="8">
        <v>581.63</v>
      </c>
      <c r="G426" s="8">
        <v>732.94</v>
      </c>
    </row>
    <row r="427" spans="3:7" x14ac:dyDescent="0.25">
      <c r="C427" s="13" t="s">
        <v>1167</v>
      </c>
      <c r="D427" s="8">
        <v>1057065.44</v>
      </c>
      <c r="E427" s="8">
        <v>346680.32000000001</v>
      </c>
      <c r="F427" s="8">
        <v>35.840000000000003</v>
      </c>
      <c r="G427" s="8">
        <v>109.28</v>
      </c>
    </row>
    <row r="428" spans="3:7" x14ac:dyDescent="0.25">
      <c r="C428" s="13" t="s">
        <v>1165</v>
      </c>
      <c r="D428" s="8">
        <v>398726.39999999997</v>
      </c>
      <c r="E428" s="8">
        <v>240156.96</v>
      </c>
      <c r="F428" s="8">
        <v>263.33</v>
      </c>
      <c r="G428" s="8">
        <v>437.2</v>
      </c>
    </row>
    <row r="429" spans="3:7" x14ac:dyDescent="0.25">
      <c r="C429" s="13" t="s">
        <v>1168</v>
      </c>
      <c r="D429" s="8">
        <v>521647.16000000003</v>
      </c>
      <c r="E429" s="8">
        <v>307888.98000000004</v>
      </c>
      <c r="F429" s="8">
        <v>90.93</v>
      </c>
      <c r="G429" s="8">
        <v>154.06</v>
      </c>
    </row>
    <row r="430" spans="3:7" x14ac:dyDescent="0.25">
      <c r="C430" s="11" t="s">
        <v>227</v>
      </c>
      <c r="D430" s="8">
        <v>2509568.7700000005</v>
      </c>
      <c r="E430" s="8">
        <v>1566533.3</v>
      </c>
      <c r="F430" s="8">
        <v>322.95999999999998</v>
      </c>
      <c r="G430" s="8">
        <v>560.17000000000007</v>
      </c>
    </row>
    <row r="431" spans="3:7" x14ac:dyDescent="0.25">
      <c r="C431" s="12" t="s">
        <v>14</v>
      </c>
      <c r="D431" s="8">
        <v>712475.17</v>
      </c>
      <c r="E431" s="8">
        <v>492612.98</v>
      </c>
      <c r="F431" s="8">
        <v>173.78</v>
      </c>
      <c r="G431" s="8">
        <v>287.43</v>
      </c>
    </row>
    <row r="432" spans="3:7" x14ac:dyDescent="0.25">
      <c r="C432" s="13" t="s">
        <v>1166</v>
      </c>
      <c r="D432" s="8">
        <v>11313.5</v>
      </c>
      <c r="E432" s="8">
        <v>6441.05</v>
      </c>
      <c r="F432" s="8">
        <v>117.11</v>
      </c>
      <c r="G432" s="8">
        <v>205.7</v>
      </c>
    </row>
    <row r="433" spans="3:7" x14ac:dyDescent="0.25">
      <c r="C433" s="13" t="s">
        <v>1168</v>
      </c>
      <c r="D433" s="8">
        <v>701161.67</v>
      </c>
      <c r="E433" s="8">
        <v>486171.93</v>
      </c>
      <c r="F433" s="8">
        <v>56.67</v>
      </c>
      <c r="G433" s="8">
        <v>81.73</v>
      </c>
    </row>
    <row r="434" spans="3:7" x14ac:dyDescent="0.25">
      <c r="C434" s="12" t="s">
        <v>18</v>
      </c>
      <c r="D434" s="8">
        <v>1797093.6</v>
      </c>
      <c r="E434" s="8">
        <v>1073920.32</v>
      </c>
      <c r="F434" s="8">
        <v>149.18</v>
      </c>
      <c r="G434" s="8">
        <v>272.74</v>
      </c>
    </row>
    <row r="435" spans="3:7" x14ac:dyDescent="0.25">
      <c r="C435" s="13" t="s">
        <v>1167</v>
      </c>
      <c r="D435" s="8">
        <v>572273.46000000008</v>
      </c>
      <c r="E435" s="8">
        <v>396803.34</v>
      </c>
      <c r="F435" s="8">
        <v>56.67</v>
      </c>
      <c r="G435" s="8">
        <v>81.73</v>
      </c>
    </row>
    <row r="436" spans="3:7" x14ac:dyDescent="0.25">
      <c r="C436" s="13" t="s">
        <v>1168</v>
      </c>
      <c r="D436" s="8">
        <v>1224820.1400000001</v>
      </c>
      <c r="E436" s="8">
        <v>677116.98</v>
      </c>
      <c r="F436" s="8">
        <v>92.51</v>
      </c>
      <c r="G436" s="8">
        <v>191.01</v>
      </c>
    </row>
    <row r="437" spans="3:7" x14ac:dyDescent="0.25">
      <c r="C437" s="11" t="s">
        <v>37</v>
      </c>
      <c r="D437" s="8">
        <v>10102716.08</v>
      </c>
      <c r="E437" s="8">
        <v>6059913.9100000001</v>
      </c>
      <c r="F437" s="8">
        <v>907.32</v>
      </c>
      <c r="G437" s="8">
        <v>1513.22</v>
      </c>
    </row>
    <row r="438" spans="3:7" x14ac:dyDescent="0.25">
      <c r="C438" s="12" t="s">
        <v>14</v>
      </c>
      <c r="D438" s="8">
        <v>8983913.7799999993</v>
      </c>
      <c r="E438" s="8">
        <v>5422952.6200000001</v>
      </c>
      <c r="F438" s="8">
        <v>790.21</v>
      </c>
      <c r="G438" s="8">
        <v>1307.52</v>
      </c>
    </row>
    <row r="439" spans="3:7" x14ac:dyDescent="0.25">
      <c r="C439" s="13" t="s">
        <v>1166</v>
      </c>
      <c r="D439" s="8">
        <v>1271611.24</v>
      </c>
      <c r="E439" s="8">
        <v>750536.22000000009</v>
      </c>
      <c r="F439" s="8">
        <v>90.93</v>
      </c>
      <c r="G439" s="8">
        <v>154.06</v>
      </c>
    </row>
    <row r="440" spans="3:7" x14ac:dyDescent="0.25">
      <c r="C440" s="13" t="s">
        <v>1165</v>
      </c>
      <c r="D440" s="8">
        <v>1614135.44</v>
      </c>
      <c r="E440" s="8">
        <v>1008012.6599999999</v>
      </c>
      <c r="F440" s="8">
        <v>159.41999999999999</v>
      </c>
      <c r="G440" s="8">
        <v>255.28</v>
      </c>
    </row>
    <row r="441" spans="3:7" x14ac:dyDescent="0.25">
      <c r="C441" s="13" t="s">
        <v>1168</v>
      </c>
      <c r="D441" s="8">
        <v>6098167.0999999996</v>
      </c>
      <c r="E441" s="8">
        <v>3664403.74</v>
      </c>
      <c r="F441" s="8">
        <v>539.86</v>
      </c>
      <c r="G441" s="8">
        <v>898.18</v>
      </c>
    </row>
    <row r="442" spans="3:7" x14ac:dyDescent="0.25">
      <c r="C442" s="12" t="s">
        <v>18</v>
      </c>
      <c r="D442" s="8">
        <v>1118802.3</v>
      </c>
      <c r="E442" s="8">
        <v>636961.29</v>
      </c>
      <c r="F442" s="8">
        <v>117.11</v>
      </c>
      <c r="G442" s="8">
        <v>205.7</v>
      </c>
    </row>
    <row r="443" spans="3:7" x14ac:dyDescent="0.25">
      <c r="C443" s="13" t="s">
        <v>1168</v>
      </c>
      <c r="D443" s="8">
        <v>1118802.3</v>
      </c>
      <c r="E443" s="8">
        <v>636961.29</v>
      </c>
      <c r="F443" s="8">
        <v>117.11</v>
      </c>
      <c r="G443" s="8">
        <v>205.7</v>
      </c>
    </row>
    <row r="444" spans="3:7" x14ac:dyDescent="0.25">
      <c r="C444" s="11" t="s">
        <v>450</v>
      </c>
      <c r="D444" s="8">
        <v>4792598.67</v>
      </c>
      <c r="E444" s="8">
        <v>2786777.37</v>
      </c>
      <c r="F444" s="8">
        <v>436.29</v>
      </c>
      <c r="G444" s="8">
        <v>749.32000000000016</v>
      </c>
    </row>
    <row r="445" spans="3:7" x14ac:dyDescent="0.25">
      <c r="C445" s="12" t="s">
        <v>14</v>
      </c>
      <c r="D445" s="8">
        <v>2044364.06</v>
      </c>
      <c r="E445" s="8">
        <v>1082403.32</v>
      </c>
      <c r="F445" s="8">
        <v>165.07</v>
      </c>
      <c r="G445" s="8">
        <v>309.31000000000006</v>
      </c>
    </row>
    <row r="446" spans="3:7" x14ac:dyDescent="0.25">
      <c r="C446" s="13" t="s">
        <v>1166</v>
      </c>
      <c r="D446" s="8">
        <v>958452.2</v>
      </c>
      <c r="E446" s="8">
        <v>388922.84</v>
      </c>
      <c r="F446" s="8">
        <v>67.63</v>
      </c>
      <c r="G446" s="8">
        <v>156.73000000000002</v>
      </c>
    </row>
    <row r="447" spans="3:7" x14ac:dyDescent="0.25">
      <c r="C447" s="13" t="s">
        <v>1165</v>
      </c>
      <c r="D447" s="8">
        <v>1085911.8600000001</v>
      </c>
      <c r="E447" s="8">
        <v>693480.48</v>
      </c>
      <c r="F447" s="8">
        <v>97.44</v>
      </c>
      <c r="G447" s="8">
        <v>152.58000000000001</v>
      </c>
    </row>
    <row r="448" spans="3:7" x14ac:dyDescent="0.25">
      <c r="C448" s="12" t="s">
        <v>18</v>
      </c>
      <c r="D448" s="8">
        <v>2748234.61</v>
      </c>
      <c r="E448" s="8">
        <v>1704374.05</v>
      </c>
      <c r="F448" s="8">
        <v>271.22000000000003</v>
      </c>
      <c r="G448" s="8">
        <v>440.01</v>
      </c>
    </row>
    <row r="449" spans="3:7" x14ac:dyDescent="0.25">
      <c r="C449" s="13" t="s">
        <v>1166</v>
      </c>
      <c r="D449" s="8">
        <v>731773.68</v>
      </c>
      <c r="E449" s="8">
        <v>467322.24</v>
      </c>
      <c r="F449" s="8">
        <v>97.44</v>
      </c>
      <c r="G449" s="8">
        <v>152.58000000000001</v>
      </c>
    </row>
    <row r="450" spans="3:7" x14ac:dyDescent="0.25">
      <c r="C450" s="13" t="s">
        <v>1167</v>
      </c>
      <c r="D450" s="8">
        <v>717671.13</v>
      </c>
      <c r="E450" s="8">
        <v>497619.27</v>
      </c>
      <c r="F450" s="8">
        <v>56.67</v>
      </c>
      <c r="G450" s="8">
        <v>81.73</v>
      </c>
    </row>
    <row r="451" spans="3:7" x14ac:dyDescent="0.25">
      <c r="C451" s="13" t="s">
        <v>1168</v>
      </c>
      <c r="D451" s="8">
        <v>1298789.7999999998</v>
      </c>
      <c r="E451" s="8">
        <v>739432.54</v>
      </c>
      <c r="F451" s="8">
        <v>117.11</v>
      </c>
      <c r="G451" s="8">
        <v>205.7</v>
      </c>
    </row>
    <row r="452" spans="3:7" x14ac:dyDescent="0.25">
      <c r="C452" s="11" t="s">
        <v>256</v>
      </c>
      <c r="D452" s="8">
        <v>6468613.2399999993</v>
      </c>
      <c r="E452" s="8">
        <v>4566402.16</v>
      </c>
      <c r="F452" s="8">
        <v>538.38</v>
      </c>
      <c r="G452" s="8">
        <v>777.55</v>
      </c>
    </row>
    <row r="453" spans="3:7" x14ac:dyDescent="0.25">
      <c r="C453" s="12" t="s">
        <v>14</v>
      </c>
      <c r="D453" s="8">
        <v>702779.68</v>
      </c>
      <c r="E453" s="8">
        <v>230487.04000000001</v>
      </c>
      <c r="F453" s="8">
        <v>35.840000000000003</v>
      </c>
      <c r="G453" s="8">
        <v>109.28</v>
      </c>
    </row>
    <row r="454" spans="3:7" x14ac:dyDescent="0.25">
      <c r="C454" s="13" t="s">
        <v>1167</v>
      </c>
      <c r="D454" s="8">
        <v>702779.68</v>
      </c>
      <c r="E454" s="8">
        <v>230487.04000000001</v>
      </c>
      <c r="F454" s="8">
        <v>35.840000000000003</v>
      </c>
      <c r="G454" s="8">
        <v>109.28</v>
      </c>
    </row>
    <row r="455" spans="3:7" x14ac:dyDescent="0.25">
      <c r="C455" s="12" t="s">
        <v>18</v>
      </c>
      <c r="D455" s="8">
        <v>5765833.5599999996</v>
      </c>
      <c r="E455" s="8">
        <v>4335915.12</v>
      </c>
      <c r="F455" s="8">
        <v>502.54</v>
      </c>
      <c r="G455" s="8">
        <v>668.27</v>
      </c>
    </row>
    <row r="456" spans="3:7" x14ac:dyDescent="0.25">
      <c r="C456" s="13" t="s">
        <v>1168</v>
      </c>
      <c r="D456" s="8">
        <v>5765833.5599999996</v>
      </c>
      <c r="E456" s="8">
        <v>4335915.12</v>
      </c>
      <c r="F456" s="8">
        <v>502.54</v>
      </c>
      <c r="G456" s="8">
        <v>668.27</v>
      </c>
    </row>
    <row r="457" spans="3:7" x14ac:dyDescent="0.25">
      <c r="C457" s="11" t="s">
        <v>388</v>
      </c>
      <c r="D457" s="8">
        <v>5004069.68</v>
      </c>
      <c r="E457" s="8">
        <v>3269673.03</v>
      </c>
      <c r="F457" s="8">
        <v>1430.36</v>
      </c>
      <c r="G457" s="8">
        <v>1945.3200000000002</v>
      </c>
    </row>
    <row r="458" spans="3:7" x14ac:dyDescent="0.25">
      <c r="C458" s="12" t="s">
        <v>14</v>
      </c>
      <c r="D458" s="8">
        <v>4353234.88</v>
      </c>
      <c r="E458" s="8">
        <v>2899136.9899999998</v>
      </c>
      <c r="F458" s="8">
        <v>1313.25</v>
      </c>
      <c r="G458" s="8">
        <v>1739.6200000000001</v>
      </c>
    </row>
    <row r="459" spans="3:7" x14ac:dyDescent="0.25">
      <c r="C459" s="13" t="s">
        <v>1166</v>
      </c>
      <c r="D459" s="8">
        <v>2993508.4</v>
      </c>
      <c r="E459" s="8">
        <v>1803020.5099999998</v>
      </c>
      <c r="F459" s="8">
        <v>263.33</v>
      </c>
      <c r="G459" s="8">
        <v>437.2</v>
      </c>
    </row>
    <row r="460" spans="3:7" x14ac:dyDescent="0.25">
      <c r="C460" s="13" t="s">
        <v>1167</v>
      </c>
      <c r="D460" s="8">
        <v>1359726.48</v>
      </c>
      <c r="E460" s="8">
        <v>1096116.48</v>
      </c>
      <c r="F460" s="8">
        <v>1049.92</v>
      </c>
      <c r="G460" s="8">
        <v>1302.42</v>
      </c>
    </row>
    <row r="461" spans="3:7" x14ac:dyDescent="0.25">
      <c r="C461" s="12" t="s">
        <v>18</v>
      </c>
      <c r="D461" s="8">
        <v>650834.79999999993</v>
      </c>
      <c r="E461" s="8">
        <v>370536.04</v>
      </c>
      <c r="F461" s="8">
        <v>117.11</v>
      </c>
      <c r="G461" s="8">
        <v>205.7</v>
      </c>
    </row>
    <row r="462" spans="3:7" x14ac:dyDescent="0.25">
      <c r="C462" s="13" t="s">
        <v>1168</v>
      </c>
      <c r="D462" s="8">
        <v>650834.79999999993</v>
      </c>
      <c r="E462" s="8">
        <v>370536.04</v>
      </c>
      <c r="F462" s="8">
        <v>117.11</v>
      </c>
      <c r="G462" s="8">
        <v>205.7</v>
      </c>
    </row>
    <row r="463" spans="3:7" x14ac:dyDescent="0.25">
      <c r="C463" s="11" t="s">
        <v>205</v>
      </c>
      <c r="D463" s="8">
        <v>2249938.56</v>
      </c>
      <c r="E463" s="8">
        <v>1342653.3</v>
      </c>
      <c r="F463" s="8">
        <v>457.20000000000005</v>
      </c>
      <c r="G463" s="8">
        <v>612.9</v>
      </c>
    </row>
    <row r="464" spans="3:7" x14ac:dyDescent="0.25">
      <c r="C464" s="12" t="s">
        <v>18</v>
      </c>
      <c r="D464" s="8">
        <v>2249938.56</v>
      </c>
      <c r="E464" s="8">
        <v>1342653.3</v>
      </c>
      <c r="F464" s="8">
        <v>457.20000000000005</v>
      </c>
      <c r="G464" s="8">
        <v>612.9</v>
      </c>
    </row>
    <row r="465" spans="3:7" x14ac:dyDescent="0.25">
      <c r="C465" s="13" t="s">
        <v>1165</v>
      </c>
      <c r="D465" s="8">
        <v>874786.4</v>
      </c>
      <c r="E465" s="8">
        <v>286899.20000000001</v>
      </c>
      <c r="F465" s="8">
        <v>35.840000000000003</v>
      </c>
      <c r="G465" s="8">
        <v>109.28</v>
      </c>
    </row>
    <row r="466" spans="3:7" x14ac:dyDescent="0.25">
      <c r="C466" s="13" t="s">
        <v>1168</v>
      </c>
      <c r="D466" s="8">
        <v>1375152.1600000001</v>
      </c>
      <c r="E466" s="8">
        <v>1055754.1000000001</v>
      </c>
      <c r="F466" s="8">
        <v>421.36</v>
      </c>
      <c r="G466" s="8">
        <v>503.62</v>
      </c>
    </row>
    <row r="467" spans="3:7" x14ac:dyDescent="0.25">
      <c r="C467" s="11" t="s">
        <v>50</v>
      </c>
      <c r="D467" s="8">
        <v>5617037.5700000003</v>
      </c>
      <c r="E467" s="8">
        <v>3955393.5100000002</v>
      </c>
      <c r="F467" s="8">
        <v>917.93000000000006</v>
      </c>
      <c r="G467" s="8">
        <v>1299.25</v>
      </c>
    </row>
    <row r="468" spans="3:7" x14ac:dyDescent="0.25">
      <c r="C468" s="12" t="s">
        <v>14</v>
      </c>
      <c r="D468" s="8">
        <v>3037493.5900000003</v>
      </c>
      <c r="E468" s="8">
        <v>2406871.0300000003</v>
      </c>
      <c r="F468" s="8">
        <v>563.66999999999996</v>
      </c>
      <c r="G468" s="8">
        <v>707.99000000000012</v>
      </c>
    </row>
    <row r="469" spans="3:7" x14ac:dyDescent="0.25">
      <c r="C469" s="13" t="s">
        <v>1166</v>
      </c>
      <c r="D469" s="8">
        <v>2721406.5900000003</v>
      </c>
      <c r="E469" s="8">
        <v>2193807.8400000003</v>
      </c>
      <c r="F469" s="8">
        <v>524.96</v>
      </c>
      <c r="G469" s="8">
        <v>651.21</v>
      </c>
    </row>
    <row r="470" spans="3:7" x14ac:dyDescent="0.25">
      <c r="C470" s="13" t="s">
        <v>1167</v>
      </c>
      <c r="D470" s="8">
        <v>18053.55</v>
      </c>
      <c r="E470" s="8">
        <v>13390.2</v>
      </c>
      <c r="F470" s="8">
        <v>6.92</v>
      </c>
      <c r="G470" s="8">
        <v>9.33</v>
      </c>
    </row>
    <row r="471" spans="3:7" x14ac:dyDescent="0.25">
      <c r="C471" s="13" t="s">
        <v>1165</v>
      </c>
      <c r="D471" s="8">
        <v>298033.45</v>
      </c>
      <c r="E471" s="8">
        <v>199672.99</v>
      </c>
      <c r="F471" s="8">
        <v>31.79</v>
      </c>
      <c r="G471" s="8">
        <v>47.45</v>
      </c>
    </row>
    <row r="472" spans="3:7" x14ac:dyDescent="0.25">
      <c r="C472" s="12" t="s">
        <v>18</v>
      </c>
      <c r="D472" s="8">
        <v>2579543.98</v>
      </c>
      <c r="E472" s="8">
        <v>1548522.48</v>
      </c>
      <c r="F472" s="8">
        <v>354.26</v>
      </c>
      <c r="G472" s="8">
        <v>591.26</v>
      </c>
    </row>
    <row r="473" spans="3:7" x14ac:dyDescent="0.25">
      <c r="C473" s="13" t="s">
        <v>1166</v>
      </c>
      <c r="D473" s="8">
        <v>2152335.6</v>
      </c>
      <c r="E473" s="8">
        <v>1296373.5899999999</v>
      </c>
      <c r="F473" s="8">
        <v>263.33</v>
      </c>
      <c r="G473" s="8">
        <v>437.2</v>
      </c>
    </row>
    <row r="474" spans="3:7" x14ac:dyDescent="0.25">
      <c r="C474" s="13" t="s">
        <v>1165</v>
      </c>
      <c r="D474" s="8">
        <v>427208.38</v>
      </c>
      <c r="E474" s="8">
        <v>252148.89</v>
      </c>
      <c r="F474" s="8">
        <v>90.93</v>
      </c>
      <c r="G474" s="8">
        <v>154.06</v>
      </c>
    </row>
    <row r="475" spans="3:7" x14ac:dyDescent="0.25">
      <c r="C475" s="11" t="s">
        <v>822</v>
      </c>
      <c r="D475" s="8">
        <v>1620991.5600000003</v>
      </c>
      <c r="E475" s="8">
        <v>1174777.6400000001</v>
      </c>
      <c r="F475" s="8">
        <v>772.83999999999992</v>
      </c>
      <c r="G475" s="8">
        <v>1035.67</v>
      </c>
    </row>
    <row r="476" spans="3:7" x14ac:dyDescent="0.25">
      <c r="C476" s="12" t="s">
        <v>14</v>
      </c>
      <c r="D476" s="8">
        <v>273223.39</v>
      </c>
      <c r="E476" s="8">
        <v>189447.81</v>
      </c>
      <c r="F476" s="8">
        <v>56.67</v>
      </c>
      <c r="G476" s="8">
        <v>81.73</v>
      </c>
    </row>
    <row r="477" spans="3:7" x14ac:dyDescent="0.25">
      <c r="C477" s="13" t="s">
        <v>1165</v>
      </c>
      <c r="D477" s="8">
        <v>273223.39</v>
      </c>
      <c r="E477" s="8">
        <v>189447.81</v>
      </c>
      <c r="F477" s="8">
        <v>56.67</v>
      </c>
      <c r="G477" s="8">
        <v>81.73</v>
      </c>
    </row>
    <row r="478" spans="3:7" x14ac:dyDescent="0.25">
      <c r="C478" s="12" t="s">
        <v>18</v>
      </c>
      <c r="D478" s="8">
        <v>1347768.1700000002</v>
      </c>
      <c r="E478" s="8">
        <v>985329.83</v>
      </c>
      <c r="F478" s="8">
        <v>716.17</v>
      </c>
      <c r="G478" s="8">
        <v>953.94</v>
      </c>
    </row>
    <row r="479" spans="3:7" x14ac:dyDescent="0.25">
      <c r="C479" s="13" t="s">
        <v>1165</v>
      </c>
      <c r="D479" s="8">
        <v>925036.12000000011</v>
      </c>
      <c r="E479" s="8">
        <v>702112.72</v>
      </c>
      <c r="F479" s="8">
        <v>684.38</v>
      </c>
      <c r="G479" s="8">
        <v>906.49</v>
      </c>
    </row>
    <row r="480" spans="3:7" x14ac:dyDescent="0.25">
      <c r="C480" s="13" t="s">
        <v>1168</v>
      </c>
      <c r="D480" s="8">
        <v>422732.05000000005</v>
      </c>
      <c r="E480" s="8">
        <v>283217.11</v>
      </c>
      <c r="F480" s="8">
        <v>31.79</v>
      </c>
      <c r="G480" s="8">
        <v>47.45</v>
      </c>
    </row>
    <row r="481" spans="3:7" x14ac:dyDescent="0.25">
      <c r="C481" s="10" t="s">
        <v>65</v>
      </c>
      <c r="D481" s="8">
        <v>193960104.57000005</v>
      </c>
      <c r="E481" s="8">
        <v>136592213.24000004</v>
      </c>
      <c r="F481" s="8">
        <v>27341.329999999994</v>
      </c>
      <c r="G481" s="8">
        <v>39090.709999999985</v>
      </c>
    </row>
    <row r="482" spans="3:7" x14ac:dyDescent="0.25">
      <c r="C482" s="11" t="s">
        <v>123</v>
      </c>
      <c r="D482" s="8">
        <v>9909964.5</v>
      </c>
      <c r="E482" s="8">
        <v>7265843.6000000015</v>
      </c>
      <c r="F482" s="8">
        <v>1135.44</v>
      </c>
      <c r="G482" s="8">
        <v>1539.64</v>
      </c>
    </row>
    <row r="483" spans="3:7" x14ac:dyDescent="0.25">
      <c r="C483" s="12" t="s">
        <v>14</v>
      </c>
      <c r="D483" s="8">
        <v>4260065.2</v>
      </c>
      <c r="E483" s="8">
        <v>3058359.7600000002</v>
      </c>
      <c r="F483" s="8">
        <v>567.72</v>
      </c>
      <c r="G483" s="8">
        <v>769.82</v>
      </c>
    </row>
    <row r="484" spans="3:7" x14ac:dyDescent="0.25">
      <c r="C484" s="13" t="s">
        <v>1166</v>
      </c>
      <c r="D484" s="8">
        <v>30770.34</v>
      </c>
      <c r="E484" s="8">
        <v>22822.16</v>
      </c>
      <c r="F484" s="8">
        <v>6.92</v>
      </c>
      <c r="G484" s="8">
        <v>9.33</v>
      </c>
    </row>
    <row r="485" spans="3:7" x14ac:dyDescent="0.25">
      <c r="C485" s="13" t="s">
        <v>1167</v>
      </c>
      <c r="D485" s="8">
        <v>781789.12</v>
      </c>
      <c r="E485" s="8">
        <v>256399.36000000002</v>
      </c>
      <c r="F485" s="8">
        <v>35.840000000000003</v>
      </c>
      <c r="G485" s="8">
        <v>109.28</v>
      </c>
    </row>
    <row r="486" spans="3:7" x14ac:dyDescent="0.25">
      <c r="C486" s="13" t="s">
        <v>1168</v>
      </c>
      <c r="D486" s="8">
        <v>3447505.74</v>
      </c>
      <c r="E486" s="8">
        <v>2779138.24</v>
      </c>
      <c r="F486" s="8">
        <v>524.96</v>
      </c>
      <c r="G486" s="8">
        <v>651.21</v>
      </c>
    </row>
    <row r="487" spans="3:7" x14ac:dyDescent="0.25">
      <c r="C487" s="12" t="s">
        <v>18</v>
      </c>
      <c r="D487" s="8">
        <v>5649899.3000000007</v>
      </c>
      <c r="E487" s="8">
        <v>4207483.8400000008</v>
      </c>
      <c r="F487" s="8">
        <v>567.72</v>
      </c>
      <c r="G487" s="8">
        <v>769.82</v>
      </c>
    </row>
    <row r="488" spans="3:7" x14ac:dyDescent="0.25">
      <c r="C488" s="13" t="s">
        <v>1166</v>
      </c>
      <c r="D488" s="8">
        <v>4893191.9400000004</v>
      </c>
      <c r="E488" s="8">
        <v>3944549.4400000004</v>
      </c>
      <c r="F488" s="8">
        <v>524.96</v>
      </c>
      <c r="G488" s="8">
        <v>651.21</v>
      </c>
    </row>
    <row r="489" spans="3:7" x14ac:dyDescent="0.25">
      <c r="C489" s="13" t="s">
        <v>1167</v>
      </c>
      <c r="D489" s="8">
        <v>35677.919999999998</v>
      </c>
      <c r="E489" s="8">
        <v>26462.079999999998</v>
      </c>
      <c r="F489" s="8">
        <v>6.92</v>
      </c>
      <c r="G489" s="8">
        <v>9.33</v>
      </c>
    </row>
    <row r="490" spans="3:7" x14ac:dyDescent="0.25">
      <c r="C490" s="13" t="s">
        <v>1165</v>
      </c>
      <c r="D490" s="8">
        <v>721029.44000000006</v>
      </c>
      <c r="E490" s="8">
        <v>236472.32000000004</v>
      </c>
      <c r="F490" s="8">
        <v>35.840000000000003</v>
      </c>
      <c r="G490" s="8">
        <v>109.28</v>
      </c>
    </row>
    <row r="491" spans="3:7" x14ac:dyDescent="0.25">
      <c r="C491" s="11" t="s">
        <v>74</v>
      </c>
      <c r="D491" s="8">
        <v>6796255.6399999987</v>
      </c>
      <c r="E491" s="8">
        <v>3839307.1199999992</v>
      </c>
      <c r="F491" s="8">
        <v>689.31000000000006</v>
      </c>
      <c r="G491" s="8">
        <v>1216.2</v>
      </c>
    </row>
    <row r="492" spans="3:7" x14ac:dyDescent="0.25">
      <c r="C492" s="12" t="s">
        <v>14</v>
      </c>
      <c r="D492" s="8">
        <v>2415022.9</v>
      </c>
      <c r="E492" s="8">
        <v>1476113.8399999999</v>
      </c>
      <c r="F492" s="8">
        <v>360.77</v>
      </c>
      <c r="G492" s="8">
        <v>589.78</v>
      </c>
    </row>
    <row r="493" spans="3:7" x14ac:dyDescent="0.25">
      <c r="C493" s="13" t="s">
        <v>1165</v>
      </c>
      <c r="D493" s="8">
        <v>1822249.5999999999</v>
      </c>
      <c r="E493" s="8">
        <v>1097559.44</v>
      </c>
      <c r="F493" s="8">
        <v>263.33</v>
      </c>
      <c r="G493" s="8">
        <v>437.2</v>
      </c>
    </row>
    <row r="494" spans="3:7" x14ac:dyDescent="0.25">
      <c r="C494" s="13" t="s">
        <v>1168</v>
      </c>
      <c r="D494" s="8">
        <v>592773.30000000005</v>
      </c>
      <c r="E494" s="8">
        <v>378554.39999999997</v>
      </c>
      <c r="F494" s="8">
        <v>97.44</v>
      </c>
      <c r="G494" s="8">
        <v>152.58000000000001</v>
      </c>
    </row>
    <row r="495" spans="3:7" x14ac:dyDescent="0.25">
      <c r="C495" s="12" t="s">
        <v>18</v>
      </c>
      <c r="D495" s="8">
        <v>4381232.7399999993</v>
      </c>
      <c r="E495" s="8">
        <v>2363193.2799999993</v>
      </c>
      <c r="F495" s="8">
        <v>328.53999999999996</v>
      </c>
      <c r="G495" s="8">
        <v>626.41999999999996</v>
      </c>
    </row>
    <row r="496" spans="3:7" x14ac:dyDescent="0.25">
      <c r="C496" s="13" t="s">
        <v>1166</v>
      </c>
      <c r="D496" s="8">
        <v>4023887.1399999997</v>
      </c>
      <c r="E496" s="8">
        <v>2245996.4799999995</v>
      </c>
      <c r="F496" s="8">
        <v>292.7</v>
      </c>
      <c r="G496" s="8">
        <v>517.14</v>
      </c>
    </row>
    <row r="497" spans="3:7" x14ac:dyDescent="0.25">
      <c r="C497" s="13" t="s">
        <v>1165</v>
      </c>
      <c r="D497" s="8">
        <v>357345.6</v>
      </c>
      <c r="E497" s="8">
        <v>117196.80000000002</v>
      </c>
      <c r="F497" s="8">
        <v>35.840000000000003</v>
      </c>
      <c r="G497" s="8">
        <v>109.28</v>
      </c>
    </row>
    <row r="498" spans="3:7" x14ac:dyDescent="0.25">
      <c r="C498" s="11" t="s">
        <v>410</v>
      </c>
      <c r="D498" s="8">
        <v>1119799.44</v>
      </c>
      <c r="E498" s="8">
        <v>495173.56000000006</v>
      </c>
      <c r="F498" s="8">
        <v>570.17000000000007</v>
      </c>
      <c r="G498" s="8">
        <v>825</v>
      </c>
    </row>
    <row r="499" spans="3:7" x14ac:dyDescent="0.25">
      <c r="C499" s="12" t="s">
        <v>14</v>
      </c>
      <c r="D499" s="8">
        <v>269981.08</v>
      </c>
      <c r="E499" s="8">
        <v>203026.16</v>
      </c>
      <c r="F499" s="8">
        <v>502.54</v>
      </c>
      <c r="G499" s="8">
        <v>668.27</v>
      </c>
    </row>
    <row r="500" spans="3:7" x14ac:dyDescent="0.25">
      <c r="C500" s="13" t="s">
        <v>1165</v>
      </c>
      <c r="D500" s="8">
        <v>269981.08</v>
      </c>
      <c r="E500" s="8">
        <v>203026.16</v>
      </c>
      <c r="F500" s="8">
        <v>502.54</v>
      </c>
      <c r="G500" s="8">
        <v>668.27</v>
      </c>
    </row>
    <row r="501" spans="3:7" x14ac:dyDescent="0.25">
      <c r="C501" s="12" t="s">
        <v>18</v>
      </c>
      <c r="D501" s="8">
        <v>849818.36</v>
      </c>
      <c r="E501" s="8">
        <v>292147.40000000002</v>
      </c>
      <c r="F501" s="8">
        <v>67.63</v>
      </c>
      <c r="G501" s="8">
        <v>156.73000000000002</v>
      </c>
    </row>
    <row r="502" spans="3:7" x14ac:dyDescent="0.25">
      <c r="C502" s="13" t="s">
        <v>1167</v>
      </c>
      <c r="D502" s="8">
        <v>39288.600000000006</v>
      </c>
      <c r="E502" s="8">
        <v>26322.12</v>
      </c>
      <c r="F502" s="8">
        <v>31.79</v>
      </c>
      <c r="G502" s="8">
        <v>47.45</v>
      </c>
    </row>
    <row r="503" spans="3:7" x14ac:dyDescent="0.25">
      <c r="C503" s="13" t="s">
        <v>1168</v>
      </c>
      <c r="D503" s="8">
        <v>810529.76</v>
      </c>
      <c r="E503" s="8">
        <v>265825.28000000003</v>
      </c>
      <c r="F503" s="8">
        <v>35.840000000000003</v>
      </c>
      <c r="G503" s="8">
        <v>109.28</v>
      </c>
    </row>
    <row r="504" spans="3:7" x14ac:dyDescent="0.25">
      <c r="C504" s="11" t="s">
        <v>910</v>
      </c>
      <c r="D504" s="8">
        <v>2345238.5699999998</v>
      </c>
      <c r="E504" s="8">
        <v>1728413.4100000001</v>
      </c>
      <c r="F504" s="8">
        <v>619.65</v>
      </c>
      <c r="G504" s="8">
        <v>873.97</v>
      </c>
    </row>
    <row r="505" spans="3:7" x14ac:dyDescent="0.25">
      <c r="C505" s="12" t="s">
        <v>14</v>
      </c>
      <c r="D505" s="8">
        <v>192740.9</v>
      </c>
      <c r="E505" s="8">
        <v>109732.06999999999</v>
      </c>
      <c r="F505" s="8">
        <v>117.11</v>
      </c>
      <c r="G505" s="8">
        <v>205.7</v>
      </c>
    </row>
    <row r="506" spans="3:7" x14ac:dyDescent="0.25">
      <c r="C506" s="13" t="s">
        <v>1166</v>
      </c>
      <c r="D506" s="8">
        <v>192740.9</v>
      </c>
      <c r="E506" s="8">
        <v>109732.06999999999</v>
      </c>
      <c r="F506" s="8">
        <v>117.11</v>
      </c>
      <c r="G506" s="8">
        <v>205.7</v>
      </c>
    </row>
    <row r="507" spans="3:7" x14ac:dyDescent="0.25">
      <c r="C507" s="12" t="s">
        <v>18</v>
      </c>
      <c r="D507" s="8">
        <v>2152497.67</v>
      </c>
      <c r="E507" s="8">
        <v>1618681.34</v>
      </c>
      <c r="F507" s="8">
        <v>502.54</v>
      </c>
      <c r="G507" s="8">
        <v>668.27</v>
      </c>
    </row>
    <row r="508" spans="3:7" x14ac:dyDescent="0.25">
      <c r="C508" s="13" t="s">
        <v>1165</v>
      </c>
      <c r="D508" s="8">
        <v>2152497.67</v>
      </c>
      <c r="E508" s="8">
        <v>1618681.34</v>
      </c>
      <c r="F508" s="8">
        <v>502.54</v>
      </c>
      <c r="G508" s="8">
        <v>668.27</v>
      </c>
    </row>
    <row r="509" spans="3:7" x14ac:dyDescent="0.25">
      <c r="C509" s="11" t="s">
        <v>140</v>
      </c>
      <c r="D509" s="8">
        <v>6752896.0300000003</v>
      </c>
      <c r="E509" s="8">
        <v>3916589.9699999993</v>
      </c>
      <c r="F509" s="8">
        <v>914.51</v>
      </c>
      <c r="G509" s="8">
        <v>1545.98</v>
      </c>
    </row>
    <row r="510" spans="3:7" x14ac:dyDescent="0.25">
      <c r="C510" s="12" t="s">
        <v>14</v>
      </c>
      <c r="D510" s="8">
        <v>1257329.1400000001</v>
      </c>
      <c r="E510" s="8">
        <v>561059.53</v>
      </c>
      <c r="F510" s="8">
        <v>209.62</v>
      </c>
      <c r="G510" s="8">
        <v>396.71000000000004</v>
      </c>
    </row>
    <row r="511" spans="3:7" x14ac:dyDescent="0.25">
      <c r="C511" s="13" t="s">
        <v>1167</v>
      </c>
      <c r="D511" s="8">
        <v>301093.32</v>
      </c>
      <c r="E511" s="8">
        <v>208772.28</v>
      </c>
      <c r="F511" s="8">
        <v>56.67</v>
      </c>
      <c r="G511" s="8">
        <v>81.73</v>
      </c>
    </row>
    <row r="512" spans="3:7" x14ac:dyDescent="0.25">
      <c r="C512" s="13" t="s">
        <v>1165</v>
      </c>
      <c r="D512" s="8">
        <v>160240.29999999999</v>
      </c>
      <c r="E512" s="8">
        <v>91228.69</v>
      </c>
      <c r="F512" s="8">
        <v>117.11</v>
      </c>
      <c r="G512" s="8">
        <v>205.7</v>
      </c>
    </row>
    <row r="513" spans="3:7" x14ac:dyDescent="0.25">
      <c r="C513" s="13" t="s">
        <v>1168</v>
      </c>
      <c r="D513" s="8">
        <v>795995.52</v>
      </c>
      <c r="E513" s="8">
        <v>261058.56000000003</v>
      </c>
      <c r="F513" s="8">
        <v>35.840000000000003</v>
      </c>
      <c r="G513" s="8">
        <v>109.28</v>
      </c>
    </row>
    <row r="514" spans="3:7" x14ac:dyDescent="0.25">
      <c r="C514" s="12" t="s">
        <v>18</v>
      </c>
      <c r="D514" s="8">
        <v>5495566.8900000006</v>
      </c>
      <c r="E514" s="8">
        <v>3355530.439999999</v>
      </c>
      <c r="F514" s="8">
        <v>704.8900000000001</v>
      </c>
      <c r="G514" s="8">
        <v>1149.27</v>
      </c>
    </row>
    <row r="515" spans="3:7" x14ac:dyDescent="0.25">
      <c r="C515" s="13" t="s">
        <v>1166</v>
      </c>
      <c r="D515" s="8">
        <v>3873655.2800000003</v>
      </c>
      <c r="E515" s="8">
        <v>2352993.8099999996</v>
      </c>
      <c r="F515" s="8">
        <v>422.75</v>
      </c>
      <c r="G515" s="8">
        <v>692.48</v>
      </c>
    </row>
    <row r="516" spans="3:7" x14ac:dyDescent="0.25">
      <c r="C516" s="13" t="s">
        <v>1167</v>
      </c>
      <c r="D516" s="8">
        <v>292149.65000000002</v>
      </c>
      <c r="E516" s="8">
        <v>195731.03</v>
      </c>
      <c r="F516" s="8">
        <v>31.79</v>
      </c>
      <c r="G516" s="8">
        <v>47.45</v>
      </c>
    </row>
    <row r="517" spans="3:7" x14ac:dyDescent="0.25">
      <c r="C517" s="13" t="s">
        <v>1165</v>
      </c>
      <c r="D517" s="8">
        <v>640497.52</v>
      </c>
      <c r="E517" s="8">
        <v>399984.77999999997</v>
      </c>
      <c r="F517" s="8">
        <v>159.41999999999999</v>
      </c>
      <c r="G517" s="8">
        <v>255.28</v>
      </c>
    </row>
    <row r="518" spans="3:7" x14ac:dyDescent="0.25">
      <c r="C518" s="13" t="s">
        <v>1168</v>
      </c>
      <c r="D518" s="8">
        <v>689264.44000000006</v>
      </c>
      <c r="E518" s="8">
        <v>406820.82</v>
      </c>
      <c r="F518" s="8">
        <v>90.93</v>
      </c>
      <c r="G518" s="8">
        <v>154.06</v>
      </c>
    </row>
    <row r="519" spans="3:7" x14ac:dyDescent="0.25">
      <c r="C519" s="11" t="s">
        <v>167</v>
      </c>
      <c r="D519" s="8">
        <v>3697607.1799999997</v>
      </c>
      <c r="E519" s="8">
        <v>2192139.73</v>
      </c>
      <c r="F519" s="8">
        <v>404.01000000000005</v>
      </c>
      <c r="G519" s="8">
        <v>709.97</v>
      </c>
    </row>
    <row r="520" spans="3:7" x14ac:dyDescent="0.25">
      <c r="C520" s="12" t="s">
        <v>14</v>
      </c>
      <c r="D520" s="8">
        <v>183670.04</v>
      </c>
      <c r="E520" s="8">
        <v>78276.040000000008</v>
      </c>
      <c r="F520" s="8">
        <v>92.51</v>
      </c>
      <c r="G520" s="8">
        <v>191.01</v>
      </c>
    </row>
    <row r="521" spans="3:7" x14ac:dyDescent="0.25">
      <c r="C521" s="13" t="s">
        <v>1166</v>
      </c>
      <c r="D521" s="8">
        <v>134305.12</v>
      </c>
      <c r="E521" s="8">
        <v>44047.360000000001</v>
      </c>
      <c r="F521" s="8">
        <v>35.840000000000003</v>
      </c>
      <c r="G521" s="8">
        <v>109.28</v>
      </c>
    </row>
    <row r="522" spans="3:7" x14ac:dyDescent="0.25">
      <c r="C522" s="13" t="s">
        <v>1165</v>
      </c>
      <c r="D522" s="8">
        <v>49364.920000000006</v>
      </c>
      <c r="E522" s="8">
        <v>34228.68</v>
      </c>
      <c r="F522" s="8">
        <v>56.67</v>
      </c>
      <c r="G522" s="8">
        <v>81.73</v>
      </c>
    </row>
    <row r="523" spans="3:7" x14ac:dyDescent="0.25">
      <c r="C523" s="12" t="s">
        <v>18</v>
      </c>
      <c r="D523" s="8">
        <v>3513937.1399999997</v>
      </c>
      <c r="E523" s="8">
        <v>2113863.69</v>
      </c>
      <c r="F523" s="8">
        <v>311.5</v>
      </c>
      <c r="G523" s="8">
        <v>518.96</v>
      </c>
    </row>
    <row r="524" spans="3:7" x14ac:dyDescent="0.25">
      <c r="C524" s="13" t="s">
        <v>1166</v>
      </c>
      <c r="D524" s="8">
        <v>452919.00000000006</v>
      </c>
      <c r="E524" s="8">
        <v>307175.51999999996</v>
      </c>
      <c r="F524" s="8">
        <v>38.71</v>
      </c>
      <c r="G524" s="8">
        <v>56.78</v>
      </c>
    </row>
    <row r="525" spans="3:7" x14ac:dyDescent="0.25">
      <c r="C525" s="13" t="s">
        <v>1167</v>
      </c>
      <c r="D525" s="8">
        <v>621323.98</v>
      </c>
      <c r="E525" s="8">
        <v>366720.69</v>
      </c>
      <c r="F525" s="8">
        <v>90.93</v>
      </c>
      <c r="G525" s="8">
        <v>154.06</v>
      </c>
    </row>
    <row r="526" spans="3:7" x14ac:dyDescent="0.25">
      <c r="C526" s="13" t="s">
        <v>1165</v>
      </c>
      <c r="D526" s="8">
        <v>1006165.86</v>
      </c>
      <c r="E526" s="8">
        <v>593863.83000000007</v>
      </c>
      <c r="F526" s="8">
        <v>90.93</v>
      </c>
      <c r="G526" s="8">
        <v>154.06</v>
      </c>
    </row>
    <row r="527" spans="3:7" x14ac:dyDescent="0.25">
      <c r="C527" s="13" t="s">
        <v>1168</v>
      </c>
      <c r="D527" s="8">
        <v>1433528.3</v>
      </c>
      <c r="E527" s="8">
        <v>846103.65</v>
      </c>
      <c r="F527" s="8">
        <v>90.93</v>
      </c>
      <c r="G527" s="8">
        <v>154.06</v>
      </c>
    </row>
    <row r="528" spans="3:7" x14ac:dyDescent="0.25">
      <c r="C528" s="11" t="s">
        <v>97</v>
      </c>
      <c r="D528" s="8">
        <v>7455629.2999999998</v>
      </c>
      <c r="E528" s="8">
        <v>5536910.4000000004</v>
      </c>
      <c r="F528" s="8">
        <v>867.03999999999985</v>
      </c>
      <c r="G528" s="8">
        <v>1265.3000000000002</v>
      </c>
    </row>
    <row r="529" spans="3:7" x14ac:dyDescent="0.25">
      <c r="C529" s="12" t="s">
        <v>14</v>
      </c>
      <c r="D529" s="8">
        <v>1294036.08</v>
      </c>
      <c r="E529" s="8">
        <v>888606.67999999993</v>
      </c>
      <c r="F529" s="8">
        <v>145.13</v>
      </c>
      <c r="G529" s="8">
        <v>210.91000000000003</v>
      </c>
    </row>
    <row r="530" spans="3:7" x14ac:dyDescent="0.25">
      <c r="C530" s="13" t="s">
        <v>1167</v>
      </c>
      <c r="D530" s="8">
        <v>369588.05000000005</v>
      </c>
      <c r="E530" s="8">
        <v>247612.31</v>
      </c>
      <c r="F530" s="8">
        <v>31.79</v>
      </c>
      <c r="G530" s="8">
        <v>47.45</v>
      </c>
    </row>
    <row r="531" spans="3:7" x14ac:dyDescent="0.25">
      <c r="C531" s="13" t="s">
        <v>1168</v>
      </c>
      <c r="D531" s="8">
        <v>924448.03</v>
      </c>
      <c r="E531" s="8">
        <v>640994.37</v>
      </c>
      <c r="F531" s="8">
        <v>113.34</v>
      </c>
      <c r="G531" s="8">
        <v>163.46</v>
      </c>
    </row>
    <row r="532" spans="3:7" x14ac:dyDescent="0.25">
      <c r="C532" s="12" t="s">
        <v>18</v>
      </c>
      <c r="D532" s="8">
        <v>6161593.2199999997</v>
      </c>
      <c r="E532" s="8">
        <v>4648303.72</v>
      </c>
      <c r="F532" s="8">
        <v>721.90999999999985</v>
      </c>
      <c r="G532" s="8">
        <v>1054.3900000000001</v>
      </c>
    </row>
    <row r="533" spans="3:7" x14ac:dyDescent="0.25">
      <c r="C533" s="13" t="s">
        <v>1166</v>
      </c>
      <c r="D533" s="8">
        <v>4708474.4099999992</v>
      </c>
      <c r="E533" s="8">
        <v>3671080.64</v>
      </c>
      <c r="F533" s="8">
        <v>491.46</v>
      </c>
      <c r="G533" s="8">
        <v>685.23</v>
      </c>
    </row>
    <row r="534" spans="3:7" x14ac:dyDescent="0.25">
      <c r="C534" s="13" t="s">
        <v>1167</v>
      </c>
      <c r="D534" s="8">
        <v>244577.3</v>
      </c>
      <c r="E534" s="8">
        <v>139243.79</v>
      </c>
      <c r="F534" s="8">
        <v>117.11</v>
      </c>
      <c r="G534" s="8">
        <v>205.7</v>
      </c>
    </row>
    <row r="535" spans="3:7" x14ac:dyDescent="0.25">
      <c r="C535" s="13" t="s">
        <v>1165</v>
      </c>
      <c r="D535" s="8">
        <v>783300.32000000007</v>
      </c>
      <c r="E535" s="8">
        <v>543125.28</v>
      </c>
      <c r="F535" s="8">
        <v>56.67</v>
      </c>
      <c r="G535" s="8">
        <v>81.73</v>
      </c>
    </row>
    <row r="536" spans="3:7" x14ac:dyDescent="0.25">
      <c r="C536" s="13" t="s">
        <v>1168</v>
      </c>
      <c r="D536" s="8">
        <v>425241.19</v>
      </c>
      <c r="E536" s="8">
        <v>294854.01</v>
      </c>
      <c r="F536" s="8">
        <v>56.67</v>
      </c>
      <c r="G536" s="8">
        <v>81.73</v>
      </c>
    </row>
    <row r="537" spans="3:7" x14ac:dyDescent="0.25">
      <c r="C537" s="11" t="s">
        <v>232</v>
      </c>
      <c r="D537" s="8">
        <v>6088448.0600000005</v>
      </c>
      <c r="E537" s="8">
        <v>3719058.8100000005</v>
      </c>
      <c r="F537" s="8">
        <v>542.19000000000005</v>
      </c>
      <c r="G537" s="8">
        <v>889.96</v>
      </c>
    </row>
    <row r="538" spans="3:7" x14ac:dyDescent="0.25">
      <c r="C538" s="12" t="s">
        <v>14</v>
      </c>
      <c r="D538" s="8">
        <v>3817321.9600000004</v>
      </c>
      <c r="E538" s="8">
        <v>2423020.27</v>
      </c>
      <c r="F538" s="8">
        <v>320.45</v>
      </c>
      <c r="G538" s="8">
        <v>498.92</v>
      </c>
    </row>
    <row r="539" spans="3:7" x14ac:dyDescent="0.25">
      <c r="C539" s="13" t="s">
        <v>1166</v>
      </c>
      <c r="D539" s="8">
        <v>927533.82000000007</v>
      </c>
      <c r="E539" s="8">
        <v>592337.76</v>
      </c>
      <c r="F539" s="8">
        <v>97.44</v>
      </c>
      <c r="G539" s="8">
        <v>152.58000000000001</v>
      </c>
    </row>
    <row r="540" spans="3:7" x14ac:dyDescent="0.25">
      <c r="C540" s="13" t="s">
        <v>1167</v>
      </c>
      <c r="D540" s="8">
        <v>2889629.5300000003</v>
      </c>
      <c r="E540" s="8">
        <v>1830564.8699999999</v>
      </c>
      <c r="F540" s="8">
        <v>216.08999999999997</v>
      </c>
      <c r="G540" s="8">
        <v>337.01</v>
      </c>
    </row>
    <row r="541" spans="3:7" x14ac:dyDescent="0.25">
      <c r="C541" s="13" t="s">
        <v>1165</v>
      </c>
      <c r="D541" s="8">
        <v>158.61000000000001</v>
      </c>
      <c r="E541" s="8">
        <v>117.64</v>
      </c>
      <c r="F541" s="8">
        <v>6.92</v>
      </c>
      <c r="G541" s="8">
        <v>9.33</v>
      </c>
    </row>
    <row r="542" spans="3:7" x14ac:dyDescent="0.25">
      <c r="C542" s="12" t="s">
        <v>18</v>
      </c>
      <c r="D542" s="8">
        <v>2271126.1000000006</v>
      </c>
      <c r="E542" s="8">
        <v>1296038.54</v>
      </c>
      <c r="F542" s="8">
        <v>221.74</v>
      </c>
      <c r="G542" s="8">
        <v>391.04</v>
      </c>
    </row>
    <row r="543" spans="3:7" x14ac:dyDescent="0.25">
      <c r="C543" s="13" t="s">
        <v>1167</v>
      </c>
      <c r="D543" s="8">
        <v>521927.78</v>
      </c>
      <c r="E543" s="8">
        <v>361894.62</v>
      </c>
      <c r="F543" s="8">
        <v>56.67</v>
      </c>
      <c r="G543" s="8">
        <v>81.73</v>
      </c>
    </row>
    <row r="544" spans="3:7" x14ac:dyDescent="0.25">
      <c r="C544" s="13" t="s">
        <v>1165</v>
      </c>
      <c r="D544" s="8">
        <v>598526.56000000006</v>
      </c>
      <c r="E544" s="8">
        <v>196295.68000000002</v>
      </c>
      <c r="F544" s="8">
        <v>35.840000000000003</v>
      </c>
      <c r="G544" s="8">
        <v>109.28</v>
      </c>
    </row>
    <row r="545" spans="3:7" x14ac:dyDescent="0.25">
      <c r="C545" s="13" t="s">
        <v>1168</v>
      </c>
      <c r="D545" s="8">
        <v>1150671.7600000002</v>
      </c>
      <c r="E545" s="8">
        <v>737848.24</v>
      </c>
      <c r="F545" s="8">
        <v>129.22999999999999</v>
      </c>
      <c r="G545" s="8">
        <v>200.03000000000003</v>
      </c>
    </row>
    <row r="546" spans="3:7" x14ac:dyDescent="0.25">
      <c r="C546" s="11" t="s">
        <v>146</v>
      </c>
      <c r="D546" s="8">
        <v>6855728.8800000008</v>
      </c>
      <c r="E546" s="8">
        <v>5378170.1200000001</v>
      </c>
      <c r="F546" s="8">
        <v>1474.13</v>
      </c>
      <c r="G546" s="8">
        <v>1920.34</v>
      </c>
    </row>
    <row r="547" spans="3:7" x14ac:dyDescent="0.25">
      <c r="C547" s="12" t="s">
        <v>14</v>
      </c>
      <c r="D547" s="8">
        <v>1883517.62</v>
      </c>
      <c r="E547" s="8">
        <v>1415784.56</v>
      </c>
      <c r="F547" s="8">
        <v>509.46000000000004</v>
      </c>
      <c r="G547" s="8">
        <v>677.6</v>
      </c>
    </row>
    <row r="548" spans="3:7" x14ac:dyDescent="0.25">
      <c r="C548" s="13" t="s">
        <v>1165</v>
      </c>
      <c r="D548" s="8">
        <v>60477.06</v>
      </c>
      <c r="E548" s="8">
        <v>44855.44</v>
      </c>
      <c r="F548" s="8">
        <v>6.92</v>
      </c>
      <c r="G548" s="8">
        <v>9.33</v>
      </c>
    </row>
    <row r="549" spans="3:7" x14ac:dyDescent="0.25">
      <c r="C549" s="13" t="s">
        <v>1168</v>
      </c>
      <c r="D549" s="8">
        <v>1823040.56</v>
      </c>
      <c r="E549" s="8">
        <v>1370929.12</v>
      </c>
      <c r="F549" s="8">
        <v>502.54</v>
      </c>
      <c r="G549" s="8">
        <v>668.27</v>
      </c>
    </row>
    <row r="550" spans="3:7" x14ac:dyDescent="0.25">
      <c r="C550" s="12" t="s">
        <v>18</v>
      </c>
      <c r="D550" s="8">
        <v>4972211.2600000007</v>
      </c>
      <c r="E550" s="8">
        <v>3962385.5600000005</v>
      </c>
      <c r="F550" s="8">
        <v>964.67000000000007</v>
      </c>
      <c r="G550" s="8">
        <v>1242.74</v>
      </c>
    </row>
    <row r="551" spans="3:7" x14ac:dyDescent="0.25">
      <c r="C551" s="13" t="s">
        <v>1167</v>
      </c>
      <c r="D551" s="8">
        <v>3265428.6</v>
      </c>
      <c r="E551" s="8">
        <v>2822700.6</v>
      </c>
      <c r="F551" s="8">
        <v>364.69</v>
      </c>
      <c r="G551" s="8">
        <v>421.89</v>
      </c>
    </row>
    <row r="552" spans="3:7" x14ac:dyDescent="0.25">
      <c r="C552" s="13" t="s">
        <v>1165</v>
      </c>
      <c r="D552" s="8">
        <v>1268397.54</v>
      </c>
      <c r="E552" s="8">
        <v>810018.72</v>
      </c>
      <c r="F552" s="8">
        <v>97.44</v>
      </c>
      <c r="G552" s="8">
        <v>152.58000000000001</v>
      </c>
    </row>
    <row r="553" spans="3:7" x14ac:dyDescent="0.25">
      <c r="C553" s="13" t="s">
        <v>1168</v>
      </c>
      <c r="D553" s="8">
        <v>438385.12</v>
      </c>
      <c r="E553" s="8">
        <v>329666.24</v>
      </c>
      <c r="F553" s="8">
        <v>502.54</v>
      </c>
      <c r="G553" s="8">
        <v>668.27</v>
      </c>
    </row>
    <row r="554" spans="3:7" x14ac:dyDescent="0.25">
      <c r="C554" s="11" t="s">
        <v>720</v>
      </c>
      <c r="D554" s="8">
        <v>7811568.8100000005</v>
      </c>
      <c r="E554" s="8">
        <v>5657000.9800000004</v>
      </c>
      <c r="F554" s="8">
        <v>661.96</v>
      </c>
      <c r="G554" s="8">
        <v>923.55</v>
      </c>
    </row>
    <row r="555" spans="3:7" x14ac:dyDescent="0.25">
      <c r="C555" s="12" t="s">
        <v>14</v>
      </c>
      <c r="D555" s="8">
        <v>6107319.5300000003</v>
      </c>
      <c r="E555" s="8">
        <v>4592713.0600000005</v>
      </c>
      <c r="F555" s="8">
        <v>502.54</v>
      </c>
      <c r="G555" s="8">
        <v>668.27</v>
      </c>
    </row>
    <row r="556" spans="3:7" x14ac:dyDescent="0.25">
      <c r="C556" s="13" t="s">
        <v>1167</v>
      </c>
      <c r="D556" s="8">
        <v>6107319.5300000003</v>
      </c>
      <c r="E556" s="8">
        <v>4592713.0600000005</v>
      </c>
      <c r="F556" s="8">
        <v>502.54</v>
      </c>
      <c r="G556" s="8">
        <v>668.27</v>
      </c>
    </row>
    <row r="557" spans="3:7" x14ac:dyDescent="0.25">
      <c r="C557" s="12" t="s">
        <v>18</v>
      </c>
      <c r="D557" s="8">
        <v>1704249.28</v>
      </c>
      <c r="E557" s="8">
        <v>1064287.92</v>
      </c>
      <c r="F557" s="8">
        <v>159.41999999999999</v>
      </c>
      <c r="G557" s="8">
        <v>255.28</v>
      </c>
    </row>
    <row r="558" spans="3:7" x14ac:dyDescent="0.25">
      <c r="C558" s="13" t="s">
        <v>1165</v>
      </c>
      <c r="D558" s="8">
        <v>1704249.28</v>
      </c>
      <c r="E558" s="8">
        <v>1064287.92</v>
      </c>
      <c r="F558" s="8">
        <v>159.41999999999999</v>
      </c>
      <c r="G558" s="8">
        <v>255.28</v>
      </c>
    </row>
    <row r="559" spans="3:7" x14ac:dyDescent="0.25">
      <c r="C559" s="11" t="s">
        <v>365</v>
      </c>
      <c r="D559" s="8">
        <v>4756547.01</v>
      </c>
      <c r="E559" s="8">
        <v>2940792.54</v>
      </c>
      <c r="F559" s="8">
        <v>1327.53</v>
      </c>
      <c r="G559" s="8">
        <v>1856.76</v>
      </c>
    </row>
    <row r="560" spans="3:7" x14ac:dyDescent="0.25">
      <c r="C560" s="12" t="s">
        <v>14</v>
      </c>
      <c r="D560" s="8">
        <v>3359307.48</v>
      </c>
      <c r="E560" s="8">
        <v>2001237.34</v>
      </c>
      <c r="F560" s="8">
        <v>711.64</v>
      </c>
      <c r="G560" s="8">
        <v>1051.49</v>
      </c>
    </row>
    <row r="561" spans="3:7" x14ac:dyDescent="0.25">
      <c r="C561" s="13" t="s">
        <v>1166</v>
      </c>
      <c r="D561" s="8">
        <v>664992.91</v>
      </c>
      <c r="E561" s="8">
        <v>499248.33999999997</v>
      </c>
      <c r="F561" s="8">
        <v>509.46000000000004</v>
      </c>
      <c r="G561" s="8">
        <v>677.6</v>
      </c>
    </row>
    <row r="562" spans="3:7" x14ac:dyDescent="0.25">
      <c r="C562" s="13" t="s">
        <v>1167</v>
      </c>
      <c r="D562" s="8">
        <v>2070216.49</v>
      </c>
      <c r="E562" s="8">
        <v>1297306.76</v>
      </c>
      <c r="F562" s="8">
        <v>166.33999999999997</v>
      </c>
      <c r="G562" s="8">
        <v>264.61</v>
      </c>
    </row>
    <row r="563" spans="3:7" x14ac:dyDescent="0.25">
      <c r="C563" s="13" t="s">
        <v>1168</v>
      </c>
      <c r="D563" s="8">
        <v>624098.07999999996</v>
      </c>
      <c r="E563" s="8">
        <v>204682.24000000002</v>
      </c>
      <c r="F563" s="8">
        <v>35.840000000000003</v>
      </c>
      <c r="G563" s="8">
        <v>109.28</v>
      </c>
    </row>
    <row r="564" spans="3:7" x14ac:dyDescent="0.25">
      <c r="C564" s="12" t="s">
        <v>18</v>
      </c>
      <c r="D564" s="8">
        <v>1397239.53</v>
      </c>
      <c r="E564" s="8">
        <v>939555.20000000007</v>
      </c>
      <c r="F564" s="8">
        <v>615.8900000000001</v>
      </c>
      <c r="G564" s="8">
        <v>805.27</v>
      </c>
    </row>
    <row r="565" spans="3:7" x14ac:dyDescent="0.25">
      <c r="C565" s="13" t="s">
        <v>1166</v>
      </c>
      <c r="D565" s="8">
        <v>532038.57000000007</v>
      </c>
      <c r="E565" s="8">
        <v>428892.32</v>
      </c>
      <c r="F565" s="8">
        <v>524.96</v>
      </c>
      <c r="G565" s="8">
        <v>651.21</v>
      </c>
    </row>
    <row r="566" spans="3:7" x14ac:dyDescent="0.25">
      <c r="C566" s="13" t="s">
        <v>1168</v>
      </c>
      <c r="D566" s="8">
        <v>865200.96</v>
      </c>
      <c r="E566" s="8">
        <v>510662.88000000006</v>
      </c>
      <c r="F566" s="8">
        <v>90.93</v>
      </c>
      <c r="G566" s="8">
        <v>154.06</v>
      </c>
    </row>
    <row r="567" spans="3:7" x14ac:dyDescent="0.25">
      <c r="C567" s="11" t="s">
        <v>422</v>
      </c>
      <c r="D567" s="8">
        <v>12360925.200000001</v>
      </c>
      <c r="E567" s="8">
        <v>9053429.0800000001</v>
      </c>
      <c r="F567" s="8">
        <v>1437.98</v>
      </c>
      <c r="G567" s="8">
        <v>2053.6999999999998</v>
      </c>
    </row>
    <row r="568" spans="3:7" x14ac:dyDescent="0.25">
      <c r="C568" s="12" t="s">
        <v>14</v>
      </c>
      <c r="D568" s="8">
        <v>1808115.34</v>
      </c>
      <c r="E568" s="8">
        <v>1034141.9199999999</v>
      </c>
      <c r="F568" s="8">
        <v>133.28</v>
      </c>
      <c r="G568" s="8">
        <v>261.86</v>
      </c>
    </row>
    <row r="569" spans="3:7" x14ac:dyDescent="0.25">
      <c r="C569" s="13" t="s">
        <v>1166</v>
      </c>
      <c r="D569" s="8">
        <v>388053.28</v>
      </c>
      <c r="E569" s="8">
        <v>127267.84000000001</v>
      </c>
      <c r="F569" s="8">
        <v>35.840000000000003</v>
      </c>
      <c r="G569" s="8">
        <v>109.28</v>
      </c>
    </row>
    <row r="570" spans="3:7" x14ac:dyDescent="0.25">
      <c r="C570" s="13" t="s">
        <v>1165</v>
      </c>
      <c r="D570" s="8">
        <v>1420062.06</v>
      </c>
      <c r="E570" s="8">
        <v>906874.08</v>
      </c>
      <c r="F570" s="8">
        <v>97.44</v>
      </c>
      <c r="G570" s="8">
        <v>152.58000000000001</v>
      </c>
    </row>
    <row r="571" spans="3:7" x14ac:dyDescent="0.25">
      <c r="C571" s="12" t="s">
        <v>18</v>
      </c>
      <c r="D571" s="8">
        <v>10552809.860000001</v>
      </c>
      <c r="E571" s="8">
        <v>8019287.1600000001</v>
      </c>
      <c r="F571" s="8">
        <v>1304.7</v>
      </c>
      <c r="G571" s="8">
        <v>1791.8400000000001</v>
      </c>
    </row>
    <row r="572" spans="3:7" x14ac:dyDescent="0.25">
      <c r="C572" s="13" t="s">
        <v>1166</v>
      </c>
      <c r="D572" s="8">
        <v>124654.2</v>
      </c>
      <c r="E572" s="8">
        <v>70968.66</v>
      </c>
      <c r="F572" s="8">
        <v>117.11</v>
      </c>
      <c r="G572" s="8">
        <v>205.7</v>
      </c>
    </row>
    <row r="573" spans="3:7" x14ac:dyDescent="0.25">
      <c r="C573" s="13" t="s">
        <v>1165</v>
      </c>
      <c r="D573" s="8">
        <v>2798720.94</v>
      </c>
      <c r="E573" s="8">
        <v>2355083.12</v>
      </c>
      <c r="F573" s="8">
        <v>462.13</v>
      </c>
      <c r="G573" s="8">
        <v>574.47</v>
      </c>
    </row>
    <row r="574" spans="3:7" x14ac:dyDescent="0.25">
      <c r="C574" s="13" t="s">
        <v>1168</v>
      </c>
      <c r="D574" s="8">
        <v>7629434.7200000007</v>
      </c>
      <c r="E574" s="8">
        <v>5593235.3799999999</v>
      </c>
      <c r="F574" s="8">
        <v>725.46</v>
      </c>
      <c r="G574" s="8">
        <v>1011.67</v>
      </c>
    </row>
    <row r="575" spans="3:7" x14ac:dyDescent="0.25">
      <c r="C575" s="11" t="s">
        <v>202</v>
      </c>
      <c r="D575" s="8">
        <v>8533525.3600000013</v>
      </c>
      <c r="E575" s="8">
        <v>5855758.1599999992</v>
      </c>
      <c r="F575" s="8">
        <v>1389.41</v>
      </c>
      <c r="G575" s="8">
        <v>1982.98</v>
      </c>
    </row>
    <row r="576" spans="3:7" x14ac:dyDescent="0.25">
      <c r="C576" s="12" t="s">
        <v>14</v>
      </c>
      <c r="D576" s="8">
        <v>7742642.4100000001</v>
      </c>
      <c r="E576" s="8">
        <v>5355012.8099999996</v>
      </c>
      <c r="F576" s="8">
        <v>794.36</v>
      </c>
      <c r="G576" s="8">
        <v>1123.7</v>
      </c>
    </row>
    <row r="577" spans="3:7" x14ac:dyDescent="0.25">
      <c r="C577" s="13" t="s">
        <v>1166</v>
      </c>
      <c r="D577" s="8">
        <v>2538581.13</v>
      </c>
      <c r="E577" s="8">
        <v>2183828.41</v>
      </c>
      <c r="F577" s="8">
        <v>371.61</v>
      </c>
      <c r="G577" s="8">
        <v>431.21999999999997</v>
      </c>
    </row>
    <row r="578" spans="3:7" x14ac:dyDescent="0.25">
      <c r="C578" s="13" t="s">
        <v>1167</v>
      </c>
      <c r="D578" s="8">
        <v>3548315.1999999997</v>
      </c>
      <c r="E578" s="8">
        <v>2137186.2799999998</v>
      </c>
      <c r="F578" s="8">
        <v>263.33</v>
      </c>
      <c r="G578" s="8">
        <v>437.2</v>
      </c>
    </row>
    <row r="579" spans="3:7" x14ac:dyDescent="0.25">
      <c r="C579" s="13" t="s">
        <v>1165</v>
      </c>
      <c r="D579" s="8">
        <v>1655746.08</v>
      </c>
      <c r="E579" s="8">
        <v>1033998.1199999999</v>
      </c>
      <c r="F579" s="8">
        <v>159.41999999999999</v>
      </c>
      <c r="G579" s="8">
        <v>255.28</v>
      </c>
    </row>
    <row r="580" spans="3:7" x14ac:dyDescent="0.25">
      <c r="C580" s="12" t="s">
        <v>18</v>
      </c>
      <c r="D580" s="8">
        <v>790882.95</v>
      </c>
      <c r="E580" s="8">
        <v>500745.35000000003</v>
      </c>
      <c r="F580" s="8">
        <v>595.05000000000007</v>
      </c>
      <c r="G580" s="8">
        <v>859.28</v>
      </c>
    </row>
    <row r="581" spans="3:7" x14ac:dyDescent="0.25">
      <c r="C581" s="13" t="s">
        <v>1166</v>
      </c>
      <c r="D581" s="8">
        <v>244586.82</v>
      </c>
      <c r="E581" s="8">
        <v>183929.64</v>
      </c>
      <c r="F581" s="8">
        <v>502.54</v>
      </c>
      <c r="G581" s="8">
        <v>668.27</v>
      </c>
    </row>
    <row r="582" spans="3:7" x14ac:dyDescent="0.25">
      <c r="C582" s="13" t="s">
        <v>1167</v>
      </c>
      <c r="D582" s="8">
        <v>376693.57</v>
      </c>
      <c r="E582" s="8">
        <v>261192.03</v>
      </c>
      <c r="F582" s="8">
        <v>56.67</v>
      </c>
      <c r="G582" s="8">
        <v>81.73</v>
      </c>
    </row>
    <row r="583" spans="3:7" x14ac:dyDescent="0.25">
      <c r="C583" s="13" t="s">
        <v>1165</v>
      </c>
      <c r="D583" s="8">
        <v>169602.56</v>
      </c>
      <c r="E583" s="8">
        <v>55623.680000000008</v>
      </c>
      <c r="F583" s="8">
        <v>35.840000000000003</v>
      </c>
      <c r="G583" s="8">
        <v>109.28</v>
      </c>
    </row>
    <row r="584" spans="3:7" x14ac:dyDescent="0.25">
      <c r="C584" s="11" t="s">
        <v>271</v>
      </c>
      <c r="D584" s="8">
        <v>7051588.5899999999</v>
      </c>
      <c r="E584" s="8">
        <v>5857844.6100000003</v>
      </c>
      <c r="F584" s="8">
        <v>1209.6499999999999</v>
      </c>
      <c r="G584" s="8">
        <v>1592.0300000000002</v>
      </c>
    </row>
    <row r="585" spans="3:7" x14ac:dyDescent="0.25">
      <c r="C585" s="12" t="s">
        <v>14</v>
      </c>
      <c r="D585" s="8">
        <v>3137529.7800000003</v>
      </c>
      <c r="E585" s="8">
        <v>2529257.2800000003</v>
      </c>
      <c r="F585" s="8">
        <v>524.96</v>
      </c>
      <c r="G585" s="8">
        <v>651.21</v>
      </c>
    </row>
    <row r="586" spans="3:7" x14ac:dyDescent="0.25">
      <c r="C586" s="13" t="s">
        <v>1168</v>
      </c>
      <c r="D586" s="8">
        <v>3137529.7800000003</v>
      </c>
      <c r="E586" s="8">
        <v>2529257.2800000003</v>
      </c>
      <c r="F586" s="8">
        <v>524.96</v>
      </c>
      <c r="G586" s="8">
        <v>651.21</v>
      </c>
    </row>
    <row r="587" spans="3:7" x14ac:dyDescent="0.25">
      <c r="C587" s="12" t="s">
        <v>18</v>
      </c>
      <c r="D587" s="8">
        <v>3914058.81</v>
      </c>
      <c r="E587" s="8">
        <v>3328587.33</v>
      </c>
      <c r="F587" s="8">
        <v>684.69</v>
      </c>
      <c r="G587" s="8">
        <v>940.81999999999994</v>
      </c>
    </row>
    <row r="588" spans="3:7" x14ac:dyDescent="0.25">
      <c r="C588" s="13" t="s">
        <v>1167</v>
      </c>
      <c r="D588" s="8">
        <v>126788</v>
      </c>
      <c r="E588" s="8">
        <v>76365.7</v>
      </c>
      <c r="F588" s="8">
        <v>263.33</v>
      </c>
      <c r="G588" s="8">
        <v>437.2</v>
      </c>
    </row>
    <row r="589" spans="3:7" x14ac:dyDescent="0.25">
      <c r="C589" s="13" t="s">
        <v>1165</v>
      </c>
      <c r="D589" s="8">
        <v>126109.39</v>
      </c>
      <c r="E589" s="8">
        <v>87441.81</v>
      </c>
      <c r="F589" s="8">
        <v>56.67</v>
      </c>
      <c r="G589" s="8">
        <v>81.73</v>
      </c>
    </row>
    <row r="590" spans="3:7" x14ac:dyDescent="0.25">
      <c r="C590" s="13" t="s">
        <v>1168</v>
      </c>
      <c r="D590" s="8">
        <v>3661161.42</v>
      </c>
      <c r="E590" s="8">
        <v>3164779.82</v>
      </c>
      <c r="F590" s="8">
        <v>364.69</v>
      </c>
      <c r="G590" s="8">
        <v>421.89</v>
      </c>
    </row>
    <row r="591" spans="3:7" x14ac:dyDescent="0.25">
      <c r="C591" s="11" t="s">
        <v>72</v>
      </c>
      <c r="D591" s="8">
        <v>12336146.02</v>
      </c>
      <c r="E591" s="8">
        <v>9030137.040000001</v>
      </c>
      <c r="F591" s="8">
        <v>1483.19</v>
      </c>
      <c r="G591" s="8">
        <v>2098.4899999999998</v>
      </c>
    </row>
    <row r="592" spans="3:7" x14ac:dyDescent="0.25">
      <c r="C592" s="12" t="s">
        <v>14</v>
      </c>
      <c r="D592" s="8">
        <v>8334796.0899999999</v>
      </c>
      <c r="E592" s="8">
        <v>5805136.1200000001</v>
      </c>
      <c r="F592" s="8">
        <v>951.31000000000006</v>
      </c>
      <c r="G592" s="8">
        <v>1437.9499999999998</v>
      </c>
    </row>
    <row r="593" spans="3:7" x14ac:dyDescent="0.25">
      <c r="C593" s="13" t="s">
        <v>1166</v>
      </c>
      <c r="D593" s="8">
        <v>449865.89999999997</v>
      </c>
      <c r="E593" s="8">
        <v>256119.57</v>
      </c>
      <c r="F593" s="8">
        <v>117.11</v>
      </c>
      <c r="G593" s="8">
        <v>205.7</v>
      </c>
    </row>
    <row r="594" spans="3:7" x14ac:dyDescent="0.25">
      <c r="C594" s="13" t="s">
        <v>1165</v>
      </c>
      <c r="D594" s="8">
        <v>575960</v>
      </c>
      <c r="E594" s="8">
        <v>327908</v>
      </c>
      <c r="F594" s="8">
        <v>117.11</v>
      </c>
      <c r="G594" s="8">
        <v>205.7</v>
      </c>
    </row>
    <row r="595" spans="3:7" x14ac:dyDescent="0.25">
      <c r="C595" s="13" t="s">
        <v>1168</v>
      </c>
      <c r="D595" s="8">
        <v>7308970.1899999995</v>
      </c>
      <c r="E595" s="8">
        <v>5221108.55</v>
      </c>
      <c r="F595" s="8">
        <v>717.09</v>
      </c>
      <c r="G595" s="8">
        <v>1026.55</v>
      </c>
    </row>
    <row r="596" spans="3:7" x14ac:dyDescent="0.25">
      <c r="C596" s="12" t="s">
        <v>18</v>
      </c>
      <c r="D596" s="8">
        <v>4001349.93</v>
      </c>
      <c r="E596" s="8">
        <v>3225000.9200000004</v>
      </c>
      <c r="F596" s="8">
        <v>531.88</v>
      </c>
      <c r="G596" s="8">
        <v>660.54000000000008</v>
      </c>
    </row>
    <row r="597" spans="3:7" x14ac:dyDescent="0.25">
      <c r="C597" s="13" t="s">
        <v>1166</v>
      </c>
      <c r="D597" s="8">
        <v>9432.6299999999992</v>
      </c>
      <c r="E597" s="8">
        <v>6996.12</v>
      </c>
      <c r="F597" s="8">
        <v>6.92</v>
      </c>
      <c r="G597" s="8">
        <v>9.33</v>
      </c>
    </row>
    <row r="598" spans="3:7" x14ac:dyDescent="0.25">
      <c r="C598" s="13" t="s">
        <v>1167</v>
      </c>
      <c r="D598" s="8">
        <v>3991917.3000000003</v>
      </c>
      <c r="E598" s="8">
        <v>3218004.8000000003</v>
      </c>
      <c r="F598" s="8">
        <v>524.96</v>
      </c>
      <c r="G598" s="8">
        <v>651.21</v>
      </c>
    </row>
    <row r="599" spans="3:7" x14ac:dyDescent="0.25">
      <c r="C599" s="11" t="s">
        <v>427</v>
      </c>
      <c r="D599" s="8">
        <v>9270958.2300000004</v>
      </c>
      <c r="E599" s="8">
        <v>7385950.1999999993</v>
      </c>
      <c r="F599" s="8">
        <v>1548.01</v>
      </c>
      <c r="G599" s="8">
        <v>2003.85</v>
      </c>
    </row>
    <row r="600" spans="3:7" x14ac:dyDescent="0.25">
      <c r="C600" s="12" t="s">
        <v>14</v>
      </c>
      <c r="D600" s="8">
        <v>7290874.2199999997</v>
      </c>
      <c r="E600" s="8">
        <v>5896924.1799999997</v>
      </c>
      <c r="F600" s="8">
        <v>1045.47</v>
      </c>
      <c r="G600" s="8">
        <v>1335.58</v>
      </c>
    </row>
    <row r="601" spans="3:7" x14ac:dyDescent="0.25">
      <c r="C601" s="13" t="s">
        <v>1167</v>
      </c>
      <c r="D601" s="8">
        <v>2052172.8399999999</v>
      </c>
      <c r="E601" s="8">
        <v>1696451.06</v>
      </c>
      <c r="F601" s="8">
        <v>403.4</v>
      </c>
      <c r="G601" s="8">
        <v>478.66999999999996</v>
      </c>
    </row>
    <row r="602" spans="3:7" x14ac:dyDescent="0.25">
      <c r="C602" s="13" t="s">
        <v>1168</v>
      </c>
      <c r="D602" s="8">
        <v>5238701.38</v>
      </c>
      <c r="E602" s="8">
        <v>4200473.12</v>
      </c>
      <c r="F602" s="8">
        <v>642.07000000000005</v>
      </c>
      <c r="G602" s="8">
        <v>856.91000000000008</v>
      </c>
    </row>
    <row r="603" spans="3:7" x14ac:dyDescent="0.25">
      <c r="C603" s="12" t="s">
        <v>18</v>
      </c>
      <c r="D603" s="8">
        <v>1980084.01</v>
      </c>
      <c r="E603" s="8">
        <v>1489026.02</v>
      </c>
      <c r="F603" s="8">
        <v>502.54</v>
      </c>
      <c r="G603" s="8">
        <v>668.27</v>
      </c>
    </row>
    <row r="604" spans="3:7" x14ac:dyDescent="0.25">
      <c r="C604" s="13" t="s">
        <v>1165</v>
      </c>
      <c r="D604" s="8">
        <v>1980084.01</v>
      </c>
      <c r="E604" s="8">
        <v>1489026.02</v>
      </c>
      <c r="F604" s="8">
        <v>502.54</v>
      </c>
      <c r="G604" s="8">
        <v>668.27</v>
      </c>
    </row>
    <row r="605" spans="3:7" x14ac:dyDescent="0.25">
      <c r="C605" s="11" t="s">
        <v>90</v>
      </c>
      <c r="D605" s="8">
        <v>1076509.74</v>
      </c>
      <c r="E605" s="8">
        <v>726769.65</v>
      </c>
      <c r="F605" s="8">
        <v>679.07</v>
      </c>
      <c r="G605" s="8">
        <v>885.52</v>
      </c>
    </row>
    <row r="606" spans="3:7" x14ac:dyDescent="0.25">
      <c r="C606" s="12" t="s">
        <v>14</v>
      </c>
      <c r="D606" s="8">
        <v>1076509.74</v>
      </c>
      <c r="E606" s="8">
        <v>726769.65</v>
      </c>
      <c r="F606" s="8">
        <v>679.07</v>
      </c>
      <c r="G606" s="8">
        <v>885.52</v>
      </c>
    </row>
    <row r="607" spans="3:7" x14ac:dyDescent="0.25">
      <c r="C607" s="13" t="s">
        <v>1166</v>
      </c>
      <c r="D607" s="8">
        <v>216852.93000000002</v>
      </c>
      <c r="E607" s="8">
        <v>174811.68000000002</v>
      </c>
      <c r="F607" s="8">
        <v>524.96</v>
      </c>
      <c r="G607" s="8">
        <v>651.21</v>
      </c>
    </row>
    <row r="608" spans="3:7" x14ac:dyDescent="0.25">
      <c r="C608" s="13" t="s">
        <v>1167</v>
      </c>
      <c r="D608" s="8">
        <v>859656.81</v>
      </c>
      <c r="E608" s="8">
        <v>551957.97</v>
      </c>
      <c r="F608" s="8">
        <v>154.11000000000001</v>
      </c>
      <c r="G608" s="8">
        <v>234.31</v>
      </c>
    </row>
    <row r="609" spans="3:7" x14ac:dyDescent="0.25">
      <c r="C609" s="11" t="s">
        <v>377</v>
      </c>
      <c r="D609" s="8">
        <v>8523764.620000001</v>
      </c>
      <c r="E609" s="8">
        <v>6161132.4899999993</v>
      </c>
      <c r="F609" s="8">
        <v>1485.1200000000001</v>
      </c>
      <c r="G609" s="8">
        <v>2075.86</v>
      </c>
    </row>
    <row r="610" spans="3:7" x14ac:dyDescent="0.25">
      <c r="C610" s="12" t="s">
        <v>14</v>
      </c>
      <c r="D610" s="8">
        <v>8048782.3600000003</v>
      </c>
      <c r="E610" s="8">
        <v>5846639.5</v>
      </c>
      <c r="F610" s="8">
        <v>1220.4100000000001</v>
      </c>
      <c r="G610" s="8">
        <v>1634.3700000000001</v>
      </c>
    </row>
    <row r="611" spans="3:7" x14ac:dyDescent="0.25">
      <c r="C611" s="13" t="s">
        <v>1166</v>
      </c>
      <c r="D611" s="8">
        <v>936346.39999999991</v>
      </c>
      <c r="E611" s="8">
        <v>533084.72</v>
      </c>
      <c r="F611" s="8">
        <v>117.11</v>
      </c>
      <c r="G611" s="8">
        <v>205.7</v>
      </c>
    </row>
    <row r="612" spans="3:7" x14ac:dyDescent="0.25">
      <c r="C612" s="13" t="s">
        <v>1167</v>
      </c>
      <c r="D612" s="8">
        <v>4231225.17</v>
      </c>
      <c r="E612" s="8">
        <v>3212042.1500000004</v>
      </c>
      <c r="F612" s="8">
        <v>615.8900000000001</v>
      </c>
      <c r="G612" s="8">
        <v>805.27</v>
      </c>
    </row>
    <row r="613" spans="3:7" x14ac:dyDescent="0.25">
      <c r="C613" s="13" t="s">
        <v>1165</v>
      </c>
      <c r="D613" s="8">
        <v>47.45</v>
      </c>
      <c r="E613" s="8">
        <v>31.79</v>
      </c>
      <c r="F613" s="8">
        <v>31.79</v>
      </c>
      <c r="G613" s="8">
        <v>47.45</v>
      </c>
    </row>
    <row r="614" spans="3:7" x14ac:dyDescent="0.25">
      <c r="C614" s="13" t="s">
        <v>1168</v>
      </c>
      <c r="D614" s="8">
        <v>2881163.34</v>
      </c>
      <c r="E614" s="8">
        <v>2101480.84</v>
      </c>
      <c r="F614" s="8">
        <v>455.62</v>
      </c>
      <c r="G614" s="8">
        <v>575.95000000000005</v>
      </c>
    </row>
    <row r="615" spans="3:7" x14ac:dyDescent="0.25">
      <c r="C615" s="12" t="s">
        <v>18</v>
      </c>
      <c r="D615" s="8">
        <v>474982.26</v>
      </c>
      <c r="E615" s="8">
        <v>314492.99</v>
      </c>
      <c r="F615" s="8">
        <v>264.71000000000004</v>
      </c>
      <c r="G615" s="8">
        <v>441.49</v>
      </c>
    </row>
    <row r="616" spans="3:7" x14ac:dyDescent="0.25">
      <c r="C616" s="13" t="s">
        <v>1167</v>
      </c>
      <c r="D616" s="8">
        <v>376537.92</v>
      </c>
      <c r="E616" s="8">
        <v>256388.72</v>
      </c>
      <c r="F616" s="8">
        <v>173.78</v>
      </c>
      <c r="G616" s="8">
        <v>287.43</v>
      </c>
    </row>
    <row r="617" spans="3:7" x14ac:dyDescent="0.25">
      <c r="C617" s="13" t="s">
        <v>1168</v>
      </c>
      <c r="D617" s="8">
        <v>98444.34</v>
      </c>
      <c r="E617" s="8">
        <v>58104.270000000004</v>
      </c>
      <c r="F617" s="8">
        <v>90.93</v>
      </c>
      <c r="G617" s="8">
        <v>154.06</v>
      </c>
    </row>
    <row r="618" spans="3:7" x14ac:dyDescent="0.25">
      <c r="C618" s="11" t="s">
        <v>101</v>
      </c>
      <c r="D618" s="8">
        <v>7083064.5200000005</v>
      </c>
      <c r="E618" s="8">
        <v>4377530.72</v>
      </c>
      <c r="F618" s="8">
        <v>695.62</v>
      </c>
      <c r="G618" s="8">
        <v>1182.0600000000002</v>
      </c>
    </row>
    <row r="619" spans="3:7" x14ac:dyDescent="0.25">
      <c r="C619" s="12" t="s">
        <v>14</v>
      </c>
      <c r="D619" s="8">
        <v>2595626.46</v>
      </c>
      <c r="E619" s="8">
        <v>1584586.08</v>
      </c>
      <c r="F619" s="8">
        <v>230.72</v>
      </c>
      <c r="G619" s="8">
        <v>414.44000000000005</v>
      </c>
    </row>
    <row r="620" spans="3:7" x14ac:dyDescent="0.25">
      <c r="C620" s="13" t="s">
        <v>1166</v>
      </c>
      <c r="D620" s="8">
        <v>1481094.06</v>
      </c>
      <c r="E620" s="8">
        <v>945850.08</v>
      </c>
      <c r="F620" s="8">
        <v>97.44</v>
      </c>
      <c r="G620" s="8">
        <v>152.58000000000001</v>
      </c>
    </row>
    <row r="621" spans="3:7" x14ac:dyDescent="0.25">
      <c r="C621" s="13" t="s">
        <v>1165</v>
      </c>
      <c r="D621" s="8">
        <v>1114532.4000000001</v>
      </c>
      <c r="E621" s="8">
        <v>638736</v>
      </c>
      <c r="F621" s="8">
        <v>133.28</v>
      </c>
      <c r="G621" s="8">
        <v>261.86</v>
      </c>
    </row>
    <row r="622" spans="3:7" x14ac:dyDescent="0.25">
      <c r="C622" s="12" t="s">
        <v>18</v>
      </c>
      <c r="D622" s="8">
        <v>4487438.0600000005</v>
      </c>
      <c r="E622" s="8">
        <v>2792944.6399999997</v>
      </c>
      <c r="F622" s="8">
        <v>464.90000000000003</v>
      </c>
      <c r="G622" s="8">
        <v>767.62000000000012</v>
      </c>
    </row>
    <row r="623" spans="3:7" x14ac:dyDescent="0.25">
      <c r="C623" s="13" t="s">
        <v>1166</v>
      </c>
      <c r="D623" s="8">
        <v>3856343.2600000002</v>
      </c>
      <c r="E623" s="8">
        <v>2427593.6399999997</v>
      </c>
      <c r="F623" s="8">
        <v>256.86</v>
      </c>
      <c r="G623" s="8">
        <v>407.86</v>
      </c>
    </row>
    <row r="624" spans="3:7" x14ac:dyDescent="0.25">
      <c r="C624" s="13" t="s">
        <v>1167</v>
      </c>
      <c r="D624" s="8">
        <v>289632.8</v>
      </c>
      <c r="E624" s="8">
        <v>170948.40000000002</v>
      </c>
      <c r="F624" s="8">
        <v>90.93</v>
      </c>
      <c r="G624" s="8">
        <v>154.06</v>
      </c>
    </row>
    <row r="625" spans="3:7" x14ac:dyDescent="0.25">
      <c r="C625" s="13" t="s">
        <v>1165</v>
      </c>
      <c r="D625" s="8">
        <v>341462</v>
      </c>
      <c r="E625" s="8">
        <v>194402.6</v>
      </c>
      <c r="F625" s="8">
        <v>117.11</v>
      </c>
      <c r="G625" s="8">
        <v>205.7</v>
      </c>
    </row>
    <row r="626" spans="3:7" x14ac:dyDescent="0.25">
      <c r="C626" s="11" t="s">
        <v>103</v>
      </c>
      <c r="D626" s="8">
        <v>13617431.550000001</v>
      </c>
      <c r="E626" s="8">
        <v>9003418.7999999989</v>
      </c>
      <c r="F626" s="8">
        <v>1195.6100000000001</v>
      </c>
      <c r="G626" s="8">
        <v>1798.0500000000002</v>
      </c>
    </row>
    <row r="627" spans="3:7" x14ac:dyDescent="0.25">
      <c r="C627" s="12" t="s">
        <v>14</v>
      </c>
      <c r="D627" s="8">
        <v>5065486.96</v>
      </c>
      <c r="E627" s="8">
        <v>3796809.25</v>
      </c>
      <c r="F627" s="8">
        <v>534.33000000000004</v>
      </c>
      <c r="G627" s="8">
        <v>715.72</v>
      </c>
    </row>
    <row r="628" spans="3:7" x14ac:dyDescent="0.25">
      <c r="C628" s="13" t="s">
        <v>1166</v>
      </c>
      <c r="D628" s="8">
        <v>151697.65000000002</v>
      </c>
      <c r="E628" s="8">
        <v>101632.62999999999</v>
      </c>
      <c r="F628" s="8">
        <v>31.79</v>
      </c>
      <c r="G628" s="8">
        <v>47.45</v>
      </c>
    </row>
    <row r="629" spans="3:7" x14ac:dyDescent="0.25">
      <c r="C629" s="13" t="s">
        <v>1165</v>
      </c>
      <c r="D629" s="8">
        <v>4913789.3099999996</v>
      </c>
      <c r="E629" s="8">
        <v>3695176.62</v>
      </c>
      <c r="F629" s="8">
        <v>502.54</v>
      </c>
      <c r="G629" s="8">
        <v>668.27</v>
      </c>
    </row>
    <row r="630" spans="3:7" x14ac:dyDescent="0.25">
      <c r="C630" s="12" t="s">
        <v>18</v>
      </c>
      <c r="D630" s="8">
        <v>8551944.5899999999</v>
      </c>
      <c r="E630" s="8">
        <v>5206609.55</v>
      </c>
      <c r="F630" s="8">
        <v>661.28</v>
      </c>
      <c r="G630" s="8">
        <v>1082.33</v>
      </c>
    </row>
    <row r="631" spans="3:7" x14ac:dyDescent="0.25">
      <c r="C631" s="13" t="s">
        <v>1165</v>
      </c>
      <c r="D631" s="8">
        <v>6959118.25</v>
      </c>
      <c r="E631" s="8">
        <v>4266484.2799999993</v>
      </c>
      <c r="F631" s="8">
        <v>479.41999999999996</v>
      </c>
      <c r="G631" s="8">
        <v>774.21</v>
      </c>
    </row>
    <row r="632" spans="3:7" x14ac:dyDescent="0.25">
      <c r="C632" s="13" t="s">
        <v>1168</v>
      </c>
      <c r="D632" s="8">
        <v>1592826.34</v>
      </c>
      <c r="E632" s="8">
        <v>940125.27000000014</v>
      </c>
      <c r="F632" s="8">
        <v>181.86</v>
      </c>
      <c r="G632" s="8">
        <v>308.12</v>
      </c>
    </row>
    <row r="633" spans="3:7" x14ac:dyDescent="0.25">
      <c r="C633" s="11" t="s">
        <v>68</v>
      </c>
      <c r="D633" s="8">
        <v>3067865.42</v>
      </c>
      <c r="E633" s="8">
        <v>1868166.92</v>
      </c>
      <c r="F633" s="8">
        <v>355.64000000000004</v>
      </c>
      <c r="G633" s="8">
        <v>595.54999999999995</v>
      </c>
    </row>
    <row r="634" spans="3:7" x14ac:dyDescent="0.25">
      <c r="C634" s="12" t="s">
        <v>14</v>
      </c>
      <c r="D634" s="8">
        <v>3067865.42</v>
      </c>
      <c r="E634" s="8">
        <v>1868166.92</v>
      </c>
      <c r="F634" s="8">
        <v>355.64000000000004</v>
      </c>
      <c r="G634" s="8">
        <v>595.54999999999995</v>
      </c>
    </row>
    <row r="635" spans="3:7" x14ac:dyDescent="0.25">
      <c r="C635" s="13" t="s">
        <v>1166</v>
      </c>
      <c r="D635" s="8">
        <v>1385848.52</v>
      </c>
      <c r="E635" s="8">
        <v>794445.26</v>
      </c>
      <c r="F635" s="8">
        <v>208.04000000000002</v>
      </c>
      <c r="G635" s="8">
        <v>359.76</v>
      </c>
    </row>
    <row r="636" spans="3:7" x14ac:dyDescent="0.25">
      <c r="C636" s="13" t="s">
        <v>1165</v>
      </c>
      <c r="D636" s="8">
        <v>897245.44000000006</v>
      </c>
      <c r="E636" s="8">
        <v>529576.32000000007</v>
      </c>
      <c r="F636" s="8">
        <v>90.93</v>
      </c>
      <c r="G636" s="8">
        <v>154.06</v>
      </c>
    </row>
    <row r="637" spans="3:7" x14ac:dyDescent="0.25">
      <c r="C637" s="13" t="s">
        <v>1168</v>
      </c>
      <c r="D637" s="8">
        <v>784771.46000000008</v>
      </c>
      <c r="E637" s="8">
        <v>544145.34</v>
      </c>
      <c r="F637" s="8">
        <v>56.67</v>
      </c>
      <c r="G637" s="8">
        <v>81.73</v>
      </c>
    </row>
    <row r="638" spans="3:7" x14ac:dyDescent="0.25">
      <c r="C638" s="11" t="s">
        <v>165</v>
      </c>
      <c r="D638" s="8">
        <v>4618164.0199999996</v>
      </c>
      <c r="E638" s="8">
        <v>3375632.8800000004</v>
      </c>
      <c r="F638" s="8">
        <v>816.93000000000006</v>
      </c>
      <c r="G638" s="8">
        <v>1123.0500000000002</v>
      </c>
    </row>
    <row r="639" spans="3:7" x14ac:dyDescent="0.25">
      <c r="C639" s="12" t="s">
        <v>14</v>
      </c>
      <c r="D639" s="8">
        <v>4069990.35</v>
      </c>
      <c r="E639" s="8">
        <v>3027885.5100000002</v>
      </c>
      <c r="F639" s="8">
        <v>661.11</v>
      </c>
      <c r="G639" s="8">
        <v>860.57000000000016</v>
      </c>
    </row>
    <row r="640" spans="3:7" x14ac:dyDescent="0.25">
      <c r="C640" s="13" t="s">
        <v>1166</v>
      </c>
      <c r="D640" s="8">
        <v>53041.05</v>
      </c>
      <c r="E640" s="8">
        <v>39340.199999999997</v>
      </c>
      <c r="F640" s="8">
        <v>6.92</v>
      </c>
      <c r="G640" s="8">
        <v>9.33</v>
      </c>
    </row>
    <row r="641" spans="3:7" x14ac:dyDescent="0.25">
      <c r="C641" s="13" t="s">
        <v>1165</v>
      </c>
      <c r="D641" s="8">
        <v>4016949.3000000003</v>
      </c>
      <c r="E641" s="8">
        <v>2988545.31</v>
      </c>
      <c r="F641" s="8">
        <v>654.19000000000005</v>
      </c>
      <c r="G641" s="8">
        <v>851.24000000000012</v>
      </c>
    </row>
    <row r="642" spans="3:7" x14ac:dyDescent="0.25">
      <c r="C642" s="12" t="s">
        <v>18</v>
      </c>
      <c r="D642" s="8">
        <v>548173.67000000004</v>
      </c>
      <c r="E642" s="8">
        <v>347747.37</v>
      </c>
      <c r="F642" s="8">
        <v>155.82</v>
      </c>
      <c r="G642" s="8">
        <v>262.48</v>
      </c>
    </row>
    <row r="643" spans="3:7" x14ac:dyDescent="0.25">
      <c r="C643" s="13" t="s">
        <v>1166</v>
      </c>
      <c r="D643" s="8">
        <v>242931.69999999998</v>
      </c>
      <c r="E643" s="8">
        <v>138306.91</v>
      </c>
      <c r="F643" s="8">
        <v>117.11</v>
      </c>
      <c r="G643" s="8">
        <v>205.7</v>
      </c>
    </row>
    <row r="644" spans="3:7" x14ac:dyDescent="0.25">
      <c r="C644" s="13" t="s">
        <v>1168</v>
      </c>
      <c r="D644" s="8">
        <v>305241.97000000003</v>
      </c>
      <c r="E644" s="8">
        <v>209440.46</v>
      </c>
      <c r="F644" s="8">
        <v>38.71</v>
      </c>
      <c r="G644" s="8">
        <v>56.78</v>
      </c>
    </row>
    <row r="645" spans="3:7" x14ac:dyDescent="0.25">
      <c r="C645" s="11" t="s">
        <v>429</v>
      </c>
      <c r="D645" s="8">
        <v>6517748.1599999992</v>
      </c>
      <c r="E645" s="8">
        <v>4994886.3800000008</v>
      </c>
      <c r="F645" s="8">
        <v>998.31999999999994</v>
      </c>
      <c r="G645" s="8">
        <v>1406.8899999999999</v>
      </c>
    </row>
    <row r="646" spans="3:7" x14ac:dyDescent="0.25">
      <c r="C646" s="12" t="s">
        <v>14</v>
      </c>
      <c r="D646" s="8">
        <v>205081.68</v>
      </c>
      <c r="E646" s="8">
        <v>122391.36</v>
      </c>
      <c r="F646" s="8">
        <v>250.35</v>
      </c>
      <c r="G646" s="8">
        <v>409.34000000000003</v>
      </c>
    </row>
    <row r="647" spans="3:7" x14ac:dyDescent="0.25">
      <c r="C647" s="13" t="s">
        <v>1165</v>
      </c>
      <c r="D647" s="8">
        <v>165768.56</v>
      </c>
      <c r="E647" s="8">
        <v>97840.680000000008</v>
      </c>
      <c r="F647" s="8">
        <v>90.93</v>
      </c>
      <c r="G647" s="8">
        <v>154.06</v>
      </c>
    </row>
    <row r="648" spans="3:7" x14ac:dyDescent="0.25">
      <c r="C648" s="13" t="s">
        <v>1168</v>
      </c>
      <c r="D648" s="8">
        <v>39313.120000000003</v>
      </c>
      <c r="E648" s="8">
        <v>24550.679999999997</v>
      </c>
      <c r="F648" s="8">
        <v>159.41999999999999</v>
      </c>
      <c r="G648" s="8">
        <v>255.28</v>
      </c>
    </row>
    <row r="649" spans="3:7" x14ac:dyDescent="0.25">
      <c r="C649" s="12" t="s">
        <v>18</v>
      </c>
      <c r="D649" s="8">
        <v>6312666.4799999995</v>
      </c>
      <c r="E649" s="8">
        <v>4872495.0200000005</v>
      </c>
      <c r="F649" s="8">
        <v>747.96999999999991</v>
      </c>
      <c r="G649" s="8">
        <v>997.55000000000007</v>
      </c>
    </row>
    <row r="650" spans="3:7" x14ac:dyDescent="0.25">
      <c r="C650" s="13" t="s">
        <v>1166</v>
      </c>
      <c r="D650" s="8">
        <v>743120.08</v>
      </c>
      <c r="E650" s="8">
        <v>464071.61999999994</v>
      </c>
      <c r="F650" s="8">
        <v>159.41999999999999</v>
      </c>
      <c r="G650" s="8">
        <v>255.28</v>
      </c>
    </row>
    <row r="651" spans="3:7" x14ac:dyDescent="0.25">
      <c r="C651" s="13" t="s">
        <v>1167</v>
      </c>
      <c r="D651" s="8">
        <v>5509395.8899999997</v>
      </c>
      <c r="E651" s="8">
        <v>4363810.16</v>
      </c>
      <c r="F651" s="8">
        <v>581.63</v>
      </c>
      <c r="G651" s="8">
        <v>732.94</v>
      </c>
    </row>
    <row r="652" spans="3:7" x14ac:dyDescent="0.25">
      <c r="C652" s="13" t="s">
        <v>1168</v>
      </c>
      <c r="D652" s="8">
        <v>60150.51</v>
      </c>
      <c r="E652" s="8">
        <v>44613.24</v>
      </c>
      <c r="F652" s="8">
        <v>6.92</v>
      </c>
      <c r="G652" s="8">
        <v>9.33</v>
      </c>
    </row>
    <row r="653" spans="3:7" x14ac:dyDescent="0.25">
      <c r="C653" s="11" t="s">
        <v>163</v>
      </c>
      <c r="D653" s="8">
        <v>12742503.02</v>
      </c>
      <c r="E653" s="8">
        <v>9699094.7100000009</v>
      </c>
      <c r="F653" s="8">
        <v>1703.26</v>
      </c>
      <c r="G653" s="8">
        <v>2179.62</v>
      </c>
    </row>
    <row r="654" spans="3:7" x14ac:dyDescent="0.25">
      <c r="C654" s="12" t="s">
        <v>14</v>
      </c>
      <c r="D654" s="8">
        <v>5374364.5199999996</v>
      </c>
      <c r="E654" s="8">
        <v>3771788.86</v>
      </c>
      <c r="F654" s="8">
        <v>621.54999999999995</v>
      </c>
      <c r="G654" s="8">
        <v>829.75</v>
      </c>
    </row>
    <row r="655" spans="3:7" x14ac:dyDescent="0.25">
      <c r="C655" s="13" t="s">
        <v>1166</v>
      </c>
      <c r="D655" s="8">
        <v>2886916.2</v>
      </c>
      <c r="E655" s="8">
        <v>2218400.38</v>
      </c>
      <c r="F655" s="8">
        <v>462.13</v>
      </c>
      <c r="G655" s="8">
        <v>574.47</v>
      </c>
    </row>
    <row r="656" spans="3:7" x14ac:dyDescent="0.25">
      <c r="C656" s="13" t="s">
        <v>1165</v>
      </c>
      <c r="D656" s="8">
        <v>2487448.3199999998</v>
      </c>
      <c r="E656" s="8">
        <v>1553388.48</v>
      </c>
      <c r="F656" s="8">
        <v>159.41999999999999</v>
      </c>
      <c r="G656" s="8">
        <v>255.28</v>
      </c>
    </row>
    <row r="657" spans="3:7" x14ac:dyDescent="0.25">
      <c r="C657" s="12" t="s">
        <v>18</v>
      </c>
      <c r="D657" s="8">
        <v>7368138.5</v>
      </c>
      <c r="E657" s="8">
        <v>5927305.8499999996</v>
      </c>
      <c r="F657" s="8">
        <v>1081.71</v>
      </c>
      <c r="G657" s="8">
        <v>1349.8700000000001</v>
      </c>
    </row>
    <row r="658" spans="3:7" x14ac:dyDescent="0.25">
      <c r="C658" s="13" t="s">
        <v>1166</v>
      </c>
      <c r="D658" s="8">
        <v>2931096.21</v>
      </c>
      <c r="E658" s="8">
        <v>2362844.96</v>
      </c>
      <c r="F658" s="8">
        <v>524.96</v>
      </c>
      <c r="G658" s="8">
        <v>651.21</v>
      </c>
    </row>
    <row r="659" spans="3:7" x14ac:dyDescent="0.25">
      <c r="C659" s="13" t="s">
        <v>1167</v>
      </c>
      <c r="D659" s="8">
        <v>90866.75</v>
      </c>
      <c r="E659" s="8">
        <v>60877.85</v>
      </c>
      <c r="F659" s="8">
        <v>31.79</v>
      </c>
      <c r="G659" s="8">
        <v>47.45</v>
      </c>
    </row>
    <row r="660" spans="3:7" x14ac:dyDescent="0.25">
      <c r="C660" s="13" t="s">
        <v>1168</v>
      </c>
      <c r="D660" s="8">
        <v>4346175.54</v>
      </c>
      <c r="E660" s="8">
        <v>3503583.04</v>
      </c>
      <c r="F660" s="8">
        <v>524.96</v>
      </c>
      <c r="G660" s="8">
        <v>651.21</v>
      </c>
    </row>
    <row r="661" spans="3:7" x14ac:dyDescent="0.25">
      <c r="C661" s="11" t="s">
        <v>254</v>
      </c>
      <c r="D661" s="8">
        <v>12774815.650000002</v>
      </c>
      <c r="E661" s="8">
        <v>9695148.1799999997</v>
      </c>
      <c r="F661" s="8">
        <v>1707.3200000000002</v>
      </c>
      <c r="G661" s="8">
        <v>2337.81</v>
      </c>
    </row>
    <row r="662" spans="3:7" x14ac:dyDescent="0.25">
      <c r="C662" s="12" t="s">
        <v>14</v>
      </c>
      <c r="D662" s="8">
        <v>12261959.900000002</v>
      </c>
      <c r="E662" s="8">
        <v>9339543.9299999997</v>
      </c>
      <c r="F662" s="8">
        <v>1650.65</v>
      </c>
      <c r="G662" s="8">
        <v>2256.08</v>
      </c>
    </row>
    <row r="663" spans="3:7" x14ac:dyDescent="0.25">
      <c r="C663" s="13" t="s">
        <v>1166</v>
      </c>
      <c r="D663" s="8">
        <v>82397.119999999995</v>
      </c>
      <c r="E663" s="8">
        <v>27023.360000000004</v>
      </c>
      <c r="F663" s="8">
        <v>35.840000000000003</v>
      </c>
      <c r="G663" s="8">
        <v>109.28</v>
      </c>
    </row>
    <row r="664" spans="3:7" x14ac:dyDescent="0.25">
      <c r="C664" s="13" t="s">
        <v>1167</v>
      </c>
      <c r="D664" s="8">
        <v>4963073.83</v>
      </c>
      <c r="E664" s="8">
        <v>3960281.15</v>
      </c>
      <c r="F664" s="8">
        <v>518.79999999999995</v>
      </c>
      <c r="G664" s="8">
        <v>656.2</v>
      </c>
    </row>
    <row r="665" spans="3:7" x14ac:dyDescent="0.25">
      <c r="C665" s="13" t="s">
        <v>1165</v>
      </c>
      <c r="D665" s="8">
        <v>5766501.8300000001</v>
      </c>
      <c r="E665" s="8">
        <v>4336417.66</v>
      </c>
      <c r="F665" s="8">
        <v>502.54</v>
      </c>
      <c r="G665" s="8">
        <v>668.27</v>
      </c>
    </row>
    <row r="666" spans="3:7" x14ac:dyDescent="0.25">
      <c r="C666" s="13" t="s">
        <v>1168</v>
      </c>
      <c r="D666" s="8">
        <v>1449987.12</v>
      </c>
      <c r="E666" s="8">
        <v>1015821.76</v>
      </c>
      <c r="F666" s="8">
        <v>593.47</v>
      </c>
      <c r="G666" s="8">
        <v>822.32999999999993</v>
      </c>
    </row>
    <row r="667" spans="3:7" x14ac:dyDescent="0.25">
      <c r="C667" s="12" t="s">
        <v>18</v>
      </c>
      <c r="D667" s="8">
        <v>512855.75</v>
      </c>
      <c r="E667" s="8">
        <v>355604.25</v>
      </c>
      <c r="F667" s="8">
        <v>56.67</v>
      </c>
      <c r="G667" s="8">
        <v>81.73</v>
      </c>
    </row>
    <row r="668" spans="3:7" x14ac:dyDescent="0.25">
      <c r="C668" s="13" t="s">
        <v>1167</v>
      </c>
      <c r="D668" s="8">
        <v>512855.75</v>
      </c>
      <c r="E668" s="8">
        <v>355604.25</v>
      </c>
      <c r="F668" s="8">
        <v>56.67</v>
      </c>
      <c r="G668" s="8">
        <v>81.73</v>
      </c>
    </row>
    <row r="669" spans="3:7" x14ac:dyDescent="0.25">
      <c r="C669" s="11" t="s">
        <v>66</v>
      </c>
      <c r="D669" s="8">
        <v>7644642.0800000001</v>
      </c>
      <c r="E669" s="8">
        <v>5164242.8599999994</v>
      </c>
      <c r="F669" s="8">
        <v>889.95</v>
      </c>
      <c r="G669" s="8">
        <v>1241.3699999999999</v>
      </c>
    </row>
    <row r="670" spans="3:7" x14ac:dyDescent="0.25">
      <c r="C670" s="12" t="s">
        <v>14</v>
      </c>
      <c r="D670" s="8">
        <v>2887184.0399999996</v>
      </c>
      <c r="E670" s="8">
        <v>1747081.8599999999</v>
      </c>
      <c r="F670" s="8">
        <v>205.57</v>
      </c>
      <c r="G670" s="8">
        <v>334.88</v>
      </c>
    </row>
    <row r="671" spans="3:7" x14ac:dyDescent="0.25">
      <c r="C671" s="13" t="s">
        <v>1166</v>
      </c>
      <c r="D671" s="8">
        <v>2773446.3899999997</v>
      </c>
      <c r="E671" s="8">
        <v>1670881.23</v>
      </c>
      <c r="F671" s="8">
        <v>173.78</v>
      </c>
      <c r="G671" s="8">
        <v>287.43</v>
      </c>
    </row>
    <row r="672" spans="3:7" x14ac:dyDescent="0.25">
      <c r="C672" s="13" t="s">
        <v>1165</v>
      </c>
      <c r="D672" s="8">
        <v>113737.65000000001</v>
      </c>
      <c r="E672" s="8">
        <v>76200.63</v>
      </c>
      <c r="F672" s="8">
        <v>31.79</v>
      </c>
      <c r="G672" s="8">
        <v>47.45</v>
      </c>
    </row>
    <row r="673" spans="3:7" x14ac:dyDescent="0.25">
      <c r="C673" s="12" t="s">
        <v>18</v>
      </c>
      <c r="D673" s="8">
        <v>4757458.04</v>
      </c>
      <c r="E673" s="8">
        <v>3417161</v>
      </c>
      <c r="F673" s="8">
        <v>684.38</v>
      </c>
      <c r="G673" s="8">
        <v>906.49</v>
      </c>
    </row>
    <row r="674" spans="3:7" x14ac:dyDescent="0.25">
      <c r="C674" s="13" t="s">
        <v>1167</v>
      </c>
      <c r="D674" s="8">
        <v>4757458.04</v>
      </c>
      <c r="E674" s="8">
        <v>3417161</v>
      </c>
      <c r="F674" s="8">
        <v>684.38</v>
      </c>
      <c r="G674" s="8">
        <v>906.49</v>
      </c>
    </row>
    <row r="675" spans="3:7" x14ac:dyDescent="0.25">
      <c r="C675" s="11" t="s">
        <v>108</v>
      </c>
      <c r="D675" s="8">
        <v>3150768.9699999997</v>
      </c>
      <c r="E675" s="8">
        <v>1673670.3199999998</v>
      </c>
      <c r="F675" s="8">
        <v>540.30999999999995</v>
      </c>
      <c r="G675" s="8">
        <v>967.21</v>
      </c>
    </row>
    <row r="676" spans="3:7" x14ac:dyDescent="0.25">
      <c r="C676" s="12" t="s">
        <v>14</v>
      </c>
      <c r="D676" s="8">
        <v>1801109.2</v>
      </c>
      <c r="E676" s="8">
        <v>1025415.16</v>
      </c>
      <c r="F676" s="8">
        <v>117.11</v>
      </c>
      <c r="G676" s="8">
        <v>205.7</v>
      </c>
    </row>
    <row r="677" spans="3:7" x14ac:dyDescent="0.25">
      <c r="C677" s="13" t="s">
        <v>1165</v>
      </c>
      <c r="D677" s="8">
        <v>1801109.2</v>
      </c>
      <c r="E677" s="8">
        <v>1025415.16</v>
      </c>
      <c r="F677" s="8">
        <v>117.11</v>
      </c>
      <c r="G677" s="8">
        <v>205.7</v>
      </c>
    </row>
    <row r="678" spans="3:7" x14ac:dyDescent="0.25">
      <c r="C678" s="12" t="s">
        <v>18</v>
      </c>
      <c r="D678" s="8">
        <v>1349659.77</v>
      </c>
      <c r="E678" s="8">
        <v>648255.16</v>
      </c>
      <c r="F678" s="8">
        <v>423.2</v>
      </c>
      <c r="G678" s="8">
        <v>761.51</v>
      </c>
    </row>
    <row r="679" spans="3:7" x14ac:dyDescent="0.25">
      <c r="C679" s="13" t="s">
        <v>1166</v>
      </c>
      <c r="D679" s="8">
        <v>559513.59999999998</v>
      </c>
      <c r="E679" s="8">
        <v>183500.80000000002</v>
      </c>
      <c r="F679" s="8">
        <v>35.840000000000003</v>
      </c>
      <c r="G679" s="8">
        <v>109.28</v>
      </c>
    </row>
    <row r="680" spans="3:7" x14ac:dyDescent="0.25">
      <c r="C680" s="13" t="s">
        <v>1167</v>
      </c>
      <c r="D680" s="8">
        <v>50745.87</v>
      </c>
      <c r="E680" s="8">
        <v>37637.879999999997</v>
      </c>
      <c r="F680" s="8">
        <v>6.92</v>
      </c>
      <c r="G680" s="8">
        <v>9.33</v>
      </c>
    </row>
    <row r="681" spans="3:7" x14ac:dyDescent="0.25">
      <c r="C681" s="13" t="s">
        <v>1165</v>
      </c>
      <c r="D681" s="8">
        <v>552715.9</v>
      </c>
      <c r="E681" s="8">
        <v>314674.57</v>
      </c>
      <c r="F681" s="8">
        <v>117.11</v>
      </c>
      <c r="G681" s="8">
        <v>205.7</v>
      </c>
    </row>
    <row r="682" spans="3:7" x14ac:dyDescent="0.25">
      <c r="C682" s="13" t="s">
        <v>1168</v>
      </c>
      <c r="D682" s="8">
        <v>186684.4</v>
      </c>
      <c r="E682" s="8">
        <v>112441.90999999999</v>
      </c>
      <c r="F682" s="8">
        <v>263.33</v>
      </c>
      <c r="G682" s="8">
        <v>437.2</v>
      </c>
    </row>
    <row r="683" spans="3:7" x14ac:dyDescent="0.25">
      <c r="C683" s="10" t="s">
        <v>20</v>
      </c>
      <c r="D683" s="8">
        <v>129136448.45999998</v>
      </c>
      <c r="E683" s="8">
        <v>93026918.409999996</v>
      </c>
      <c r="F683" s="8">
        <v>19625.689999999999</v>
      </c>
      <c r="G683" s="8">
        <v>27380.91</v>
      </c>
    </row>
    <row r="684" spans="3:7" x14ac:dyDescent="0.25">
      <c r="C684" s="11" t="s">
        <v>42</v>
      </c>
      <c r="D684" s="8">
        <v>14401585.16</v>
      </c>
      <c r="E684" s="8">
        <v>11134954.870000001</v>
      </c>
      <c r="F684" s="8">
        <v>2223.71</v>
      </c>
      <c r="G684" s="8">
        <v>2998.28</v>
      </c>
    </row>
    <row r="685" spans="3:7" x14ac:dyDescent="0.25">
      <c r="C685" s="12" t="s">
        <v>14</v>
      </c>
      <c r="D685" s="8">
        <v>6773673.3799999999</v>
      </c>
      <c r="E685" s="8">
        <v>5246203.99</v>
      </c>
      <c r="F685" s="8">
        <v>1055.5999999999999</v>
      </c>
      <c r="G685" s="8">
        <v>1396.8</v>
      </c>
    </row>
    <row r="686" spans="3:7" x14ac:dyDescent="0.25">
      <c r="C686" s="13" t="s">
        <v>1166</v>
      </c>
      <c r="D686" s="8">
        <v>3204712.64</v>
      </c>
      <c r="E686" s="8">
        <v>2319402.0100000002</v>
      </c>
      <c r="F686" s="8">
        <v>593.47</v>
      </c>
      <c r="G686" s="8">
        <v>822.32999999999993</v>
      </c>
    </row>
    <row r="687" spans="3:7" x14ac:dyDescent="0.25">
      <c r="C687" s="13" t="s">
        <v>1165</v>
      </c>
      <c r="D687" s="8">
        <v>3568960.7399999998</v>
      </c>
      <c r="E687" s="8">
        <v>2926801.98</v>
      </c>
      <c r="F687" s="8">
        <v>462.13</v>
      </c>
      <c r="G687" s="8">
        <v>574.47</v>
      </c>
    </row>
    <row r="688" spans="3:7" x14ac:dyDescent="0.25">
      <c r="C688" s="12" t="s">
        <v>18</v>
      </c>
      <c r="D688" s="8">
        <v>7627911.7800000003</v>
      </c>
      <c r="E688" s="8">
        <v>5888750.8799999999</v>
      </c>
      <c r="F688" s="8">
        <v>1168.1100000000001</v>
      </c>
      <c r="G688" s="8">
        <v>1601.48</v>
      </c>
    </row>
    <row r="689" spans="3:7" x14ac:dyDescent="0.25">
      <c r="C689" s="13" t="s">
        <v>1166</v>
      </c>
      <c r="D689" s="8">
        <v>317055.48</v>
      </c>
      <c r="E689" s="8">
        <v>187133.94</v>
      </c>
      <c r="F689" s="8">
        <v>90.93</v>
      </c>
      <c r="G689" s="8">
        <v>154.06</v>
      </c>
    </row>
    <row r="690" spans="3:7" x14ac:dyDescent="0.25">
      <c r="C690" s="13" t="s">
        <v>1167</v>
      </c>
      <c r="D690" s="8">
        <v>909515.47</v>
      </c>
      <c r="E690" s="8">
        <v>683956.94000000006</v>
      </c>
      <c r="F690" s="8">
        <v>502.54</v>
      </c>
      <c r="G690" s="8">
        <v>668.27</v>
      </c>
    </row>
    <row r="691" spans="3:7" x14ac:dyDescent="0.25">
      <c r="C691" s="13" t="s">
        <v>1168</v>
      </c>
      <c r="D691" s="8">
        <v>6401340.8300000001</v>
      </c>
      <c r="E691" s="8">
        <v>5017660</v>
      </c>
      <c r="F691" s="8">
        <v>574.64</v>
      </c>
      <c r="G691" s="8">
        <v>779.15000000000009</v>
      </c>
    </row>
    <row r="692" spans="3:7" x14ac:dyDescent="0.25">
      <c r="C692" s="11" t="s">
        <v>171</v>
      </c>
      <c r="D692" s="8">
        <v>6531125.0500000007</v>
      </c>
      <c r="E692" s="8">
        <v>4711189.3600000003</v>
      </c>
      <c r="F692" s="8">
        <v>895.10000000000014</v>
      </c>
      <c r="G692" s="8">
        <v>1305.5</v>
      </c>
    </row>
    <row r="693" spans="3:7" x14ac:dyDescent="0.25">
      <c r="C693" s="12" t="s">
        <v>14</v>
      </c>
      <c r="D693" s="8">
        <v>5168181.03</v>
      </c>
      <c r="E693" s="8">
        <v>3853331.3000000003</v>
      </c>
      <c r="F693" s="8">
        <v>534.33000000000004</v>
      </c>
      <c r="G693" s="8">
        <v>715.72</v>
      </c>
    </row>
    <row r="694" spans="3:7" x14ac:dyDescent="0.25">
      <c r="C694" s="13" t="s">
        <v>1166</v>
      </c>
      <c r="D694" s="8">
        <v>404084.2</v>
      </c>
      <c r="E694" s="8">
        <v>270723.64</v>
      </c>
      <c r="F694" s="8">
        <v>31.79</v>
      </c>
      <c r="G694" s="8">
        <v>47.45</v>
      </c>
    </row>
    <row r="695" spans="3:7" x14ac:dyDescent="0.25">
      <c r="C695" s="13" t="s">
        <v>1167</v>
      </c>
      <c r="D695" s="8">
        <v>4764096.83</v>
      </c>
      <c r="E695" s="8">
        <v>3582607.66</v>
      </c>
      <c r="F695" s="8">
        <v>502.54</v>
      </c>
      <c r="G695" s="8">
        <v>668.27</v>
      </c>
    </row>
    <row r="696" spans="3:7" x14ac:dyDescent="0.25">
      <c r="C696" s="12" t="s">
        <v>18</v>
      </c>
      <c r="D696" s="8">
        <v>1362944.02</v>
      </c>
      <c r="E696" s="8">
        <v>857858.05999999994</v>
      </c>
      <c r="F696" s="8">
        <v>360.77</v>
      </c>
      <c r="G696" s="8">
        <v>589.78</v>
      </c>
    </row>
    <row r="697" spans="3:7" x14ac:dyDescent="0.25">
      <c r="C697" s="13" t="s">
        <v>1167</v>
      </c>
      <c r="D697" s="8">
        <v>345388</v>
      </c>
      <c r="E697" s="8">
        <v>208030.69999999998</v>
      </c>
      <c r="F697" s="8">
        <v>263.33</v>
      </c>
      <c r="G697" s="8">
        <v>437.2</v>
      </c>
    </row>
    <row r="698" spans="3:7" x14ac:dyDescent="0.25">
      <c r="C698" s="13" t="s">
        <v>1168</v>
      </c>
      <c r="D698" s="8">
        <v>1017556.0200000001</v>
      </c>
      <c r="E698" s="8">
        <v>649827.36</v>
      </c>
      <c r="F698" s="8">
        <v>97.44</v>
      </c>
      <c r="G698" s="8">
        <v>152.58000000000001</v>
      </c>
    </row>
    <row r="699" spans="3:7" x14ac:dyDescent="0.25">
      <c r="C699" s="11" t="s">
        <v>59</v>
      </c>
      <c r="D699" s="8">
        <v>8672067.9699999988</v>
      </c>
      <c r="E699" s="8">
        <v>5582518.2699999996</v>
      </c>
      <c r="F699" s="8">
        <v>1501.8299999999997</v>
      </c>
      <c r="G699" s="8">
        <v>2184.7200000000003</v>
      </c>
    </row>
    <row r="700" spans="3:7" x14ac:dyDescent="0.25">
      <c r="C700" s="12" t="s">
        <v>14</v>
      </c>
      <c r="D700" s="8">
        <v>8626192.3599999994</v>
      </c>
      <c r="E700" s="8">
        <v>5548492.6299999999</v>
      </c>
      <c r="F700" s="8">
        <v>1494.9099999999996</v>
      </c>
      <c r="G700" s="8">
        <v>2175.3900000000003</v>
      </c>
    </row>
    <row r="701" spans="3:7" x14ac:dyDescent="0.25">
      <c r="C701" s="13" t="s">
        <v>1166</v>
      </c>
      <c r="D701" s="8">
        <v>164756.13</v>
      </c>
      <c r="E701" s="8">
        <v>132814.88</v>
      </c>
      <c r="F701" s="8">
        <v>524.96</v>
      </c>
      <c r="G701" s="8">
        <v>651.21</v>
      </c>
    </row>
    <row r="702" spans="3:7" x14ac:dyDescent="0.25">
      <c r="C702" s="13" t="s">
        <v>1167</v>
      </c>
      <c r="D702" s="8">
        <v>2720258.4</v>
      </c>
      <c r="E702" s="8">
        <v>1638439.26</v>
      </c>
      <c r="F702" s="8">
        <v>263.33</v>
      </c>
      <c r="G702" s="8">
        <v>437.2</v>
      </c>
    </row>
    <row r="703" spans="3:7" x14ac:dyDescent="0.25">
      <c r="C703" s="13" t="s">
        <v>1165</v>
      </c>
      <c r="D703" s="8">
        <v>4838852.8699999992</v>
      </c>
      <c r="E703" s="8">
        <v>3481307.61</v>
      </c>
      <c r="F703" s="8">
        <v>670.77999999999986</v>
      </c>
      <c r="G703" s="8">
        <v>977.7</v>
      </c>
    </row>
    <row r="704" spans="3:7" x14ac:dyDescent="0.25">
      <c r="C704" s="13" t="s">
        <v>1168</v>
      </c>
      <c r="D704" s="8">
        <v>902324.96</v>
      </c>
      <c r="E704" s="8">
        <v>295930.88</v>
      </c>
      <c r="F704" s="8">
        <v>35.840000000000003</v>
      </c>
      <c r="G704" s="8">
        <v>109.28</v>
      </c>
    </row>
    <row r="705" spans="3:7" x14ac:dyDescent="0.25">
      <c r="C705" s="12" t="s">
        <v>18</v>
      </c>
      <c r="D705" s="8">
        <v>45875.61</v>
      </c>
      <c r="E705" s="8">
        <v>34025.64</v>
      </c>
      <c r="F705" s="8">
        <v>6.92</v>
      </c>
      <c r="G705" s="8">
        <v>9.33</v>
      </c>
    </row>
    <row r="706" spans="3:7" x14ac:dyDescent="0.25">
      <c r="C706" s="13" t="s">
        <v>1165</v>
      </c>
      <c r="D706" s="8">
        <v>45875.61</v>
      </c>
      <c r="E706" s="8">
        <v>34025.64</v>
      </c>
      <c r="F706" s="8">
        <v>6.92</v>
      </c>
      <c r="G706" s="8">
        <v>9.33</v>
      </c>
    </row>
    <row r="707" spans="3:7" x14ac:dyDescent="0.25">
      <c r="C707" s="11" t="s">
        <v>35</v>
      </c>
      <c r="D707" s="8">
        <v>2028581.1400000001</v>
      </c>
      <c r="E707" s="8">
        <v>979881.34000000008</v>
      </c>
      <c r="F707" s="8">
        <v>165.07</v>
      </c>
      <c r="G707" s="8">
        <v>309.31000000000006</v>
      </c>
    </row>
    <row r="708" spans="3:7" x14ac:dyDescent="0.25">
      <c r="C708" s="12" t="s">
        <v>14</v>
      </c>
      <c r="D708" s="8">
        <v>976542.58000000007</v>
      </c>
      <c r="E708" s="8">
        <v>634849.66</v>
      </c>
      <c r="F708" s="8">
        <v>129.22999999999999</v>
      </c>
      <c r="G708" s="8">
        <v>200.03000000000003</v>
      </c>
    </row>
    <row r="709" spans="3:7" x14ac:dyDescent="0.25">
      <c r="C709" s="13" t="s">
        <v>1167</v>
      </c>
      <c r="D709" s="8">
        <v>357678.10000000003</v>
      </c>
      <c r="E709" s="8">
        <v>239633.02</v>
      </c>
      <c r="F709" s="8">
        <v>31.79</v>
      </c>
      <c r="G709" s="8">
        <v>47.45</v>
      </c>
    </row>
    <row r="710" spans="3:7" x14ac:dyDescent="0.25">
      <c r="C710" s="13" t="s">
        <v>1168</v>
      </c>
      <c r="D710" s="8">
        <v>618864.4800000001</v>
      </c>
      <c r="E710" s="8">
        <v>395216.64000000001</v>
      </c>
      <c r="F710" s="8">
        <v>97.44</v>
      </c>
      <c r="G710" s="8">
        <v>152.58000000000001</v>
      </c>
    </row>
    <row r="711" spans="3:7" x14ac:dyDescent="0.25">
      <c r="C711" s="12" t="s">
        <v>18</v>
      </c>
      <c r="D711" s="8">
        <v>1052038.56</v>
      </c>
      <c r="E711" s="8">
        <v>345031.68000000005</v>
      </c>
      <c r="F711" s="8">
        <v>35.840000000000003</v>
      </c>
      <c r="G711" s="8">
        <v>109.28</v>
      </c>
    </row>
    <row r="712" spans="3:7" x14ac:dyDescent="0.25">
      <c r="C712" s="13" t="s">
        <v>1168</v>
      </c>
      <c r="D712" s="8">
        <v>1052038.56</v>
      </c>
      <c r="E712" s="8">
        <v>345031.68000000005</v>
      </c>
      <c r="F712" s="8">
        <v>35.840000000000003</v>
      </c>
      <c r="G712" s="8">
        <v>109.28</v>
      </c>
    </row>
    <row r="713" spans="3:7" x14ac:dyDescent="0.25">
      <c r="C713" s="11" t="s">
        <v>374</v>
      </c>
      <c r="D713" s="8">
        <v>10433242.460000001</v>
      </c>
      <c r="E713" s="8">
        <v>7191360.2599999998</v>
      </c>
      <c r="F713" s="8">
        <v>1411.13</v>
      </c>
      <c r="G713" s="8">
        <v>1990.6799999999998</v>
      </c>
    </row>
    <row r="714" spans="3:7" x14ac:dyDescent="0.25">
      <c r="C714" s="12" t="s">
        <v>14</v>
      </c>
      <c r="D714" s="8">
        <v>10154783.960000001</v>
      </c>
      <c r="E714" s="8">
        <v>7013532.2599999998</v>
      </c>
      <c r="F714" s="8">
        <v>1313.69</v>
      </c>
      <c r="G714" s="8">
        <v>1838.1</v>
      </c>
    </row>
    <row r="715" spans="3:7" x14ac:dyDescent="0.25">
      <c r="C715" s="13" t="s">
        <v>1166</v>
      </c>
      <c r="D715" s="8">
        <v>238484.88</v>
      </c>
      <c r="E715" s="8">
        <v>140759.64000000001</v>
      </c>
      <c r="F715" s="8">
        <v>90.93</v>
      </c>
      <c r="G715" s="8">
        <v>154.06</v>
      </c>
    </row>
    <row r="716" spans="3:7" x14ac:dyDescent="0.25">
      <c r="C716" s="13" t="s">
        <v>1167</v>
      </c>
      <c r="D716" s="8">
        <v>873584.32000000007</v>
      </c>
      <c r="E716" s="8">
        <v>286504.96000000002</v>
      </c>
      <c r="F716" s="8">
        <v>35.840000000000003</v>
      </c>
      <c r="G716" s="8">
        <v>109.28</v>
      </c>
    </row>
    <row r="717" spans="3:7" x14ac:dyDescent="0.25">
      <c r="C717" s="13" t="s">
        <v>1165</v>
      </c>
      <c r="D717" s="8">
        <v>697445.91</v>
      </c>
      <c r="E717" s="8">
        <v>562232.16</v>
      </c>
      <c r="F717" s="8">
        <v>524.96</v>
      </c>
      <c r="G717" s="8">
        <v>651.21</v>
      </c>
    </row>
    <row r="718" spans="3:7" x14ac:dyDescent="0.25">
      <c r="C718" s="13" t="s">
        <v>1168</v>
      </c>
      <c r="D718" s="8">
        <v>8345268.8499999996</v>
      </c>
      <c r="E718" s="8">
        <v>6024035.5</v>
      </c>
      <c r="F718" s="8">
        <v>661.96</v>
      </c>
      <c r="G718" s="8">
        <v>923.55</v>
      </c>
    </row>
    <row r="719" spans="3:7" x14ac:dyDescent="0.25">
      <c r="C719" s="12" t="s">
        <v>18</v>
      </c>
      <c r="D719" s="8">
        <v>278458.5</v>
      </c>
      <c r="E719" s="8">
        <v>177828</v>
      </c>
      <c r="F719" s="8">
        <v>97.44</v>
      </c>
      <c r="G719" s="8">
        <v>152.58000000000001</v>
      </c>
    </row>
    <row r="720" spans="3:7" x14ac:dyDescent="0.25">
      <c r="C720" s="13" t="s">
        <v>1166</v>
      </c>
      <c r="D720" s="8">
        <v>278458.5</v>
      </c>
      <c r="E720" s="8">
        <v>177828</v>
      </c>
      <c r="F720" s="8">
        <v>97.44</v>
      </c>
      <c r="G720" s="8">
        <v>152.58000000000001</v>
      </c>
    </row>
    <row r="721" spans="3:7" x14ac:dyDescent="0.25">
      <c r="C721" s="11" t="s">
        <v>21</v>
      </c>
      <c r="D721" s="8">
        <v>5330499.5199999996</v>
      </c>
      <c r="E721" s="8">
        <v>4178392</v>
      </c>
      <c r="F721" s="8">
        <v>495.64</v>
      </c>
      <c r="G721" s="8">
        <v>646.25</v>
      </c>
    </row>
    <row r="722" spans="3:7" x14ac:dyDescent="0.25">
      <c r="C722" s="12" t="s">
        <v>14</v>
      </c>
      <c r="D722" s="8">
        <v>3809244.81</v>
      </c>
      <c r="E722" s="8">
        <v>3292786.01</v>
      </c>
      <c r="F722" s="8">
        <v>364.69</v>
      </c>
      <c r="G722" s="8">
        <v>421.89</v>
      </c>
    </row>
    <row r="723" spans="3:7" x14ac:dyDescent="0.25">
      <c r="C723" s="13" t="s">
        <v>1166</v>
      </c>
      <c r="D723" s="8">
        <v>3809244.81</v>
      </c>
      <c r="E723" s="8">
        <v>3292786.01</v>
      </c>
      <c r="F723" s="8">
        <v>364.69</v>
      </c>
      <c r="G723" s="8">
        <v>421.89</v>
      </c>
    </row>
    <row r="724" spans="3:7" x14ac:dyDescent="0.25">
      <c r="C724" s="12" t="s">
        <v>18</v>
      </c>
      <c r="D724" s="8">
        <v>1521254.71</v>
      </c>
      <c r="E724" s="8">
        <v>885605.99</v>
      </c>
      <c r="F724" s="8">
        <v>130.94999999999999</v>
      </c>
      <c r="G724" s="8">
        <v>224.35999999999999</v>
      </c>
    </row>
    <row r="725" spans="3:7" x14ac:dyDescent="0.25">
      <c r="C725" s="13" t="s">
        <v>1167</v>
      </c>
      <c r="D725" s="8">
        <v>113238.21</v>
      </c>
      <c r="E725" s="8">
        <v>83988.040000000008</v>
      </c>
      <c r="F725" s="8">
        <v>13.84</v>
      </c>
      <c r="G725" s="8">
        <v>18.66</v>
      </c>
    </row>
    <row r="726" spans="3:7" x14ac:dyDescent="0.25">
      <c r="C726" s="13" t="s">
        <v>1165</v>
      </c>
      <c r="D726" s="8">
        <v>1408016.5</v>
      </c>
      <c r="E726" s="8">
        <v>801617.95</v>
      </c>
      <c r="F726" s="8">
        <v>117.11</v>
      </c>
      <c r="G726" s="8">
        <v>205.7</v>
      </c>
    </row>
    <row r="727" spans="3:7" x14ac:dyDescent="0.25">
      <c r="C727" s="11" t="s">
        <v>624</v>
      </c>
      <c r="D727" s="8">
        <v>11026790.369999999</v>
      </c>
      <c r="E727" s="8">
        <v>8700061.8499999996</v>
      </c>
      <c r="F727" s="8">
        <v>1413.78</v>
      </c>
      <c r="G727" s="8">
        <v>1820.17</v>
      </c>
    </row>
    <row r="728" spans="3:7" x14ac:dyDescent="0.25">
      <c r="C728" s="12" t="s">
        <v>14</v>
      </c>
      <c r="D728" s="8">
        <v>3903259.15</v>
      </c>
      <c r="E728" s="8">
        <v>3235371.76</v>
      </c>
      <c r="F728" s="8">
        <v>455.62</v>
      </c>
      <c r="G728" s="8">
        <v>575.95000000000005</v>
      </c>
    </row>
    <row r="729" spans="3:7" x14ac:dyDescent="0.25">
      <c r="C729" s="13" t="s">
        <v>1166</v>
      </c>
      <c r="D729" s="8">
        <v>3903259.15</v>
      </c>
      <c r="E729" s="8">
        <v>3235371.76</v>
      </c>
      <c r="F729" s="8">
        <v>455.62</v>
      </c>
      <c r="G729" s="8">
        <v>575.95000000000005</v>
      </c>
    </row>
    <row r="730" spans="3:7" x14ac:dyDescent="0.25">
      <c r="C730" s="12" t="s">
        <v>18</v>
      </c>
      <c r="D730" s="8">
        <v>7123531.2199999997</v>
      </c>
      <c r="E730" s="8">
        <v>5464690.0899999999</v>
      </c>
      <c r="F730" s="8">
        <v>958.16000000000008</v>
      </c>
      <c r="G730" s="8">
        <v>1244.2199999999998</v>
      </c>
    </row>
    <row r="731" spans="3:7" x14ac:dyDescent="0.25">
      <c r="C731" s="13" t="s">
        <v>1165</v>
      </c>
      <c r="D731" s="8">
        <v>1088476.2</v>
      </c>
      <c r="E731" s="8">
        <v>940900.2</v>
      </c>
      <c r="F731" s="8">
        <v>364.69</v>
      </c>
      <c r="G731" s="8">
        <v>421.89</v>
      </c>
    </row>
    <row r="732" spans="3:7" x14ac:dyDescent="0.25">
      <c r="C732" s="13" t="s">
        <v>1168</v>
      </c>
      <c r="D732" s="8">
        <v>6035055.0199999996</v>
      </c>
      <c r="E732" s="8">
        <v>4523789.8899999997</v>
      </c>
      <c r="F732" s="8">
        <v>593.47</v>
      </c>
      <c r="G732" s="8">
        <v>822.32999999999993</v>
      </c>
    </row>
    <row r="733" spans="3:7" x14ac:dyDescent="0.25">
      <c r="C733" s="11" t="s">
        <v>320</v>
      </c>
      <c r="D733" s="8">
        <v>7127750.1499999994</v>
      </c>
      <c r="E733" s="8">
        <v>5057792.03</v>
      </c>
      <c r="F733" s="8">
        <v>926.99</v>
      </c>
      <c r="G733" s="8">
        <v>1372.9099999999999</v>
      </c>
    </row>
    <row r="734" spans="3:7" x14ac:dyDescent="0.25">
      <c r="C734" s="12" t="s">
        <v>14</v>
      </c>
      <c r="D734" s="8">
        <v>2877515.88</v>
      </c>
      <c r="E734" s="8">
        <v>1669914.4500000002</v>
      </c>
      <c r="F734" s="8">
        <v>471.37</v>
      </c>
      <c r="G734" s="8">
        <v>796.96</v>
      </c>
    </row>
    <row r="735" spans="3:7" x14ac:dyDescent="0.25">
      <c r="C735" s="13" t="s">
        <v>1167</v>
      </c>
      <c r="D735" s="8">
        <v>646618.79999999993</v>
      </c>
      <c r="E735" s="8">
        <v>389465.06999999995</v>
      </c>
      <c r="F735" s="8">
        <v>263.33</v>
      </c>
      <c r="G735" s="8">
        <v>437.2</v>
      </c>
    </row>
    <row r="736" spans="3:7" x14ac:dyDescent="0.25">
      <c r="C736" s="13" t="s">
        <v>1165</v>
      </c>
      <c r="D736" s="8">
        <v>2230897.08</v>
      </c>
      <c r="E736" s="8">
        <v>1280449.3800000001</v>
      </c>
      <c r="F736" s="8">
        <v>208.04000000000002</v>
      </c>
      <c r="G736" s="8">
        <v>359.76</v>
      </c>
    </row>
    <row r="737" spans="3:7" x14ac:dyDescent="0.25">
      <c r="C737" s="12" t="s">
        <v>18</v>
      </c>
      <c r="D737" s="8">
        <v>4250234.2699999996</v>
      </c>
      <c r="E737" s="8">
        <v>3387877.58</v>
      </c>
      <c r="F737" s="8">
        <v>455.62</v>
      </c>
      <c r="G737" s="8">
        <v>575.95000000000005</v>
      </c>
    </row>
    <row r="738" spans="3:7" x14ac:dyDescent="0.25">
      <c r="C738" s="13" t="s">
        <v>1166</v>
      </c>
      <c r="D738" s="8">
        <v>3206785.8899999997</v>
      </c>
      <c r="E738" s="8">
        <v>2772008.69</v>
      </c>
      <c r="F738" s="8">
        <v>364.69</v>
      </c>
      <c r="G738" s="8">
        <v>421.89</v>
      </c>
    </row>
    <row r="739" spans="3:7" x14ac:dyDescent="0.25">
      <c r="C739" s="13" t="s">
        <v>1167</v>
      </c>
      <c r="D739" s="8">
        <v>1043448.38</v>
      </c>
      <c r="E739" s="8">
        <v>615868.89</v>
      </c>
      <c r="F739" s="8">
        <v>90.93</v>
      </c>
      <c r="G739" s="8">
        <v>154.06</v>
      </c>
    </row>
    <row r="740" spans="3:7" x14ac:dyDescent="0.25">
      <c r="C740" s="11" t="s">
        <v>112</v>
      </c>
      <c r="D740" s="8">
        <v>9450059.870000001</v>
      </c>
      <c r="E740" s="8">
        <v>6572630.1100000013</v>
      </c>
      <c r="F740" s="8">
        <v>1790.18</v>
      </c>
      <c r="G740" s="8">
        <v>2444.7199999999998</v>
      </c>
    </row>
    <row r="741" spans="3:7" x14ac:dyDescent="0.25">
      <c r="C741" s="12" t="s">
        <v>14</v>
      </c>
      <c r="D741" s="8">
        <v>7406028.5700000003</v>
      </c>
      <c r="E741" s="8">
        <v>5375780.7300000004</v>
      </c>
      <c r="F741" s="8">
        <v>1215.8700000000001</v>
      </c>
      <c r="G741" s="8">
        <v>1626.12</v>
      </c>
    </row>
    <row r="742" spans="3:7" x14ac:dyDescent="0.25">
      <c r="C742" s="13" t="s">
        <v>1166</v>
      </c>
      <c r="D742" s="8">
        <v>5482419.3900000006</v>
      </c>
      <c r="E742" s="8">
        <v>3882252.0900000003</v>
      </c>
      <c r="F742" s="8">
        <v>593.47</v>
      </c>
      <c r="G742" s="8">
        <v>822.32999999999993</v>
      </c>
    </row>
    <row r="743" spans="3:7" x14ac:dyDescent="0.25">
      <c r="C743" s="13" t="s">
        <v>1167</v>
      </c>
      <c r="D743" s="8">
        <v>1582440.3</v>
      </c>
      <c r="E743" s="8">
        <v>1275652.8</v>
      </c>
      <c r="F743" s="8">
        <v>524.96</v>
      </c>
      <c r="G743" s="8">
        <v>651.21</v>
      </c>
    </row>
    <row r="744" spans="3:7" x14ac:dyDescent="0.25">
      <c r="C744" s="13" t="s">
        <v>1165</v>
      </c>
      <c r="D744" s="8">
        <v>341168.88</v>
      </c>
      <c r="E744" s="8">
        <v>217875.84</v>
      </c>
      <c r="F744" s="8">
        <v>97.44</v>
      </c>
      <c r="G744" s="8">
        <v>152.58000000000001</v>
      </c>
    </row>
    <row r="745" spans="3:7" x14ac:dyDescent="0.25">
      <c r="C745" s="12" t="s">
        <v>18</v>
      </c>
      <c r="D745" s="8">
        <v>2044031.3</v>
      </c>
      <c r="E745" s="8">
        <v>1196849.3800000001</v>
      </c>
      <c r="F745" s="8">
        <v>574.30999999999995</v>
      </c>
      <c r="G745" s="8">
        <v>818.59999999999991</v>
      </c>
    </row>
    <row r="746" spans="3:7" x14ac:dyDescent="0.25">
      <c r="C746" s="13" t="s">
        <v>1167</v>
      </c>
      <c r="D746" s="8">
        <v>1307075.3</v>
      </c>
      <c r="E746" s="8">
        <v>711580.9</v>
      </c>
      <c r="F746" s="8">
        <v>400.53</v>
      </c>
      <c r="G746" s="8">
        <v>531.16999999999996</v>
      </c>
    </row>
    <row r="747" spans="3:7" x14ac:dyDescent="0.25">
      <c r="C747" s="13" t="s">
        <v>1165</v>
      </c>
      <c r="D747" s="8">
        <v>736956</v>
      </c>
      <c r="E747" s="8">
        <v>485268.48000000004</v>
      </c>
      <c r="F747" s="8">
        <v>173.78</v>
      </c>
      <c r="G747" s="8">
        <v>287.43</v>
      </c>
    </row>
    <row r="748" spans="3:7" x14ac:dyDescent="0.25">
      <c r="C748" s="11" t="s">
        <v>88</v>
      </c>
      <c r="D748" s="8">
        <v>5369347.0200000005</v>
      </c>
      <c r="E748" s="8">
        <v>3997696.94</v>
      </c>
      <c r="F748" s="8">
        <v>703.5</v>
      </c>
      <c r="G748" s="8">
        <v>960.41</v>
      </c>
    </row>
    <row r="749" spans="3:7" x14ac:dyDescent="0.25">
      <c r="C749" s="12" t="s">
        <v>14</v>
      </c>
      <c r="D749" s="8">
        <v>4079007.39</v>
      </c>
      <c r="E749" s="8">
        <v>3218568.65</v>
      </c>
      <c r="F749" s="8">
        <v>580.78</v>
      </c>
      <c r="G749" s="8">
        <v>758.9</v>
      </c>
    </row>
    <row r="750" spans="3:7" x14ac:dyDescent="0.25">
      <c r="C750" s="13" t="s">
        <v>1167</v>
      </c>
      <c r="D750" s="8">
        <v>4079007.39</v>
      </c>
      <c r="E750" s="8">
        <v>3218568.65</v>
      </c>
      <c r="F750" s="8">
        <v>580.78</v>
      </c>
      <c r="G750" s="8">
        <v>758.9</v>
      </c>
    </row>
    <row r="751" spans="3:7" x14ac:dyDescent="0.25">
      <c r="C751" s="12" t="s">
        <v>18</v>
      </c>
      <c r="D751" s="8">
        <v>1290339.6300000001</v>
      </c>
      <c r="E751" s="8">
        <v>779128.29</v>
      </c>
      <c r="F751" s="8">
        <v>122.72</v>
      </c>
      <c r="G751" s="8">
        <v>201.51</v>
      </c>
    </row>
    <row r="752" spans="3:7" x14ac:dyDescent="0.25">
      <c r="C752" s="13" t="s">
        <v>1166</v>
      </c>
      <c r="D752" s="8">
        <v>1290339.6300000001</v>
      </c>
      <c r="E752" s="8">
        <v>779128.29</v>
      </c>
      <c r="F752" s="8">
        <v>122.72</v>
      </c>
      <c r="G752" s="8">
        <v>201.51</v>
      </c>
    </row>
    <row r="753" spans="3:7" x14ac:dyDescent="0.25">
      <c r="C753" s="11" t="s">
        <v>193</v>
      </c>
      <c r="D753" s="8">
        <v>14726646.969999999</v>
      </c>
      <c r="E753" s="8">
        <v>10705869.98</v>
      </c>
      <c r="F753" s="8">
        <v>2025.3300000000002</v>
      </c>
      <c r="G753" s="8">
        <v>2818.42</v>
      </c>
    </row>
    <row r="754" spans="3:7" x14ac:dyDescent="0.25">
      <c r="C754" s="12" t="s">
        <v>14</v>
      </c>
      <c r="D754" s="8">
        <v>8083647.9299999997</v>
      </c>
      <c r="E754" s="8">
        <v>5609340.7599999998</v>
      </c>
      <c r="F754" s="8">
        <v>1011.65</v>
      </c>
      <c r="G754" s="8">
        <v>1530.29</v>
      </c>
    </row>
    <row r="755" spans="3:7" x14ac:dyDescent="0.25">
      <c r="C755" s="13" t="s">
        <v>1166</v>
      </c>
      <c r="D755" s="8">
        <v>4279648.87</v>
      </c>
      <c r="E755" s="8">
        <v>3352077.3</v>
      </c>
      <c r="F755" s="8">
        <v>628.02</v>
      </c>
      <c r="G755" s="8">
        <v>859.08999999999992</v>
      </c>
    </row>
    <row r="756" spans="3:7" x14ac:dyDescent="0.25">
      <c r="C756" s="13" t="s">
        <v>1167</v>
      </c>
      <c r="D756" s="8">
        <v>3331893.0599999996</v>
      </c>
      <c r="E756" s="8">
        <v>2093540.46</v>
      </c>
      <c r="F756" s="8">
        <v>256.86</v>
      </c>
      <c r="G756" s="8">
        <v>407.86</v>
      </c>
    </row>
    <row r="757" spans="3:7" x14ac:dyDescent="0.25">
      <c r="C757" s="13" t="s">
        <v>1165</v>
      </c>
      <c r="D757" s="8">
        <v>472106</v>
      </c>
      <c r="E757" s="8">
        <v>163723.00000000003</v>
      </c>
      <c r="F757" s="8">
        <v>126.77000000000001</v>
      </c>
      <c r="G757" s="8">
        <v>263.34000000000003</v>
      </c>
    </row>
    <row r="758" spans="3:7" x14ac:dyDescent="0.25">
      <c r="C758" s="12" t="s">
        <v>18</v>
      </c>
      <c r="D758" s="8">
        <v>6642999.04</v>
      </c>
      <c r="E758" s="8">
        <v>5096529.22</v>
      </c>
      <c r="F758" s="8">
        <v>1013.68</v>
      </c>
      <c r="G758" s="8">
        <v>1288.1299999999999</v>
      </c>
    </row>
    <row r="759" spans="3:7" x14ac:dyDescent="0.25">
      <c r="C759" s="13" t="s">
        <v>1166</v>
      </c>
      <c r="D759" s="8">
        <v>1697053.26</v>
      </c>
      <c r="E759" s="8">
        <v>1368045.76</v>
      </c>
      <c r="F759" s="8">
        <v>524.96</v>
      </c>
      <c r="G759" s="8">
        <v>651.21</v>
      </c>
    </row>
    <row r="760" spans="3:7" x14ac:dyDescent="0.25">
      <c r="C760" s="13" t="s">
        <v>1165</v>
      </c>
      <c r="D760" s="8">
        <v>4931829.49</v>
      </c>
      <c r="E760" s="8">
        <v>3718013.5</v>
      </c>
      <c r="F760" s="8">
        <v>481.8</v>
      </c>
      <c r="G760" s="8">
        <v>627.58999999999992</v>
      </c>
    </row>
    <row r="761" spans="3:7" x14ac:dyDescent="0.25">
      <c r="C761" s="13" t="s">
        <v>1168</v>
      </c>
      <c r="D761" s="8">
        <v>14116.29</v>
      </c>
      <c r="E761" s="8">
        <v>10469.959999999999</v>
      </c>
      <c r="F761" s="8">
        <v>6.92</v>
      </c>
      <c r="G761" s="8">
        <v>9.33</v>
      </c>
    </row>
    <row r="762" spans="3:7" x14ac:dyDescent="0.25">
      <c r="C762" s="11" t="s">
        <v>345</v>
      </c>
      <c r="D762" s="8">
        <v>9095383.9299999997</v>
      </c>
      <c r="E762" s="8">
        <v>6724235.3799999999</v>
      </c>
      <c r="F762" s="8">
        <v>1854.5600000000002</v>
      </c>
      <c r="G762" s="8">
        <v>2503.75</v>
      </c>
    </row>
    <row r="763" spans="3:7" x14ac:dyDescent="0.25">
      <c r="C763" s="12" t="s">
        <v>14</v>
      </c>
      <c r="D763" s="8">
        <v>7040747.6200000001</v>
      </c>
      <c r="E763" s="8">
        <v>5152509.26</v>
      </c>
      <c r="F763" s="8">
        <v>1206.8800000000001</v>
      </c>
      <c r="G763" s="8">
        <v>1651.03</v>
      </c>
    </row>
    <row r="764" spans="3:7" x14ac:dyDescent="0.25">
      <c r="C764" s="13" t="s">
        <v>1166</v>
      </c>
      <c r="D764" s="8">
        <v>6441260.7999999998</v>
      </c>
      <c r="E764" s="8">
        <v>4769667.5</v>
      </c>
      <c r="F764" s="8">
        <v>1109.44</v>
      </c>
      <c r="G764" s="8">
        <v>1498.45</v>
      </c>
    </row>
    <row r="765" spans="3:7" x14ac:dyDescent="0.25">
      <c r="C765" s="13" t="s">
        <v>1168</v>
      </c>
      <c r="D765" s="8">
        <v>599486.82000000007</v>
      </c>
      <c r="E765" s="8">
        <v>382841.76</v>
      </c>
      <c r="F765" s="8">
        <v>97.44</v>
      </c>
      <c r="G765" s="8">
        <v>152.58000000000001</v>
      </c>
    </row>
    <row r="766" spans="3:7" x14ac:dyDescent="0.25">
      <c r="C766" s="12" t="s">
        <v>18</v>
      </c>
      <c r="D766" s="8">
        <v>2054636.31</v>
      </c>
      <c r="E766" s="8">
        <v>1571726.12</v>
      </c>
      <c r="F766" s="8">
        <v>647.68000000000006</v>
      </c>
      <c r="G766" s="8">
        <v>852.72</v>
      </c>
    </row>
    <row r="767" spans="3:7" x14ac:dyDescent="0.25">
      <c r="C767" s="13" t="s">
        <v>1166</v>
      </c>
      <c r="D767" s="8">
        <v>472196.01</v>
      </c>
      <c r="E767" s="8">
        <v>296073.32</v>
      </c>
      <c r="F767" s="8">
        <v>122.72</v>
      </c>
      <c r="G767" s="8">
        <v>201.51</v>
      </c>
    </row>
    <row r="768" spans="3:7" x14ac:dyDescent="0.25">
      <c r="C768" s="13" t="s">
        <v>1167</v>
      </c>
      <c r="D768" s="8">
        <v>1582440.3</v>
      </c>
      <c r="E768" s="8">
        <v>1275652.8</v>
      </c>
      <c r="F768" s="8">
        <v>524.96</v>
      </c>
      <c r="G768" s="8">
        <v>651.21</v>
      </c>
    </row>
    <row r="769" spans="3:7" x14ac:dyDescent="0.25">
      <c r="C769" s="11" t="s">
        <v>416</v>
      </c>
      <c r="D769" s="8">
        <v>10607502.199999999</v>
      </c>
      <c r="E769" s="8">
        <v>6886984.0700000003</v>
      </c>
      <c r="F769" s="8">
        <v>2174.29</v>
      </c>
      <c r="G769" s="8">
        <v>3224.55</v>
      </c>
    </row>
    <row r="770" spans="3:7" x14ac:dyDescent="0.25">
      <c r="C770" s="12" t="s">
        <v>14</v>
      </c>
      <c r="D770" s="8">
        <v>5810181.3099999996</v>
      </c>
      <c r="E770" s="8">
        <v>4186374.3400000003</v>
      </c>
      <c r="F770" s="8">
        <v>1138.3600000000001</v>
      </c>
      <c r="G770" s="8">
        <v>1598.3999999999999</v>
      </c>
    </row>
    <row r="771" spans="3:7" x14ac:dyDescent="0.25">
      <c r="C771" s="13" t="s">
        <v>1166</v>
      </c>
      <c r="D771" s="8">
        <v>2433171.0699999998</v>
      </c>
      <c r="E771" s="8">
        <v>1829748.1400000001</v>
      </c>
      <c r="F771" s="8">
        <v>502.54</v>
      </c>
      <c r="G771" s="8">
        <v>668.27</v>
      </c>
    </row>
    <row r="772" spans="3:7" x14ac:dyDescent="0.25">
      <c r="C772" s="13" t="s">
        <v>1167</v>
      </c>
      <c r="D772" s="8">
        <v>2079927.66</v>
      </c>
      <c r="E772" s="8">
        <v>1528288.7600000002</v>
      </c>
      <c r="F772" s="8">
        <v>538.38</v>
      </c>
      <c r="G772" s="8">
        <v>777.55</v>
      </c>
    </row>
    <row r="773" spans="3:7" x14ac:dyDescent="0.25">
      <c r="C773" s="13" t="s">
        <v>1165</v>
      </c>
      <c r="D773" s="8">
        <v>1297082.58</v>
      </c>
      <c r="E773" s="8">
        <v>828337.44</v>
      </c>
      <c r="F773" s="8">
        <v>97.44</v>
      </c>
      <c r="G773" s="8">
        <v>152.58000000000001</v>
      </c>
    </row>
    <row r="774" spans="3:7" x14ac:dyDescent="0.25">
      <c r="C774" s="12" t="s">
        <v>18</v>
      </c>
      <c r="D774" s="8">
        <v>4797320.8899999997</v>
      </c>
      <c r="E774" s="8">
        <v>2700609.7299999995</v>
      </c>
      <c r="F774" s="8">
        <v>1035.93</v>
      </c>
      <c r="G774" s="8">
        <v>1626.15</v>
      </c>
    </row>
    <row r="775" spans="3:7" x14ac:dyDescent="0.25">
      <c r="C775" s="13" t="s">
        <v>1166</v>
      </c>
      <c r="D775" s="8">
        <v>1443558.23</v>
      </c>
      <c r="E775" s="8">
        <v>916951.23</v>
      </c>
      <c r="F775" s="8">
        <v>619.65</v>
      </c>
      <c r="G775" s="8">
        <v>873.97</v>
      </c>
    </row>
    <row r="776" spans="3:7" x14ac:dyDescent="0.25">
      <c r="C776" s="13" t="s">
        <v>1167</v>
      </c>
      <c r="D776" s="8">
        <v>808344.16</v>
      </c>
      <c r="E776" s="8">
        <v>265108.48000000004</v>
      </c>
      <c r="F776" s="8">
        <v>35.840000000000003</v>
      </c>
      <c r="G776" s="8">
        <v>109.28</v>
      </c>
    </row>
    <row r="777" spans="3:7" x14ac:dyDescent="0.25">
      <c r="C777" s="13" t="s">
        <v>1165</v>
      </c>
      <c r="D777" s="8">
        <v>2545418.4999999995</v>
      </c>
      <c r="E777" s="8">
        <v>1518550.0199999998</v>
      </c>
      <c r="F777" s="8">
        <v>380.44</v>
      </c>
      <c r="G777" s="8">
        <v>642.9</v>
      </c>
    </row>
    <row r="778" spans="3:7" x14ac:dyDescent="0.25">
      <c r="C778" s="11" t="s">
        <v>250</v>
      </c>
      <c r="D778" s="8">
        <v>3606145.7700000005</v>
      </c>
      <c r="E778" s="8">
        <v>2203681.3199999998</v>
      </c>
      <c r="F778" s="8">
        <v>496.68999999999994</v>
      </c>
      <c r="G778" s="8">
        <v>815.07</v>
      </c>
    </row>
    <row r="779" spans="3:7" x14ac:dyDescent="0.25">
      <c r="C779" s="12" t="s">
        <v>14</v>
      </c>
      <c r="D779" s="8">
        <v>1539054.9700000002</v>
      </c>
      <c r="E779" s="8">
        <v>941353.16</v>
      </c>
      <c r="F779" s="8">
        <v>220.16</v>
      </c>
      <c r="G779" s="8">
        <v>354.09000000000003</v>
      </c>
    </row>
    <row r="780" spans="3:7" x14ac:dyDescent="0.25">
      <c r="C780" s="13" t="s">
        <v>1167</v>
      </c>
      <c r="D780" s="8">
        <v>668461.91</v>
      </c>
      <c r="E780" s="8">
        <v>427507.73</v>
      </c>
      <c r="F780" s="8">
        <v>129.22999999999999</v>
      </c>
      <c r="G780" s="8">
        <v>200.03000000000003</v>
      </c>
    </row>
    <row r="781" spans="3:7" x14ac:dyDescent="0.25">
      <c r="C781" s="13" t="s">
        <v>1165</v>
      </c>
      <c r="D781" s="8">
        <v>870593.06</v>
      </c>
      <c r="E781" s="8">
        <v>513845.43000000005</v>
      </c>
      <c r="F781" s="8">
        <v>90.93</v>
      </c>
      <c r="G781" s="8">
        <v>154.06</v>
      </c>
    </row>
    <row r="782" spans="3:7" x14ac:dyDescent="0.25">
      <c r="C782" s="12" t="s">
        <v>18</v>
      </c>
      <c r="D782" s="8">
        <v>2067090.8</v>
      </c>
      <c r="E782" s="8">
        <v>1262328.1599999999</v>
      </c>
      <c r="F782" s="8">
        <v>276.52999999999997</v>
      </c>
      <c r="G782" s="8">
        <v>460.98</v>
      </c>
    </row>
    <row r="783" spans="3:7" x14ac:dyDescent="0.25">
      <c r="C783" s="13" t="s">
        <v>1166</v>
      </c>
      <c r="D783" s="8">
        <v>2067090.8</v>
      </c>
      <c r="E783" s="8">
        <v>1262328.1599999999</v>
      </c>
      <c r="F783" s="8">
        <v>276.52999999999997</v>
      </c>
      <c r="G783" s="8">
        <v>460.98</v>
      </c>
    </row>
    <row r="784" spans="3:7" x14ac:dyDescent="0.25">
      <c r="C784" s="11" t="s">
        <v>121</v>
      </c>
      <c r="D784" s="8">
        <v>10729720.880000001</v>
      </c>
      <c r="E784" s="8">
        <v>8399670.629999999</v>
      </c>
      <c r="F784" s="8">
        <v>1547.89</v>
      </c>
      <c r="G784" s="8">
        <v>1986.17</v>
      </c>
    </row>
    <row r="785" spans="3:7" x14ac:dyDescent="0.25">
      <c r="C785" s="12" t="s">
        <v>14</v>
      </c>
      <c r="D785" s="8">
        <v>7102695.7999999998</v>
      </c>
      <c r="E785" s="8">
        <v>5318945.5999999996</v>
      </c>
      <c r="F785" s="8">
        <v>658.24</v>
      </c>
      <c r="G785" s="8">
        <v>913.07</v>
      </c>
    </row>
    <row r="786" spans="3:7" x14ac:dyDescent="0.25">
      <c r="C786" s="13" t="s">
        <v>1166</v>
      </c>
      <c r="D786" s="8">
        <v>5860890</v>
      </c>
      <c r="E786" s="8">
        <v>4724640</v>
      </c>
      <c r="F786" s="8">
        <v>524.96</v>
      </c>
      <c r="G786" s="8">
        <v>651.21</v>
      </c>
    </row>
    <row r="787" spans="3:7" x14ac:dyDescent="0.25">
      <c r="C787" s="13" t="s">
        <v>1167</v>
      </c>
      <c r="D787" s="8">
        <v>1241805.8</v>
      </c>
      <c r="E787" s="8">
        <v>594305.6</v>
      </c>
      <c r="F787" s="8">
        <v>133.28</v>
      </c>
      <c r="G787" s="8">
        <v>261.86</v>
      </c>
    </row>
    <row r="788" spans="3:7" x14ac:dyDescent="0.25">
      <c r="C788" s="12" t="s">
        <v>18</v>
      </c>
      <c r="D788" s="8">
        <v>3627025.08</v>
      </c>
      <c r="E788" s="8">
        <v>3080725.03</v>
      </c>
      <c r="F788" s="8">
        <v>889.65000000000009</v>
      </c>
      <c r="G788" s="8">
        <v>1073.0999999999999</v>
      </c>
    </row>
    <row r="789" spans="3:7" x14ac:dyDescent="0.25">
      <c r="C789" s="13" t="s">
        <v>1167</v>
      </c>
      <c r="D789" s="8">
        <v>935788.77</v>
      </c>
      <c r="E789" s="8">
        <v>754367.52</v>
      </c>
      <c r="F789" s="8">
        <v>524.96</v>
      </c>
      <c r="G789" s="8">
        <v>651.21</v>
      </c>
    </row>
    <row r="790" spans="3:7" x14ac:dyDescent="0.25">
      <c r="C790" s="13" t="s">
        <v>1165</v>
      </c>
      <c r="D790" s="8">
        <v>2691236.31</v>
      </c>
      <c r="E790" s="8">
        <v>2326357.5099999998</v>
      </c>
      <c r="F790" s="8">
        <v>364.69</v>
      </c>
      <c r="G790" s="8">
        <v>421.89</v>
      </c>
    </row>
    <row r="791" spans="3:7" x14ac:dyDescent="0.25">
      <c r="C791" s="10" t="s">
        <v>28</v>
      </c>
      <c r="D791" s="8">
        <v>153434432.36000001</v>
      </c>
      <c r="E791" s="8">
        <v>107971200.14000002</v>
      </c>
      <c r="F791" s="8">
        <v>20213.519999999997</v>
      </c>
      <c r="G791" s="8">
        <v>28421.280000000006</v>
      </c>
    </row>
    <row r="792" spans="3:7" x14ac:dyDescent="0.25">
      <c r="C792" s="11" t="s">
        <v>114</v>
      </c>
      <c r="D792" s="8">
        <v>7942671.0199999996</v>
      </c>
      <c r="E792" s="8">
        <v>5266575.4499999993</v>
      </c>
      <c r="F792" s="8">
        <v>762.68000000000006</v>
      </c>
      <c r="G792" s="8">
        <v>1125.2399999999998</v>
      </c>
    </row>
    <row r="793" spans="3:7" x14ac:dyDescent="0.25">
      <c r="C793" s="12" t="s">
        <v>14</v>
      </c>
      <c r="D793" s="8">
        <v>6668475.4399999995</v>
      </c>
      <c r="E793" s="8">
        <v>4452854.01</v>
      </c>
      <c r="F793" s="8">
        <v>665.24</v>
      </c>
      <c r="G793" s="8">
        <v>972.65999999999985</v>
      </c>
    </row>
    <row r="794" spans="3:7" x14ac:dyDescent="0.25">
      <c r="C794" s="13" t="s">
        <v>1166</v>
      </c>
      <c r="D794" s="8">
        <v>971810.48</v>
      </c>
      <c r="E794" s="8">
        <v>573586.44000000006</v>
      </c>
      <c r="F794" s="8">
        <v>90.93</v>
      </c>
      <c r="G794" s="8">
        <v>154.06</v>
      </c>
    </row>
    <row r="795" spans="3:7" x14ac:dyDescent="0.25">
      <c r="C795" s="13" t="s">
        <v>1165</v>
      </c>
      <c r="D795" s="8">
        <v>5696664.96</v>
      </c>
      <c r="E795" s="8">
        <v>3879267.57</v>
      </c>
      <c r="F795" s="8">
        <v>574.31000000000006</v>
      </c>
      <c r="G795" s="8">
        <v>818.59999999999991</v>
      </c>
    </row>
    <row r="796" spans="3:7" x14ac:dyDescent="0.25">
      <c r="C796" s="12" t="s">
        <v>18</v>
      </c>
      <c r="D796" s="8">
        <v>1274195.58</v>
      </c>
      <c r="E796" s="8">
        <v>813721.44</v>
      </c>
      <c r="F796" s="8">
        <v>97.44</v>
      </c>
      <c r="G796" s="8">
        <v>152.58000000000001</v>
      </c>
    </row>
    <row r="797" spans="3:7" x14ac:dyDescent="0.25">
      <c r="C797" s="13" t="s">
        <v>1166</v>
      </c>
      <c r="D797" s="8">
        <v>1274195.58</v>
      </c>
      <c r="E797" s="8">
        <v>813721.44</v>
      </c>
      <c r="F797" s="8">
        <v>97.44</v>
      </c>
      <c r="G797" s="8">
        <v>152.58000000000001</v>
      </c>
    </row>
    <row r="798" spans="3:7" x14ac:dyDescent="0.25">
      <c r="C798" s="11" t="s">
        <v>584</v>
      </c>
      <c r="D798" s="8">
        <v>6278433.3100000005</v>
      </c>
      <c r="E798" s="8">
        <v>3860173.67</v>
      </c>
      <c r="F798" s="8">
        <v>777.46</v>
      </c>
      <c r="G798" s="8">
        <v>1263.73</v>
      </c>
    </row>
    <row r="799" spans="3:7" x14ac:dyDescent="0.25">
      <c r="C799" s="12" t="s">
        <v>14</v>
      </c>
      <c r="D799" s="8">
        <v>2948971.33</v>
      </c>
      <c r="E799" s="8">
        <v>1850903.5799999998</v>
      </c>
      <c r="F799" s="8">
        <v>263.77999999999997</v>
      </c>
      <c r="G799" s="8">
        <v>417.19000000000005</v>
      </c>
    </row>
    <row r="800" spans="3:7" x14ac:dyDescent="0.25">
      <c r="C800" s="13" t="s">
        <v>1167</v>
      </c>
      <c r="D800" s="8">
        <v>2529058.96</v>
      </c>
      <c r="E800" s="8">
        <v>1579373.94</v>
      </c>
      <c r="F800" s="8">
        <v>159.41999999999999</v>
      </c>
      <c r="G800" s="8">
        <v>255.28</v>
      </c>
    </row>
    <row r="801" spans="3:7" x14ac:dyDescent="0.25">
      <c r="C801" s="13" t="s">
        <v>1165</v>
      </c>
      <c r="D801" s="8">
        <v>32664.33</v>
      </c>
      <c r="E801" s="8">
        <v>24226.92</v>
      </c>
      <c r="F801" s="8">
        <v>6.92</v>
      </c>
      <c r="G801" s="8">
        <v>9.33</v>
      </c>
    </row>
    <row r="802" spans="3:7" x14ac:dyDescent="0.25">
      <c r="C802" s="13" t="s">
        <v>1168</v>
      </c>
      <c r="D802" s="8">
        <v>387248.04000000004</v>
      </c>
      <c r="E802" s="8">
        <v>247302.72</v>
      </c>
      <c r="F802" s="8">
        <v>97.44</v>
      </c>
      <c r="G802" s="8">
        <v>152.58000000000001</v>
      </c>
    </row>
    <row r="803" spans="3:7" x14ac:dyDescent="0.25">
      <c r="C803" s="12" t="s">
        <v>18</v>
      </c>
      <c r="D803" s="8">
        <v>3329461.98</v>
      </c>
      <c r="E803" s="8">
        <v>2009270.0899999999</v>
      </c>
      <c r="F803" s="8">
        <v>513.68000000000006</v>
      </c>
      <c r="G803" s="8">
        <v>846.54</v>
      </c>
    </row>
    <row r="804" spans="3:7" x14ac:dyDescent="0.25">
      <c r="C804" s="13" t="s">
        <v>1167</v>
      </c>
      <c r="D804" s="8">
        <v>22954.94</v>
      </c>
      <c r="E804" s="8">
        <v>13548.570000000002</v>
      </c>
      <c r="F804" s="8">
        <v>90.93</v>
      </c>
      <c r="G804" s="8">
        <v>154.06</v>
      </c>
    </row>
    <row r="805" spans="3:7" x14ac:dyDescent="0.25">
      <c r="C805" s="13" t="s">
        <v>1168</v>
      </c>
      <c r="D805" s="8">
        <v>3306507.04</v>
      </c>
      <c r="E805" s="8">
        <v>1995721.5199999998</v>
      </c>
      <c r="F805" s="8">
        <v>422.75</v>
      </c>
      <c r="G805" s="8">
        <v>692.48</v>
      </c>
    </row>
    <row r="806" spans="3:7" x14ac:dyDescent="0.25">
      <c r="C806" s="11" t="s">
        <v>536</v>
      </c>
      <c r="D806" s="8">
        <v>3657139.5399999996</v>
      </c>
      <c r="E806" s="8">
        <v>2014670.1400000001</v>
      </c>
      <c r="F806" s="8">
        <v>435.32</v>
      </c>
      <c r="G806" s="8">
        <v>755.84</v>
      </c>
    </row>
    <row r="807" spans="3:7" x14ac:dyDescent="0.25">
      <c r="C807" s="12" t="s">
        <v>14</v>
      </c>
      <c r="D807" s="8">
        <v>830289.59</v>
      </c>
      <c r="E807" s="8">
        <v>272749.72000000003</v>
      </c>
      <c r="F807" s="8">
        <v>42.760000000000005</v>
      </c>
      <c r="G807" s="8">
        <v>118.61</v>
      </c>
    </row>
    <row r="808" spans="3:7" x14ac:dyDescent="0.25">
      <c r="C808" s="13" t="s">
        <v>1166</v>
      </c>
      <c r="D808" s="8">
        <v>830289.59</v>
      </c>
      <c r="E808" s="8">
        <v>272749.72000000003</v>
      </c>
      <c r="F808" s="8">
        <v>42.760000000000005</v>
      </c>
      <c r="G808" s="8">
        <v>118.61</v>
      </c>
    </row>
    <row r="809" spans="3:7" x14ac:dyDescent="0.25">
      <c r="C809" s="12" t="s">
        <v>18</v>
      </c>
      <c r="D809" s="8">
        <v>2826849.9499999997</v>
      </c>
      <c r="E809" s="8">
        <v>1741920.42</v>
      </c>
      <c r="F809" s="8">
        <v>392.56</v>
      </c>
      <c r="G809" s="8">
        <v>637.23</v>
      </c>
    </row>
    <row r="810" spans="3:7" x14ac:dyDescent="0.25">
      <c r="C810" s="13" t="s">
        <v>1166</v>
      </c>
      <c r="D810" s="8">
        <v>929212.20000000007</v>
      </c>
      <c r="E810" s="8">
        <v>593409.6</v>
      </c>
      <c r="F810" s="8">
        <v>97.44</v>
      </c>
      <c r="G810" s="8">
        <v>152.58000000000001</v>
      </c>
    </row>
    <row r="811" spans="3:7" x14ac:dyDescent="0.25">
      <c r="C811" s="13" t="s">
        <v>1165</v>
      </c>
      <c r="D811" s="8">
        <v>1815691.5999999999</v>
      </c>
      <c r="E811" s="8">
        <v>1093609.49</v>
      </c>
      <c r="F811" s="8">
        <v>263.33</v>
      </c>
      <c r="G811" s="8">
        <v>437.2</v>
      </c>
    </row>
    <row r="812" spans="3:7" x14ac:dyDescent="0.25">
      <c r="C812" s="13" t="s">
        <v>1168</v>
      </c>
      <c r="D812" s="8">
        <v>81946.150000000009</v>
      </c>
      <c r="E812" s="8">
        <v>54901.33</v>
      </c>
      <c r="F812" s="8">
        <v>31.79</v>
      </c>
      <c r="G812" s="8">
        <v>47.45</v>
      </c>
    </row>
    <row r="813" spans="3:7" x14ac:dyDescent="0.25">
      <c r="C813" s="11" t="s">
        <v>424</v>
      </c>
      <c r="D813" s="8">
        <v>8236929.0899999999</v>
      </c>
      <c r="E813" s="8">
        <v>5742981.8800000008</v>
      </c>
      <c r="F813" s="8">
        <v>748.88</v>
      </c>
      <c r="G813" s="8">
        <v>1074</v>
      </c>
    </row>
    <row r="814" spans="3:7" x14ac:dyDescent="0.25">
      <c r="C814" s="12" t="s">
        <v>14</v>
      </c>
      <c r="D814" s="8">
        <v>1101022.52</v>
      </c>
      <c r="E814" s="8">
        <v>704814.44000000006</v>
      </c>
      <c r="F814" s="8">
        <v>129.22999999999999</v>
      </c>
      <c r="G814" s="8">
        <v>200.03000000000003</v>
      </c>
    </row>
    <row r="815" spans="3:7" x14ac:dyDescent="0.25">
      <c r="C815" s="13" t="s">
        <v>1167</v>
      </c>
      <c r="D815" s="8">
        <v>53713.4</v>
      </c>
      <c r="E815" s="8">
        <v>35986.28</v>
      </c>
      <c r="F815" s="8">
        <v>31.79</v>
      </c>
      <c r="G815" s="8">
        <v>47.45</v>
      </c>
    </row>
    <row r="816" spans="3:7" x14ac:dyDescent="0.25">
      <c r="C816" s="13" t="s">
        <v>1168</v>
      </c>
      <c r="D816" s="8">
        <v>1047309.1200000001</v>
      </c>
      <c r="E816" s="8">
        <v>668828.16000000003</v>
      </c>
      <c r="F816" s="8">
        <v>97.44</v>
      </c>
      <c r="G816" s="8">
        <v>152.58000000000001</v>
      </c>
    </row>
    <row r="817" spans="3:7" x14ac:dyDescent="0.25">
      <c r="C817" s="12" t="s">
        <v>18</v>
      </c>
      <c r="D817" s="8">
        <v>7135906.5700000003</v>
      </c>
      <c r="E817" s="8">
        <v>5038167.4400000004</v>
      </c>
      <c r="F817" s="8">
        <v>619.65</v>
      </c>
      <c r="G817" s="8">
        <v>873.97</v>
      </c>
    </row>
    <row r="818" spans="3:7" x14ac:dyDescent="0.25">
      <c r="C818" s="13" t="s">
        <v>1166</v>
      </c>
      <c r="D818" s="8">
        <v>1795761</v>
      </c>
      <c r="E818" s="8">
        <v>1022370.3</v>
      </c>
      <c r="F818" s="8">
        <v>117.11</v>
      </c>
      <c r="G818" s="8">
        <v>205.7</v>
      </c>
    </row>
    <row r="819" spans="3:7" x14ac:dyDescent="0.25">
      <c r="C819" s="13" t="s">
        <v>1168</v>
      </c>
      <c r="D819" s="8">
        <v>5340145.57</v>
      </c>
      <c r="E819" s="8">
        <v>4015797.14</v>
      </c>
      <c r="F819" s="8">
        <v>502.54</v>
      </c>
      <c r="G819" s="8">
        <v>668.27</v>
      </c>
    </row>
    <row r="820" spans="3:7" x14ac:dyDescent="0.25">
      <c r="C820" s="11" t="s">
        <v>246</v>
      </c>
      <c r="D820" s="8">
        <v>14804608.32</v>
      </c>
      <c r="E820" s="8">
        <v>10263514.859999999</v>
      </c>
      <c r="F820" s="8">
        <v>1940.1600000000003</v>
      </c>
      <c r="G820" s="8">
        <v>2744.92</v>
      </c>
    </row>
    <row r="821" spans="3:7" x14ac:dyDescent="0.25">
      <c r="C821" s="12" t="s">
        <v>14</v>
      </c>
      <c r="D821" s="8">
        <v>468377.08</v>
      </c>
      <c r="E821" s="8">
        <v>271445.44</v>
      </c>
      <c r="F821" s="8">
        <v>133.28</v>
      </c>
      <c r="G821" s="8">
        <v>261.86</v>
      </c>
    </row>
    <row r="822" spans="3:7" x14ac:dyDescent="0.25">
      <c r="C822" s="13" t="s">
        <v>1166</v>
      </c>
      <c r="D822" s="8">
        <v>89063.2</v>
      </c>
      <c r="E822" s="8">
        <v>29209.600000000002</v>
      </c>
      <c r="F822" s="8">
        <v>35.840000000000003</v>
      </c>
      <c r="G822" s="8">
        <v>109.28</v>
      </c>
    </row>
    <row r="823" spans="3:7" x14ac:dyDescent="0.25">
      <c r="C823" s="13" t="s">
        <v>1168</v>
      </c>
      <c r="D823" s="8">
        <v>379313.88</v>
      </c>
      <c r="E823" s="8">
        <v>242235.84</v>
      </c>
      <c r="F823" s="8">
        <v>97.44</v>
      </c>
      <c r="G823" s="8">
        <v>152.58000000000001</v>
      </c>
    </row>
    <row r="824" spans="3:7" x14ac:dyDescent="0.25">
      <c r="C824" s="12" t="s">
        <v>18</v>
      </c>
      <c r="D824" s="8">
        <v>14336231.24</v>
      </c>
      <c r="E824" s="8">
        <v>9992069.4199999999</v>
      </c>
      <c r="F824" s="8">
        <v>1806.88</v>
      </c>
      <c r="G824" s="8">
        <v>2483.06</v>
      </c>
    </row>
    <row r="825" spans="3:7" x14ac:dyDescent="0.25">
      <c r="C825" s="13" t="s">
        <v>1166</v>
      </c>
      <c r="D825" s="8">
        <v>3161830.4</v>
      </c>
      <c r="E825" s="8">
        <v>1904402.5599999998</v>
      </c>
      <c r="F825" s="8">
        <v>263.33</v>
      </c>
      <c r="G825" s="8">
        <v>437.2</v>
      </c>
    </row>
    <row r="826" spans="3:7" x14ac:dyDescent="0.25">
      <c r="C826" s="13" t="s">
        <v>1167</v>
      </c>
      <c r="D826" s="8">
        <v>4328036.57</v>
      </c>
      <c r="E826" s="8">
        <v>3303459.58</v>
      </c>
      <c r="F826" s="8">
        <v>923.90000000000009</v>
      </c>
      <c r="G826" s="8">
        <v>1171.8899999999999</v>
      </c>
    </row>
    <row r="827" spans="3:7" x14ac:dyDescent="0.25">
      <c r="C827" s="13" t="s">
        <v>1165</v>
      </c>
      <c r="D827" s="8">
        <v>6846364.2699999996</v>
      </c>
      <c r="E827" s="8">
        <v>4784207.28</v>
      </c>
      <c r="F827" s="8">
        <v>619.65</v>
      </c>
      <c r="G827" s="8">
        <v>873.97</v>
      </c>
    </row>
    <row r="828" spans="3:7" x14ac:dyDescent="0.25">
      <c r="C828" s="11" t="s">
        <v>727</v>
      </c>
      <c r="D828" s="8">
        <v>5807377.3700000001</v>
      </c>
      <c r="E828" s="8">
        <v>3662080.14</v>
      </c>
      <c r="F828" s="8">
        <v>837.97</v>
      </c>
      <c r="G828" s="8">
        <v>1216.3500000000001</v>
      </c>
    </row>
    <row r="829" spans="3:7" x14ac:dyDescent="0.25">
      <c r="C829" s="12" t="s">
        <v>14</v>
      </c>
      <c r="D829" s="8">
        <v>307977.94</v>
      </c>
      <c r="E829" s="8">
        <v>101785.68000000001</v>
      </c>
      <c r="F829" s="8">
        <v>42.760000000000005</v>
      </c>
      <c r="G829" s="8">
        <v>118.61</v>
      </c>
    </row>
    <row r="830" spans="3:7" x14ac:dyDescent="0.25">
      <c r="C830" s="13" t="s">
        <v>1167</v>
      </c>
      <c r="D830" s="8">
        <v>1884.66</v>
      </c>
      <c r="E830" s="8">
        <v>1397.84</v>
      </c>
      <c r="F830" s="8">
        <v>6.92</v>
      </c>
      <c r="G830" s="8">
        <v>9.33</v>
      </c>
    </row>
    <row r="831" spans="3:7" x14ac:dyDescent="0.25">
      <c r="C831" s="13" t="s">
        <v>1168</v>
      </c>
      <c r="D831" s="8">
        <v>306093.28000000003</v>
      </c>
      <c r="E831" s="8">
        <v>100387.84000000001</v>
      </c>
      <c r="F831" s="8">
        <v>35.840000000000003</v>
      </c>
      <c r="G831" s="8">
        <v>109.28</v>
      </c>
    </row>
    <row r="832" spans="3:7" x14ac:dyDescent="0.25">
      <c r="C832" s="12" t="s">
        <v>18</v>
      </c>
      <c r="D832" s="8">
        <v>5499399.4299999997</v>
      </c>
      <c r="E832" s="8">
        <v>3560294.46</v>
      </c>
      <c r="F832" s="8">
        <v>795.20999999999992</v>
      </c>
      <c r="G832" s="8">
        <v>1097.74</v>
      </c>
    </row>
    <row r="833" spans="3:7" x14ac:dyDescent="0.25">
      <c r="C833" s="13" t="s">
        <v>1167</v>
      </c>
      <c r="D833" s="8">
        <v>91499.31</v>
      </c>
      <c r="E833" s="8">
        <v>67864.44</v>
      </c>
      <c r="F833" s="8">
        <v>6.92</v>
      </c>
      <c r="G833" s="8">
        <v>9.33</v>
      </c>
    </row>
    <row r="834" spans="3:7" x14ac:dyDescent="0.25">
      <c r="C834" s="13" t="s">
        <v>1165</v>
      </c>
      <c r="D834" s="8">
        <v>5407900.1200000001</v>
      </c>
      <c r="E834" s="8">
        <v>3492430.02</v>
      </c>
      <c r="F834" s="8">
        <v>788.29</v>
      </c>
      <c r="G834" s="8">
        <v>1088.4100000000001</v>
      </c>
    </row>
    <row r="835" spans="3:7" x14ac:dyDescent="0.25">
      <c r="C835" s="11" t="s">
        <v>61</v>
      </c>
      <c r="D835" s="8">
        <v>3018186.9600000004</v>
      </c>
      <c r="E835" s="8">
        <v>1562606.56</v>
      </c>
      <c r="F835" s="8">
        <v>225.79000000000002</v>
      </c>
      <c r="G835" s="8">
        <v>452.87</v>
      </c>
    </row>
    <row r="836" spans="3:7" x14ac:dyDescent="0.25">
      <c r="C836" s="12" t="s">
        <v>14</v>
      </c>
      <c r="D836" s="8">
        <v>2415346.4800000004</v>
      </c>
      <c r="E836" s="8">
        <v>1144608.6400000001</v>
      </c>
      <c r="F836" s="8">
        <v>169.12</v>
      </c>
      <c r="G836" s="8">
        <v>371.14</v>
      </c>
    </row>
    <row r="837" spans="3:7" x14ac:dyDescent="0.25">
      <c r="C837" s="13" t="s">
        <v>1166</v>
      </c>
      <c r="D837" s="8">
        <v>953905.12</v>
      </c>
      <c r="E837" s="8">
        <v>312847.36000000004</v>
      </c>
      <c r="F837" s="8">
        <v>35.840000000000003</v>
      </c>
      <c r="G837" s="8">
        <v>109.28</v>
      </c>
    </row>
    <row r="838" spans="3:7" x14ac:dyDescent="0.25">
      <c r="C838" s="13" t="s">
        <v>1167</v>
      </c>
      <c r="D838" s="8">
        <v>326856.48</v>
      </c>
      <c r="E838" s="8">
        <v>107197.44000000002</v>
      </c>
      <c r="F838" s="8">
        <v>35.840000000000003</v>
      </c>
      <c r="G838" s="8">
        <v>109.28</v>
      </c>
    </row>
    <row r="839" spans="3:7" x14ac:dyDescent="0.25">
      <c r="C839" s="13" t="s">
        <v>1165</v>
      </c>
      <c r="D839" s="8">
        <v>1134584.8800000001</v>
      </c>
      <c r="E839" s="8">
        <v>724563.84</v>
      </c>
      <c r="F839" s="8">
        <v>97.44</v>
      </c>
      <c r="G839" s="8">
        <v>152.58000000000001</v>
      </c>
    </row>
    <row r="840" spans="3:7" x14ac:dyDescent="0.25">
      <c r="C840" s="12" t="s">
        <v>18</v>
      </c>
      <c r="D840" s="8">
        <v>602840.48</v>
      </c>
      <c r="E840" s="8">
        <v>417997.92</v>
      </c>
      <c r="F840" s="8">
        <v>56.67</v>
      </c>
      <c r="G840" s="8">
        <v>81.73</v>
      </c>
    </row>
    <row r="841" spans="3:7" x14ac:dyDescent="0.25">
      <c r="C841" s="13" t="s">
        <v>1165</v>
      </c>
      <c r="D841" s="8">
        <v>602840.48</v>
      </c>
      <c r="E841" s="8">
        <v>417997.92</v>
      </c>
      <c r="F841" s="8">
        <v>56.67</v>
      </c>
      <c r="G841" s="8">
        <v>81.73</v>
      </c>
    </row>
    <row r="842" spans="3:7" x14ac:dyDescent="0.25">
      <c r="C842" s="11" t="s">
        <v>117</v>
      </c>
      <c r="D842" s="8">
        <v>6003761.96</v>
      </c>
      <c r="E842" s="8">
        <v>4139815.41</v>
      </c>
      <c r="F842" s="8">
        <v>1257.01</v>
      </c>
      <c r="G842" s="8">
        <v>1782.83</v>
      </c>
    </row>
    <row r="843" spans="3:7" x14ac:dyDescent="0.25">
      <c r="C843" s="12" t="s">
        <v>14</v>
      </c>
      <c r="D843" s="8">
        <v>1448165.37</v>
      </c>
      <c r="E843" s="8">
        <v>714000.2300000001</v>
      </c>
      <c r="F843" s="8">
        <v>251.93</v>
      </c>
      <c r="G843" s="8">
        <v>446.29</v>
      </c>
    </row>
    <row r="844" spans="3:7" x14ac:dyDescent="0.25">
      <c r="C844" s="13" t="s">
        <v>1166</v>
      </c>
      <c r="D844" s="8">
        <v>155368.73000000001</v>
      </c>
      <c r="E844" s="8">
        <v>107729.67</v>
      </c>
      <c r="F844" s="8">
        <v>56.67</v>
      </c>
      <c r="G844" s="8">
        <v>81.73</v>
      </c>
    </row>
    <row r="845" spans="3:7" x14ac:dyDescent="0.25">
      <c r="C845" s="13" t="s">
        <v>1168</v>
      </c>
      <c r="D845" s="8">
        <v>1292796.6400000001</v>
      </c>
      <c r="E845" s="8">
        <v>606270.56000000006</v>
      </c>
      <c r="F845" s="8">
        <v>195.26</v>
      </c>
      <c r="G845" s="8">
        <v>364.56</v>
      </c>
    </row>
    <row r="846" spans="3:7" x14ac:dyDescent="0.25">
      <c r="C846" s="12" t="s">
        <v>18</v>
      </c>
      <c r="D846" s="8">
        <v>4555596.59</v>
      </c>
      <c r="E846" s="8">
        <v>3425815.18</v>
      </c>
      <c r="F846" s="8">
        <v>1005.08</v>
      </c>
      <c r="G846" s="8">
        <v>1336.54</v>
      </c>
    </row>
    <row r="847" spans="3:7" x14ac:dyDescent="0.25">
      <c r="C847" s="13" t="s">
        <v>1166</v>
      </c>
      <c r="D847" s="8">
        <v>2883585.05</v>
      </c>
      <c r="E847" s="8">
        <v>2168460.1</v>
      </c>
      <c r="F847" s="8">
        <v>502.54</v>
      </c>
      <c r="G847" s="8">
        <v>668.27</v>
      </c>
    </row>
    <row r="848" spans="3:7" x14ac:dyDescent="0.25">
      <c r="C848" s="13" t="s">
        <v>1167</v>
      </c>
      <c r="D848" s="8">
        <v>1672011.54</v>
      </c>
      <c r="E848" s="8">
        <v>1257355.08</v>
      </c>
      <c r="F848" s="8">
        <v>502.54</v>
      </c>
      <c r="G848" s="8">
        <v>668.27</v>
      </c>
    </row>
    <row r="849" spans="3:7" x14ac:dyDescent="0.25">
      <c r="C849" s="11" t="s">
        <v>32</v>
      </c>
      <c r="D849" s="8">
        <v>2150352.4300000002</v>
      </c>
      <c r="E849" s="8">
        <v>1698163.29</v>
      </c>
      <c r="F849" s="8">
        <v>453.15</v>
      </c>
      <c r="G849" s="8">
        <v>551.06999999999994</v>
      </c>
    </row>
    <row r="850" spans="3:7" x14ac:dyDescent="0.25">
      <c r="C850" s="12" t="s">
        <v>14</v>
      </c>
      <c r="D850" s="8">
        <v>912527.17</v>
      </c>
      <c r="E850" s="8">
        <v>628162.82999999996</v>
      </c>
      <c r="F850" s="8">
        <v>88.460000000000008</v>
      </c>
      <c r="G850" s="8">
        <v>129.18</v>
      </c>
    </row>
    <row r="851" spans="3:7" x14ac:dyDescent="0.25">
      <c r="C851" s="13" t="s">
        <v>1167</v>
      </c>
      <c r="D851" s="8">
        <v>195019.5</v>
      </c>
      <c r="E851" s="8">
        <v>130656.9</v>
      </c>
      <c r="F851" s="8">
        <v>31.79</v>
      </c>
      <c r="G851" s="8">
        <v>47.45</v>
      </c>
    </row>
    <row r="852" spans="3:7" x14ac:dyDescent="0.25">
      <c r="C852" s="13" t="s">
        <v>1165</v>
      </c>
      <c r="D852" s="8">
        <v>717507.67</v>
      </c>
      <c r="E852" s="8">
        <v>497505.93</v>
      </c>
      <c r="F852" s="8">
        <v>56.67</v>
      </c>
      <c r="G852" s="8">
        <v>81.73</v>
      </c>
    </row>
    <row r="853" spans="3:7" x14ac:dyDescent="0.25">
      <c r="C853" s="12" t="s">
        <v>18</v>
      </c>
      <c r="D853" s="8">
        <v>1237825.26</v>
      </c>
      <c r="E853" s="8">
        <v>1070000.46</v>
      </c>
      <c r="F853" s="8">
        <v>364.69</v>
      </c>
      <c r="G853" s="8">
        <v>421.89</v>
      </c>
    </row>
    <row r="854" spans="3:7" x14ac:dyDescent="0.25">
      <c r="C854" s="13" t="s">
        <v>1166</v>
      </c>
      <c r="D854" s="8">
        <v>1237825.26</v>
      </c>
      <c r="E854" s="8">
        <v>1070000.46</v>
      </c>
      <c r="F854" s="8">
        <v>364.69</v>
      </c>
      <c r="G854" s="8">
        <v>421.89</v>
      </c>
    </row>
    <row r="855" spans="3:7" x14ac:dyDescent="0.25">
      <c r="C855" s="11" t="s">
        <v>29</v>
      </c>
      <c r="D855" s="8">
        <v>2918547.7399999998</v>
      </c>
      <c r="E855" s="8">
        <v>1813621.31</v>
      </c>
      <c r="F855" s="8">
        <v>473.35</v>
      </c>
      <c r="G855" s="8">
        <v>759.52</v>
      </c>
    </row>
    <row r="856" spans="3:7" x14ac:dyDescent="0.25">
      <c r="C856" s="12" t="s">
        <v>14</v>
      </c>
      <c r="D856" s="8">
        <v>2020753.1099999999</v>
      </c>
      <c r="E856" s="8">
        <v>1265236.77</v>
      </c>
      <c r="F856" s="8">
        <v>350.63</v>
      </c>
      <c r="G856" s="8">
        <v>558.01</v>
      </c>
    </row>
    <row r="857" spans="3:7" x14ac:dyDescent="0.25">
      <c r="C857" s="13" t="s">
        <v>1167</v>
      </c>
      <c r="D857" s="8">
        <v>1020864.72</v>
      </c>
      <c r="E857" s="8">
        <v>637520.57999999996</v>
      </c>
      <c r="F857" s="8">
        <v>159.41999999999999</v>
      </c>
      <c r="G857" s="8">
        <v>255.28</v>
      </c>
    </row>
    <row r="858" spans="3:7" x14ac:dyDescent="0.25">
      <c r="C858" s="13" t="s">
        <v>1165</v>
      </c>
      <c r="D858" s="8">
        <v>72456.150000000009</v>
      </c>
      <c r="E858" s="8">
        <v>48543.33</v>
      </c>
      <c r="F858" s="8">
        <v>31.79</v>
      </c>
      <c r="G858" s="8">
        <v>47.45</v>
      </c>
    </row>
    <row r="859" spans="3:7" x14ac:dyDescent="0.25">
      <c r="C859" s="13" t="s">
        <v>1168</v>
      </c>
      <c r="D859" s="8">
        <v>927432.24</v>
      </c>
      <c r="E859" s="8">
        <v>579172.86</v>
      </c>
      <c r="F859" s="8">
        <v>159.41999999999999</v>
      </c>
      <c r="G859" s="8">
        <v>255.28</v>
      </c>
    </row>
    <row r="860" spans="3:7" x14ac:dyDescent="0.25">
      <c r="C860" s="12" t="s">
        <v>18</v>
      </c>
      <c r="D860" s="8">
        <v>897794.63</v>
      </c>
      <c r="E860" s="8">
        <v>548384.54</v>
      </c>
      <c r="F860" s="8">
        <v>122.72</v>
      </c>
      <c r="G860" s="8">
        <v>201.51</v>
      </c>
    </row>
    <row r="861" spans="3:7" x14ac:dyDescent="0.25">
      <c r="C861" s="13" t="s">
        <v>1166</v>
      </c>
      <c r="D861" s="8">
        <v>231793.25</v>
      </c>
      <c r="E861" s="8">
        <v>155294.15</v>
      </c>
      <c r="F861" s="8">
        <v>31.79</v>
      </c>
      <c r="G861" s="8">
        <v>47.45</v>
      </c>
    </row>
    <row r="862" spans="3:7" x14ac:dyDescent="0.25">
      <c r="C862" s="13" t="s">
        <v>1165</v>
      </c>
      <c r="D862" s="8">
        <v>666001.38</v>
      </c>
      <c r="E862" s="8">
        <v>393090.39</v>
      </c>
      <c r="F862" s="8">
        <v>90.93</v>
      </c>
      <c r="G862" s="8">
        <v>154.06</v>
      </c>
    </row>
    <row r="863" spans="3:7" x14ac:dyDescent="0.25">
      <c r="C863" s="11" t="s">
        <v>600</v>
      </c>
      <c r="D863" s="8">
        <v>18531556.469999999</v>
      </c>
      <c r="E863" s="8">
        <v>14177646.48</v>
      </c>
      <c r="F863" s="8">
        <v>2177.7200000000003</v>
      </c>
      <c r="G863" s="8">
        <v>2840.4700000000003</v>
      </c>
    </row>
    <row r="864" spans="3:7" x14ac:dyDescent="0.25">
      <c r="C864" s="12" t="s">
        <v>14</v>
      </c>
      <c r="D864" s="8">
        <v>5204670.6800000006</v>
      </c>
      <c r="E864" s="8">
        <v>4001289.59</v>
      </c>
      <c r="F864" s="8">
        <v>615.8900000000001</v>
      </c>
      <c r="G864" s="8">
        <v>805.27</v>
      </c>
    </row>
    <row r="865" spans="3:7" x14ac:dyDescent="0.25">
      <c r="C865" s="13" t="s">
        <v>1167</v>
      </c>
      <c r="D865" s="8">
        <v>5204670.6800000006</v>
      </c>
      <c r="E865" s="8">
        <v>4001289.59</v>
      </c>
      <c r="F865" s="8">
        <v>615.8900000000001</v>
      </c>
      <c r="G865" s="8">
        <v>805.27</v>
      </c>
    </row>
    <row r="866" spans="3:7" x14ac:dyDescent="0.25">
      <c r="C866" s="12" t="s">
        <v>18</v>
      </c>
      <c r="D866" s="8">
        <v>13326885.790000001</v>
      </c>
      <c r="E866" s="8">
        <v>10176356.890000001</v>
      </c>
      <c r="F866" s="8">
        <v>1561.8300000000002</v>
      </c>
      <c r="G866" s="8">
        <v>2035.2</v>
      </c>
    </row>
    <row r="867" spans="3:7" x14ac:dyDescent="0.25">
      <c r="C867" s="13" t="s">
        <v>1167</v>
      </c>
      <c r="D867" s="8">
        <v>3323108.3600000003</v>
      </c>
      <c r="E867" s="8">
        <v>2469395.6100000003</v>
      </c>
      <c r="F867" s="8">
        <v>534.33000000000004</v>
      </c>
      <c r="G867" s="8">
        <v>715.72</v>
      </c>
    </row>
    <row r="868" spans="3:7" x14ac:dyDescent="0.25">
      <c r="C868" s="13" t="s">
        <v>1165</v>
      </c>
      <c r="D868" s="8">
        <v>6602507.5999999996</v>
      </c>
      <c r="E868" s="8">
        <v>4965095.2</v>
      </c>
      <c r="F868" s="8">
        <v>502.54</v>
      </c>
      <c r="G868" s="8">
        <v>668.27</v>
      </c>
    </row>
    <row r="869" spans="3:7" x14ac:dyDescent="0.25">
      <c r="C869" s="13" t="s">
        <v>1168</v>
      </c>
      <c r="D869" s="8">
        <v>3401269.83</v>
      </c>
      <c r="E869" s="8">
        <v>2741866.08</v>
      </c>
      <c r="F869" s="8">
        <v>524.96</v>
      </c>
      <c r="G869" s="8">
        <v>651.21</v>
      </c>
    </row>
    <row r="870" spans="3:7" x14ac:dyDescent="0.25">
      <c r="C870" s="11" t="s">
        <v>496</v>
      </c>
      <c r="D870" s="8">
        <v>17940730.130000003</v>
      </c>
      <c r="E870" s="8">
        <v>13645852.690000001</v>
      </c>
      <c r="F870" s="8">
        <v>1802.8100000000002</v>
      </c>
      <c r="G870" s="8">
        <v>2380.0299999999997</v>
      </c>
    </row>
    <row r="871" spans="3:7" x14ac:dyDescent="0.25">
      <c r="C871" s="12" t="s">
        <v>14</v>
      </c>
      <c r="D871" s="8">
        <v>10610815.740000002</v>
      </c>
      <c r="E871" s="8">
        <v>8553698.2400000002</v>
      </c>
      <c r="F871" s="8">
        <v>1049.92</v>
      </c>
      <c r="G871" s="8">
        <v>1302.42</v>
      </c>
    </row>
    <row r="872" spans="3:7" x14ac:dyDescent="0.25">
      <c r="C872" s="13" t="s">
        <v>1167</v>
      </c>
      <c r="D872" s="8">
        <v>4986314.9700000007</v>
      </c>
      <c r="E872" s="8">
        <v>4019618.72</v>
      </c>
      <c r="F872" s="8">
        <v>524.96</v>
      </c>
      <c r="G872" s="8">
        <v>651.21</v>
      </c>
    </row>
    <row r="873" spans="3:7" x14ac:dyDescent="0.25">
      <c r="C873" s="13" t="s">
        <v>1165</v>
      </c>
      <c r="D873" s="8">
        <v>5624500.7700000005</v>
      </c>
      <c r="E873" s="8">
        <v>4534079.5200000005</v>
      </c>
      <c r="F873" s="8">
        <v>524.96</v>
      </c>
      <c r="G873" s="8">
        <v>651.21</v>
      </c>
    </row>
    <row r="874" spans="3:7" x14ac:dyDescent="0.25">
      <c r="C874" s="12" t="s">
        <v>18</v>
      </c>
      <c r="D874" s="8">
        <v>7329914.3899999997</v>
      </c>
      <c r="E874" s="8">
        <v>5092154.45</v>
      </c>
      <c r="F874" s="8">
        <v>752.89</v>
      </c>
      <c r="G874" s="8">
        <v>1077.6100000000001</v>
      </c>
    </row>
    <row r="875" spans="3:7" x14ac:dyDescent="0.25">
      <c r="C875" s="13" t="s">
        <v>1166</v>
      </c>
      <c r="D875" s="8">
        <v>763059.18</v>
      </c>
      <c r="E875" s="8">
        <v>450376.29000000004</v>
      </c>
      <c r="F875" s="8">
        <v>90.93</v>
      </c>
      <c r="G875" s="8">
        <v>154.06</v>
      </c>
    </row>
    <row r="876" spans="3:7" x14ac:dyDescent="0.25">
      <c r="C876" s="13" t="s">
        <v>1165</v>
      </c>
      <c r="D876" s="8">
        <v>2325345.52</v>
      </c>
      <c r="E876" s="8">
        <v>1452156.7799999998</v>
      </c>
      <c r="F876" s="8">
        <v>159.41999999999999</v>
      </c>
      <c r="G876" s="8">
        <v>255.28</v>
      </c>
    </row>
    <row r="877" spans="3:7" x14ac:dyDescent="0.25">
      <c r="C877" s="13" t="s">
        <v>1168</v>
      </c>
      <c r="D877" s="8">
        <v>4241509.6899999995</v>
      </c>
      <c r="E877" s="8">
        <v>3189621.3800000004</v>
      </c>
      <c r="F877" s="8">
        <v>502.54</v>
      </c>
      <c r="G877" s="8">
        <v>668.27</v>
      </c>
    </row>
    <row r="878" spans="3:7" x14ac:dyDescent="0.25">
      <c r="C878" s="11" t="s">
        <v>150</v>
      </c>
      <c r="D878" s="8">
        <v>11561573.57</v>
      </c>
      <c r="E878" s="8">
        <v>8421909.1899999995</v>
      </c>
      <c r="F878" s="8">
        <v>1960.4299999999998</v>
      </c>
      <c r="G878" s="8">
        <v>2621.81</v>
      </c>
    </row>
    <row r="879" spans="3:7" x14ac:dyDescent="0.25">
      <c r="C879" s="12" t="s">
        <v>14</v>
      </c>
      <c r="D879" s="8">
        <v>7294193.96</v>
      </c>
      <c r="E879" s="8">
        <v>5672450.6799999997</v>
      </c>
      <c r="F879" s="8">
        <v>1090.1499999999999</v>
      </c>
      <c r="G879" s="8">
        <v>1433.56</v>
      </c>
    </row>
    <row r="880" spans="3:7" x14ac:dyDescent="0.25">
      <c r="C880" s="13" t="s">
        <v>1166</v>
      </c>
      <c r="D880" s="8">
        <v>3580883.2199999997</v>
      </c>
      <c r="E880" s="8">
        <v>2840294.66</v>
      </c>
      <c r="F880" s="8">
        <v>462.13</v>
      </c>
      <c r="G880" s="8">
        <v>574.47</v>
      </c>
    </row>
    <row r="881" spans="3:7" x14ac:dyDescent="0.25">
      <c r="C881" s="13" t="s">
        <v>1167</v>
      </c>
      <c r="D881" s="8">
        <v>2272299.54</v>
      </c>
      <c r="E881" s="8">
        <v>1964220.34</v>
      </c>
      <c r="F881" s="8">
        <v>364.69</v>
      </c>
      <c r="G881" s="8">
        <v>421.89</v>
      </c>
    </row>
    <row r="882" spans="3:7" x14ac:dyDescent="0.25">
      <c r="C882" s="13" t="s">
        <v>1168</v>
      </c>
      <c r="D882" s="8">
        <v>1441011.2</v>
      </c>
      <c r="E882" s="8">
        <v>867935.67999999993</v>
      </c>
      <c r="F882" s="8">
        <v>263.33</v>
      </c>
      <c r="G882" s="8">
        <v>437.2</v>
      </c>
    </row>
    <row r="883" spans="3:7" x14ac:dyDescent="0.25">
      <c r="C883" s="12" t="s">
        <v>18</v>
      </c>
      <c r="D883" s="8">
        <v>4267379.6100000003</v>
      </c>
      <c r="E883" s="8">
        <v>2749458.51</v>
      </c>
      <c r="F883" s="8">
        <v>870.28000000000009</v>
      </c>
      <c r="G883" s="8">
        <v>1188.25</v>
      </c>
    </row>
    <row r="884" spans="3:7" x14ac:dyDescent="0.25">
      <c r="C884" s="13" t="s">
        <v>1166</v>
      </c>
      <c r="D884" s="8">
        <v>2644930.9500000002</v>
      </c>
      <c r="E884" s="8">
        <v>1683447.31</v>
      </c>
      <c r="F884" s="8">
        <v>247.88</v>
      </c>
      <c r="G884" s="8">
        <v>384.46000000000004</v>
      </c>
    </row>
    <row r="885" spans="3:7" x14ac:dyDescent="0.25">
      <c r="C885" s="13" t="s">
        <v>1165</v>
      </c>
      <c r="D885" s="8">
        <v>1622448.6600000001</v>
      </c>
      <c r="E885" s="8">
        <v>1066011.2</v>
      </c>
      <c r="F885" s="8">
        <v>622.40000000000009</v>
      </c>
      <c r="G885" s="8">
        <v>803.79000000000008</v>
      </c>
    </row>
    <row r="886" spans="3:7" x14ac:dyDescent="0.25">
      <c r="C886" s="11" t="s">
        <v>547</v>
      </c>
      <c r="D886" s="8">
        <v>2755875.5</v>
      </c>
      <c r="E886" s="8">
        <v>2186950.42</v>
      </c>
      <c r="F886" s="8">
        <v>538.47</v>
      </c>
      <c r="G886" s="8">
        <v>709.31999999999994</v>
      </c>
    </row>
    <row r="887" spans="3:7" x14ac:dyDescent="0.25">
      <c r="C887" s="12" t="s">
        <v>14</v>
      </c>
      <c r="D887" s="8">
        <v>2564545.5699999998</v>
      </c>
      <c r="E887" s="8">
        <v>2054285.95</v>
      </c>
      <c r="F887" s="8">
        <v>481.8</v>
      </c>
      <c r="G887" s="8">
        <v>627.58999999999992</v>
      </c>
    </row>
    <row r="888" spans="3:7" x14ac:dyDescent="0.25">
      <c r="C888" s="13" t="s">
        <v>1165</v>
      </c>
      <c r="D888" s="8">
        <v>2564545.5699999998</v>
      </c>
      <c r="E888" s="8">
        <v>2054285.95</v>
      </c>
      <c r="F888" s="8">
        <v>481.8</v>
      </c>
      <c r="G888" s="8">
        <v>627.58999999999992</v>
      </c>
    </row>
    <row r="889" spans="3:7" x14ac:dyDescent="0.25">
      <c r="C889" s="12" t="s">
        <v>18</v>
      </c>
      <c r="D889" s="8">
        <v>191329.93000000002</v>
      </c>
      <c r="E889" s="8">
        <v>132664.47</v>
      </c>
      <c r="F889" s="8">
        <v>56.67</v>
      </c>
      <c r="G889" s="8">
        <v>81.73</v>
      </c>
    </row>
    <row r="890" spans="3:7" x14ac:dyDescent="0.25">
      <c r="C890" s="13" t="s">
        <v>1166</v>
      </c>
      <c r="D890" s="8">
        <v>191329.93000000002</v>
      </c>
      <c r="E890" s="8">
        <v>132664.47</v>
      </c>
      <c r="F890" s="8">
        <v>56.67</v>
      </c>
      <c r="G890" s="8">
        <v>81.73</v>
      </c>
    </row>
    <row r="891" spans="3:7" x14ac:dyDescent="0.25">
      <c r="C891" s="11" t="s">
        <v>608</v>
      </c>
      <c r="D891" s="8">
        <v>5239399.8800000008</v>
      </c>
      <c r="E891" s="8">
        <v>3924365.7500000005</v>
      </c>
      <c r="F891" s="8">
        <v>683.5200000000001</v>
      </c>
      <c r="G891" s="8">
        <v>962</v>
      </c>
    </row>
    <row r="892" spans="3:7" x14ac:dyDescent="0.25">
      <c r="C892" s="12" t="s">
        <v>14</v>
      </c>
      <c r="D892" s="8">
        <v>381277.92</v>
      </c>
      <c r="E892" s="8">
        <v>125045.76000000001</v>
      </c>
      <c r="F892" s="8">
        <v>35.840000000000003</v>
      </c>
      <c r="G892" s="8">
        <v>109.28</v>
      </c>
    </row>
    <row r="893" spans="3:7" x14ac:dyDescent="0.25">
      <c r="C893" s="13" t="s">
        <v>1167</v>
      </c>
      <c r="D893" s="8">
        <v>381277.92</v>
      </c>
      <c r="E893" s="8">
        <v>125045.76000000001</v>
      </c>
      <c r="F893" s="8">
        <v>35.840000000000003</v>
      </c>
      <c r="G893" s="8">
        <v>109.28</v>
      </c>
    </row>
    <row r="894" spans="3:7" x14ac:dyDescent="0.25">
      <c r="C894" s="12" t="s">
        <v>18</v>
      </c>
      <c r="D894" s="8">
        <v>4858121.96</v>
      </c>
      <c r="E894" s="8">
        <v>3799319.99</v>
      </c>
      <c r="F894" s="8">
        <v>647.68000000000006</v>
      </c>
      <c r="G894" s="8">
        <v>852.72</v>
      </c>
    </row>
    <row r="895" spans="3:7" x14ac:dyDescent="0.25">
      <c r="C895" s="13" t="s">
        <v>1167</v>
      </c>
      <c r="D895" s="8">
        <v>414855.35000000003</v>
      </c>
      <c r="E895" s="8">
        <v>277939.96999999997</v>
      </c>
      <c r="F895" s="8">
        <v>31.79</v>
      </c>
      <c r="G895" s="8">
        <v>47.45</v>
      </c>
    </row>
    <row r="896" spans="3:7" x14ac:dyDescent="0.25">
      <c r="C896" s="13" t="s">
        <v>1165</v>
      </c>
      <c r="D896" s="8">
        <v>4443266.6100000003</v>
      </c>
      <c r="E896" s="8">
        <v>3521380.0200000005</v>
      </c>
      <c r="F896" s="8">
        <v>615.8900000000001</v>
      </c>
      <c r="G896" s="8">
        <v>805.27</v>
      </c>
    </row>
    <row r="897" spans="3:7" x14ac:dyDescent="0.25">
      <c r="C897" s="11" t="s">
        <v>129</v>
      </c>
      <c r="D897" s="8">
        <v>8117874.9699999997</v>
      </c>
      <c r="E897" s="8">
        <v>6531274.25</v>
      </c>
      <c r="F897" s="8">
        <v>1263.71</v>
      </c>
      <c r="G897" s="8">
        <v>1559.5</v>
      </c>
    </row>
    <row r="898" spans="3:7" x14ac:dyDescent="0.25">
      <c r="C898" s="12" t="s">
        <v>18</v>
      </c>
      <c r="D898" s="8">
        <v>8117874.9699999997</v>
      </c>
      <c r="E898" s="8">
        <v>6531274.25</v>
      </c>
      <c r="F898" s="8">
        <v>1263.71</v>
      </c>
      <c r="G898" s="8">
        <v>1559.5</v>
      </c>
    </row>
    <row r="899" spans="3:7" x14ac:dyDescent="0.25">
      <c r="C899" s="13" t="s">
        <v>1166</v>
      </c>
      <c r="D899" s="8">
        <v>4082497.12</v>
      </c>
      <c r="E899" s="8">
        <v>3043014.4</v>
      </c>
      <c r="F899" s="8">
        <v>534.33000000000004</v>
      </c>
      <c r="G899" s="8">
        <v>715.72</v>
      </c>
    </row>
    <row r="900" spans="3:7" x14ac:dyDescent="0.25">
      <c r="C900" s="13" t="s">
        <v>1165</v>
      </c>
      <c r="D900" s="8">
        <v>4035377.8499999996</v>
      </c>
      <c r="E900" s="8">
        <v>3488259.8499999996</v>
      </c>
      <c r="F900" s="8">
        <v>729.38</v>
      </c>
      <c r="G900" s="8">
        <v>843.78</v>
      </c>
    </row>
    <row r="901" spans="3:7" x14ac:dyDescent="0.25">
      <c r="C901" s="11" t="s">
        <v>660</v>
      </c>
      <c r="D901" s="8">
        <v>4718741.2699999996</v>
      </c>
      <c r="E901" s="8">
        <v>2787854.2199999997</v>
      </c>
      <c r="F901" s="8">
        <v>504.47</v>
      </c>
      <c r="G901" s="8">
        <v>857.93000000000006</v>
      </c>
    </row>
    <row r="902" spans="3:7" x14ac:dyDescent="0.25">
      <c r="C902" s="12" t="s">
        <v>14</v>
      </c>
      <c r="D902" s="8">
        <v>3729735.67</v>
      </c>
      <c r="E902" s="8">
        <v>2224789.34</v>
      </c>
      <c r="F902" s="8">
        <v>387.36</v>
      </c>
      <c r="G902" s="8">
        <v>652.23</v>
      </c>
    </row>
    <row r="903" spans="3:7" x14ac:dyDescent="0.25">
      <c r="C903" s="13" t="s">
        <v>1167</v>
      </c>
      <c r="D903" s="8">
        <v>3729735.67</v>
      </c>
      <c r="E903" s="8">
        <v>2224789.34</v>
      </c>
      <c r="F903" s="8">
        <v>387.36</v>
      </c>
      <c r="G903" s="8">
        <v>652.23</v>
      </c>
    </row>
    <row r="904" spans="3:7" x14ac:dyDescent="0.25">
      <c r="C904" s="12" t="s">
        <v>18</v>
      </c>
      <c r="D904" s="8">
        <v>989005.6</v>
      </c>
      <c r="E904" s="8">
        <v>563064.88</v>
      </c>
      <c r="F904" s="8">
        <v>117.11</v>
      </c>
      <c r="G904" s="8">
        <v>205.7</v>
      </c>
    </row>
    <row r="905" spans="3:7" x14ac:dyDescent="0.25">
      <c r="C905" s="13" t="s">
        <v>1167</v>
      </c>
      <c r="D905" s="8">
        <v>989005.6</v>
      </c>
      <c r="E905" s="8">
        <v>563064.88</v>
      </c>
      <c r="F905" s="8">
        <v>117.11</v>
      </c>
      <c r="G905" s="8">
        <v>205.7</v>
      </c>
    </row>
    <row r="906" spans="3:7" x14ac:dyDescent="0.25">
      <c r="C906" s="11" t="s">
        <v>222</v>
      </c>
      <c r="D906" s="8">
        <v>11126655.300000001</v>
      </c>
      <c r="E906" s="8">
        <v>7927600.0499999998</v>
      </c>
      <c r="F906" s="8">
        <v>1478.74</v>
      </c>
      <c r="G906" s="8">
        <v>2030.19</v>
      </c>
    </row>
    <row r="907" spans="3:7" x14ac:dyDescent="0.25">
      <c r="C907" s="12" t="s">
        <v>14</v>
      </c>
      <c r="D907" s="8">
        <v>6765678.6399999997</v>
      </c>
      <c r="E907" s="8">
        <v>5249553.8100000005</v>
      </c>
      <c r="F907" s="8">
        <v>1049.07</v>
      </c>
      <c r="G907" s="8">
        <v>1328.38</v>
      </c>
    </row>
    <row r="908" spans="3:7" x14ac:dyDescent="0.25">
      <c r="C908" s="13" t="s">
        <v>1166</v>
      </c>
      <c r="D908" s="8">
        <v>3234881.23</v>
      </c>
      <c r="E908" s="8">
        <v>2197463.2000000002</v>
      </c>
      <c r="F908" s="8">
        <v>684.38</v>
      </c>
      <c r="G908" s="8">
        <v>906.49</v>
      </c>
    </row>
    <row r="909" spans="3:7" x14ac:dyDescent="0.25">
      <c r="C909" s="13" t="s">
        <v>1167</v>
      </c>
      <c r="D909" s="8">
        <v>3530797.4099999997</v>
      </c>
      <c r="E909" s="8">
        <v>3052090.61</v>
      </c>
      <c r="F909" s="8">
        <v>364.69</v>
      </c>
      <c r="G909" s="8">
        <v>421.89</v>
      </c>
    </row>
    <row r="910" spans="3:7" x14ac:dyDescent="0.25">
      <c r="C910" s="12" t="s">
        <v>18</v>
      </c>
      <c r="D910" s="8">
        <v>4360976.66</v>
      </c>
      <c r="E910" s="8">
        <v>2678046.2399999998</v>
      </c>
      <c r="F910" s="8">
        <v>429.67</v>
      </c>
      <c r="G910" s="8">
        <v>701.81000000000006</v>
      </c>
    </row>
    <row r="911" spans="3:7" x14ac:dyDescent="0.25">
      <c r="C911" s="13" t="s">
        <v>1166</v>
      </c>
      <c r="D911" s="8">
        <v>2387112</v>
      </c>
      <c r="E911" s="8">
        <v>1437781.7999999998</v>
      </c>
      <c r="F911" s="8">
        <v>263.33</v>
      </c>
      <c r="G911" s="8">
        <v>437.2</v>
      </c>
    </row>
    <row r="912" spans="3:7" x14ac:dyDescent="0.25">
      <c r="C912" s="13" t="s">
        <v>1165</v>
      </c>
      <c r="D912" s="8">
        <v>1908983.84</v>
      </c>
      <c r="E912" s="8">
        <v>1192142.76</v>
      </c>
      <c r="F912" s="8">
        <v>159.41999999999999</v>
      </c>
      <c r="G912" s="8">
        <v>255.28</v>
      </c>
    </row>
    <row r="913" spans="3:7" x14ac:dyDescent="0.25">
      <c r="C913" s="13" t="s">
        <v>1168</v>
      </c>
      <c r="D913" s="8">
        <v>64880.82</v>
      </c>
      <c r="E913" s="8">
        <v>48121.68</v>
      </c>
      <c r="F913" s="8">
        <v>6.92</v>
      </c>
      <c r="G913" s="8">
        <v>9.33</v>
      </c>
    </row>
    <row r="914" spans="3:7" x14ac:dyDescent="0.25">
      <c r="C914" s="11" t="s">
        <v>332</v>
      </c>
      <c r="D914" s="8">
        <v>2081866.8300000003</v>
      </c>
      <c r="E914" s="8">
        <v>1541789.33</v>
      </c>
      <c r="F914" s="8">
        <v>654.59999999999991</v>
      </c>
      <c r="G914" s="8">
        <v>862.05000000000018</v>
      </c>
    </row>
    <row r="915" spans="3:7" x14ac:dyDescent="0.25">
      <c r="C915" s="12" t="s">
        <v>14</v>
      </c>
      <c r="D915" s="8">
        <v>1688243.5300000003</v>
      </c>
      <c r="E915" s="8">
        <v>1309463.18</v>
      </c>
      <c r="F915" s="8">
        <v>563.66999999999996</v>
      </c>
      <c r="G915" s="8">
        <v>707.99000000000012</v>
      </c>
    </row>
    <row r="916" spans="3:7" x14ac:dyDescent="0.25">
      <c r="C916" s="13" t="s">
        <v>1166</v>
      </c>
      <c r="D916" s="8">
        <v>43123.26</v>
      </c>
      <c r="E916" s="8">
        <v>31984.239999999998</v>
      </c>
      <c r="F916" s="8">
        <v>6.92</v>
      </c>
      <c r="G916" s="8">
        <v>9.33</v>
      </c>
    </row>
    <row r="917" spans="3:7" x14ac:dyDescent="0.25">
      <c r="C917" s="13" t="s">
        <v>1167</v>
      </c>
      <c r="D917" s="8">
        <v>1645120.2700000003</v>
      </c>
      <c r="E917" s="8">
        <v>1277478.94</v>
      </c>
      <c r="F917" s="8">
        <v>556.75</v>
      </c>
      <c r="G917" s="8">
        <v>698.66000000000008</v>
      </c>
    </row>
    <row r="918" spans="3:7" x14ac:dyDescent="0.25">
      <c r="C918" s="12" t="s">
        <v>18</v>
      </c>
      <c r="D918" s="8">
        <v>393623.3</v>
      </c>
      <c r="E918" s="8">
        <v>232326.15000000002</v>
      </c>
      <c r="F918" s="8">
        <v>90.93</v>
      </c>
      <c r="G918" s="8">
        <v>154.06</v>
      </c>
    </row>
    <row r="919" spans="3:7" x14ac:dyDescent="0.25">
      <c r="C919" s="13" t="s">
        <v>1166</v>
      </c>
      <c r="D919" s="8">
        <v>393623.3</v>
      </c>
      <c r="E919" s="8">
        <v>232326.15000000002</v>
      </c>
      <c r="F919" s="8">
        <v>90.93</v>
      </c>
      <c r="G919" s="8">
        <v>154.06</v>
      </c>
    </row>
    <row r="920" spans="3:7" x14ac:dyDescent="0.25">
      <c r="C920" s="11" t="s">
        <v>190</v>
      </c>
      <c r="D920" s="8">
        <v>10542150.700000001</v>
      </c>
      <c r="E920" s="8">
        <v>6801755.0499999998</v>
      </c>
      <c r="F920" s="8">
        <v>1237.28</v>
      </c>
      <c r="G920" s="8">
        <v>1871.61</v>
      </c>
    </row>
    <row r="921" spans="3:7" x14ac:dyDescent="0.25">
      <c r="C921" s="12" t="s">
        <v>14</v>
      </c>
      <c r="D921" s="8">
        <v>1130854.1200000001</v>
      </c>
      <c r="E921" s="8">
        <v>653010.18999999994</v>
      </c>
      <c r="F921" s="8">
        <v>214.55</v>
      </c>
      <c r="G921" s="8">
        <v>358.28</v>
      </c>
    </row>
    <row r="922" spans="3:7" x14ac:dyDescent="0.25">
      <c r="C922" s="13" t="s">
        <v>1167</v>
      </c>
      <c r="D922" s="8">
        <v>1130854.1200000001</v>
      </c>
      <c r="E922" s="8">
        <v>653010.18999999994</v>
      </c>
      <c r="F922" s="8">
        <v>214.55</v>
      </c>
      <c r="G922" s="8">
        <v>358.28</v>
      </c>
    </row>
    <row r="923" spans="3:7" x14ac:dyDescent="0.25">
      <c r="C923" s="12" t="s">
        <v>18</v>
      </c>
      <c r="D923" s="8">
        <v>9411296.5800000001</v>
      </c>
      <c r="E923" s="8">
        <v>6148744.8599999994</v>
      </c>
      <c r="F923" s="8">
        <v>1022.73</v>
      </c>
      <c r="G923" s="8">
        <v>1513.33</v>
      </c>
    </row>
    <row r="924" spans="3:7" x14ac:dyDescent="0.25">
      <c r="C924" s="13" t="s">
        <v>1166</v>
      </c>
      <c r="D924" s="8">
        <v>3405562.68</v>
      </c>
      <c r="E924" s="8">
        <v>2146298.6999999997</v>
      </c>
      <c r="F924" s="8">
        <v>256.86</v>
      </c>
      <c r="G924" s="8">
        <v>407.86</v>
      </c>
    </row>
    <row r="925" spans="3:7" x14ac:dyDescent="0.25">
      <c r="C925" s="13" t="s">
        <v>1165</v>
      </c>
      <c r="D925" s="8">
        <v>3432894.4</v>
      </c>
      <c r="E925" s="8">
        <v>2067667.16</v>
      </c>
      <c r="F925" s="8">
        <v>263.33</v>
      </c>
      <c r="G925" s="8">
        <v>437.2</v>
      </c>
    </row>
    <row r="926" spans="3:7" x14ac:dyDescent="0.25">
      <c r="C926" s="13" t="s">
        <v>1168</v>
      </c>
      <c r="D926" s="8">
        <v>2572839.5</v>
      </c>
      <c r="E926" s="8">
        <v>1934779</v>
      </c>
      <c r="F926" s="8">
        <v>502.54</v>
      </c>
      <c r="G926" s="8">
        <v>668.27</v>
      </c>
    </row>
    <row r="927" spans="3:7" x14ac:dyDescent="0.25">
      <c r="C927" s="10" t="s">
        <v>11</v>
      </c>
      <c r="D927" s="8">
        <v>285646226.46999973</v>
      </c>
      <c r="E927" s="8">
        <v>198918940.26999995</v>
      </c>
      <c r="F927" s="8">
        <v>43764.19999999999</v>
      </c>
      <c r="G927" s="8">
        <v>62109.449999999968</v>
      </c>
    </row>
    <row r="928" spans="3:7" x14ac:dyDescent="0.25">
      <c r="C928" s="11" t="s">
        <v>195</v>
      </c>
      <c r="D928" s="8">
        <v>8861299.4700000007</v>
      </c>
      <c r="E928" s="8">
        <v>6188887.5500000007</v>
      </c>
      <c r="F928" s="8">
        <v>1448.3200000000002</v>
      </c>
      <c r="G928" s="8">
        <v>2016.5800000000002</v>
      </c>
    </row>
    <row r="929" spans="3:7" x14ac:dyDescent="0.25">
      <c r="C929" s="12" t="s">
        <v>14</v>
      </c>
      <c r="D929" s="8">
        <v>2679762.2400000002</v>
      </c>
      <c r="E929" s="8">
        <v>1912082.9000000001</v>
      </c>
      <c r="F929" s="8">
        <v>622.81000000000006</v>
      </c>
      <c r="G929" s="8">
        <v>814.6</v>
      </c>
    </row>
    <row r="930" spans="3:7" x14ac:dyDescent="0.25">
      <c r="C930" s="13" t="s">
        <v>1167</v>
      </c>
      <c r="D930" s="8">
        <v>2653694.2200000002</v>
      </c>
      <c r="E930" s="8">
        <v>1892748.4200000002</v>
      </c>
      <c r="F930" s="8">
        <v>615.8900000000001</v>
      </c>
      <c r="G930" s="8">
        <v>805.27</v>
      </c>
    </row>
    <row r="931" spans="3:7" x14ac:dyDescent="0.25">
      <c r="C931" s="13" t="s">
        <v>1165</v>
      </c>
      <c r="D931" s="8">
        <v>26068.02</v>
      </c>
      <c r="E931" s="8">
        <v>19334.48</v>
      </c>
      <c r="F931" s="8">
        <v>6.92</v>
      </c>
      <c r="G931" s="8">
        <v>9.33</v>
      </c>
    </row>
    <row r="932" spans="3:7" x14ac:dyDescent="0.25">
      <c r="C932" s="12" t="s">
        <v>18</v>
      </c>
      <c r="D932" s="8">
        <v>6181537.2300000004</v>
      </c>
      <c r="E932" s="8">
        <v>4276804.6500000004</v>
      </c>
      <c r="F932" s="8">
        <v>825.5100000000001</v>
      </c>
      <c r="G932" s="8">
        <v>1201.98</v>
      </c>
    </row>
    <row r="933" spans="3:7" x14ac:dyDescent="0.25">
      <c r="C933" s="13" t="s">
        <v>1166</v>
      </c>
      <c r="D933" s="8">
        <v>3934513.5300000003</v>
      </c>
      <c r="E933" s="8">
        <v>2927338.4000000004</v>
      </c>
      <c r="F933" s="8">
        <v>560.80000000000007</v>
      </c>
      <c r="G933" s="8">
        <v>760.49</v>
      </c>
    </row>
    <row r="934" spans="3:7" x14ac:dyDescent="0.25">
      <c r="C934" s="13" t="s">
        <v>1165</v>
      </c>
      <c r="D934" s="8">
        <v>1059355</v>
      </c>
      <c r="E934" s="8">
        <v>603116.5</v>
      </c>
      <c r="F934" s="8">
        <v>117.11</v>
      </c>
      <c r="G934" s="8">
        <v>205.7</v>
      </c>
    </row>
    <row r="935" spans="3:7" x14ac:dyDescent="0.25">
      <c r="C935" s="13" t="s">
        <v>1168</v>
      </c>
      <c r="D935" s="8">
        <v>1187668.7000000002</v>
      </c>
      <c r="E935" s="8">
        <v>746349.75</v>
      </c>
      <c r="F935" s="8">
        <v>147.60000000000002</v>
      </c>
      <c r="G935" s="8">
        <v>235.79000000000002</v>
      </c>
    </row>
    <row r="936" spans="3:7" x14ac:dyDescent="0.25">
      <c r="C936" s="11" t="s">
        <v>224</v>
      </c>
      <c r="D936" s="8">
        <v>12149154.73</v>
      </c>
      <c r="E936" s="8">
        <v>8083465.4399999995</v>
      </c>
      <c r="F936" s="8">
        <v>1895.44</v>
      </c>
      <c r="G936" s="8">
        <v>2757.2799999999997</v>
      </c>
    </row>
    <row r="937" spans="3:7" x14ac:dyDescent="0.25">
      <c r="C937" s="12" t="s">
        <v>14</v>
      </c>
      <c r="D937" s="8">
        <v>3575726.16</v>
      </c>
      <c r="E937" s="8">
        <v>2172134.7799999998</v>
      </c>
      <c r="F937" s="8">
        <v>513.67999999999995</v>
      </c>
      <c r="G937" s="8">
        <v>846.54</v>
      </c>
    </row>
    <row r="938" spans="3:7" x14ac:dyDescent="0.25">
      <c r="C938" s="13" t="s">
        <v>1167</v>
      </c>
      <c r="D938" s="8">
        <v>2265570.4</v>
      </c>
      <c r="E938" s="8">
        <v>1364576.0599999998</v>
      </c>
      <c r="F938" s="8">
        <v>263.33</v>
      </c>
      <c r="G938" s="8">
        <v>437.2</v>
      </c>
    </row>
    <row r="939" spans="3:7" x14ac:dyDescent="0.25">
      <c r="C939" s="13" t="s">
        <v>1168</v>
      </c>
      <c r="D939" s="8">
        <v>1310155.76</v>
      </c>
      <c r="E939" s="8">
        <v>807558.72</v>
      </c>
      <c r="F939" s="8">
        <v>250.35</v>
      </c>
      <c r="G939" s="8">
        <v>409.34000000000003</v>
      </c>
    </row>
    <row r="940" spans="3:7" x14ac:dyDescent="0.25">
      <c r="C940" s="12" t="s">
        <v>18</v>
      </c>
      <c r="D940" s="8">
        <v>8573428.5700000003</v>
      </c>
      <c r="E940" s="8">
        <v>5911330.6600000001</v>
      </c>
      <c r="F940" s="8">
        <v>1381.7600000000002</v>
      </c>
      <c r="G940" s="8">
        <v>1910.74</v>
      </c>
    </row>
    <row r="941" spans="3:7" x14ac:dyDescent="0.25">
      <c r="C941" s="13" t="s">
        <v>1167</v>
      </c>
      <c r="D941" s="8">
        <v>2204622.73</v>
      </c>
      <c r="E941" s="8">
        <v>1657879.46</v>
      </c>
      <c r="F941" s="8">
        <v>502.54</v>
      </c>
      <c r="G941" s="8">
        <v>668.27</v>
      </c>
    </row>
    <row r="942" spans="3:7" x14ac:dyDescent="0.25">
      <c r="C942" s="13" t="s">
        <v>1165</v>
      </c>
      <c r="D942" s="8">
        <v>3356821.6</v>
      </c>
      <c r="E942" s="8">
        <v>2021847.74</v>
      </c>
      <c r="F942" s="8">
        <v>263.33</v>
      </c>
      <c r="G942" s="8">
        <v>437.2</v>
      </c>
    </row>
    <row r="943" spans="3:7" x14ac:dyDescent="0.25">
      <c r="C943" s="13" t="s">
        <v>1168</v>
      </c>
      <c r="D943" s="8">
        <v>3011984.2399999998</v>
      </c>
      <c r="E943" s="8">
        <v>2231603.46</v>
      </c>
      <c r="F943" s="8">
        <v>615.8900000000001</v>
      </c>
      <c r="G943" s="8">
        <v>805.27</v>
      </c>
    </row>
    <row r="944" spans="3:7" x14ac:dyDescent="0.25">
      <c r="C944" s="11" t="s">
        <v>605</v>
      </c>
      <c r="D944" s="8">
        <v>3599028.86</v>
      </c>
      <c r="E944" s="8">
        <v>2772844.58</v>
      </c>
      <c r="F944" s="8">
        <v>481.8</v>
      </c>
      <c r="G944" s="8">
        <v>627.58999999999992</v>
      </c>
    </row>
    <row r="945" spans="3:7" x14ac:dyDescent="0.25">
      <c r="C945" s="12" t="s">
        <v>18</v>
      </c>
      <c r="D945" s="8">
        <v>3599028.86</v>
      </c>
      <c r="E945" s="8">
        <v>2772844.58</v>
      </c>
      <c r="F945" s="8">
        <v>481.8</v>
      </c>
      <c r="G945" s="8">
        <v>627.58999999999992</v>
      </c>
    </row>
    <row r="946" spans="3:7" x14ac:dyDescent="0.25">
      <c r="C946" s="13" t="s">
        <v>1167</v>
      </c>
      <c r="D946" s="8">
        <v>1146160.3999999999</v>
      </c>
      <c r="E946" s="8">
        <v>652536.92000000004</v>
      </c>
      <c r="F946" s="8">
        <v>117.11</v>
      </c>
      <c r="G946" s="8">
        <v>205.7</v>
      </c>
    </row>
    <row r="947" spans="3:7" x14ac:dyDescent="0.25">
      <c r="C947" s="13" t="s">
        <v>1168</v>
      </c>
      <c r="D947" s="8">
        <v>2452868.46</v>
      </c>
      <c r="E947" s="8">
        <v>2120307.66</v>
      </c>
      <c r="F947" s="8">
        <v>364.69</v>
      </c>
      <c r="G947" s="8">
        <v>421.89</v>
      </c>
    </row>
    <row r="948" spans="3:7" x14ac:dyDescent="0.25">
      <c r="C948" s="11" t="s">
        <v>136</v>
      </c>
      <c r="D948" s="8">
        <v>6442770.1900000004</v>
      </c>
      <c r="E948" s="8">
        <v>3978472.05</v>
      </c>
      <c r="F948" s="8">
        <v>610.36</v>
      </c>
      <c r="G948" s="8">
        <v>1002.41</v>
      </c>
    </row>
    <row r="949" spans="3:7" x14ac:dyDescent="0.25">
      <c r="C949" s="12" t="s">
        <v>14</v>
      </c>
      <c r="D949" s="8">
        <v>357097.87</v>
      </c>
      <c r="E949" s="8">
        <v>214367.31999999998</v>
      </c>
      <c r="F949" s="8">
        <v>124.03</v>
      </c>
      <c r="G949" s="8">
        <v>215.03</v>
      </c>
    </row>
    <row r="950" spans="3:7" x14ac:dyDescent="0.25">
      <c r="C950" s="13" t="s">
        <v>1167</v>
      </c>
      <c r="D950" s="8">
        <v>292916.8</v>
      </c>
      <c r="E950" s="8">
        <v>166764.63999999998</v>
      </c>
      <c r="F950" s="8">
        <v>117.11</v>
      </c>
      <c r="G950" s="8">
        <v>205.7</v>
      </c>
    </row>
    <row r="951" spans="3:7" x14ac:dyDescent="0.25">
      <c r="C951" s="13" t="s">
        <v>1168</v>
      </c>
      <c r="D951" s="8">
        <v>64181.07</v>
      </c>
      <c r="E951" s="8">
        <v>47602.68</v>
      </c>
      <c r="F951" s="8">
        <v>6.92</v>
      </c>
      <c r="G951" s="8">
        <v>9.33</v>
      </c>
    </row>
    <row r="952" spans="3:7" x14ac:dyDescent="0.25">
      <c r="C952" s="12" t="s">
        <v>18</v>
      </c>
      <c r="D952" s="8">
        <v>6085672.3200000003</v>
      </c>
      <c r="E952" s="8">
        <v>3764104.7299999995</v>
      </c>
      <c r="F952" s="8">
        <v>486.33</v>
      </c>
      <c r="G952" s="8">
        <v>787.38</v>
      </c>
    </row>
    <row r="953" spans="3:7" x14ac:dyDescent="0.25">
      <c r="C953" s="13" t="s">
        <v>1165</v>
      </c>
      <c r="D953" s="8">
        <v>2347733.87</v>
      </c>
      <c r="E953" s="8">
        <v>1483873.99</v>
      </c>
      <c r="F953" s="8">
        <v>191.20999999999998</v>
      </c>
      <c r="G953" s="8">
        <v>302.73</v>
      </c>
    </row>
    <row r="954" spans="3:7" x14ac:dyDescent="0.25">
      <c r="C954" s="13" t="s">
        <v>1168</v>
      </c>
      <c r="D954" s="8">
        <v>3737938.45</v>
      </c>
      <c r="E954" s="8">
        <v>2280230.7399999998</v>
      </c>
      <c r="F954" s="8">
        <v>295.12</v>
      </c>
      <c r="G954" s="8">
        <v>484.65</v>
      </c>
    </row>
    <row r="955" spans="3:7" x14ac:dyDescent="0.25">
      <c r="C955" s="11" t="s">
        <v>703</v>
      </c>
      <c r="D955" s="8">
        <v>425958.65</v>
      </c>
      <c r="E955" s="8">
        <v>285378.83</v>
      </c>
      <c r="F955" s="8">
        <v>31.79</v>
      </c>
      <c r="G955" s="8">
        <v>47.45</v>
      </c>
    </row>
    <row r="956" spans="3:7" x14ac:dyDescent="0.25">
      <c r="C956" s="12" t="s">
        <v>14</v>
      </c>
      <c r="D956" s="8">
        <v>425958.65</v>
      </c>
      <c r="E956" s="8">
        <v>285378.83</v>
      </c>
      <c r="F956" s="8">
        <v>31.79</v>
      </c>
      <c r="G956" s="8">
        <v>47.45</v>
      </c>
    </row>
    <row r="957" spans="3:7" x14ac:dyDescent="0.25">
      <c r="C957" s="13" t="s">
        <v>1166</v>
      </c>
      <c r="D957" s="8">
        <v>425958.65</v>
      </c>
      <c r="E957" s="8">
        <v>285378.83</v>
      </c>
      <c r="F957" s="8">
        <v>31.79</v>
      </c>
      <c r="G957" s="8">
        <v>47.45</v>
      </c>
    </row>
    <row r="958" spans="3:7" x14ac:dyDescent="0.25">
      <c r="C958" s="11" t="s">
        <v>806</v>
      </c>
      <c r="D958" s="8">
        <v>1831557.5999999999</v>
      </c>
      <c r="E958" s="8">
        <v>975228.24</v>
      </c>
      <c r="F958" s="8">
        <v>152.94999999999999</v>
      </c>
      <c r="G958" s="8">
        <v>314.98</v>
      </c>
    </row>
    <row r="959" spans="3:7" x14ac:dyDescent="0.25">
      <c r="C959" s="12" t="s">
        <v>14</v>
      </c>
      <c r="D959" s="8">
        <v>1831557.5999999999</v>
      </c>
      <c r="E959" s="8">
        <v>975228.24</v>
      </c>
      <c r="F959" s="8">
        <v>152.94999999999999</v>
      </c>
      <c r="G959" s="8">
        <v>314.98</v>
      </c>
    </row>
    <row r="960" spans="3:7" x14ac:dyDescent="0.25">
      <c r="C960" s="13" t="s">
        <v>1168</v>
      </c>
      <c r="D960" s="8">
        <v>1831557.5999999999</v>
      </c>
      <c r="E960" s="8">
        <v>975228.24</v>
      </c>
      <c r="F960" s="8">
        <v>152.94999999999999</v>
      </c>
      <c r="G960" s="8">
        <v>314.98</v>
      </c>
    </row>
    <row r="961" spans="3:7" x14ac:dyDescent="0.25">
      <c r="C961" s="11" t="s">
        <v>173</v>
      </c>
      <c r="D961" s="8">
        <v>4334902.5100000007</v>
      </c>
      <c r="E961" s="8">
        <v>2419334.8400000003</v>
      </c>
      <c r="F961" s="8">
        <v>1136.98</v>
      </c>
      <c r="G961" s="8">
        <v>1699.35</v>
      </c>
    </row>
    <row r="962" spans="3:7" x14ac:dyDescent="0.25">
      <c r="C962" s="12" t="s">
        <v>14</v>
      </c>
      <c r="D962" s="8">
        <v>3729054.85</v>
      </c>
      <c r="E962" s="8">
        <v>2036447.7100000002</v>
      </c>
      <c r="F962" s="8">
        <v>915.5100000000001</v>
      </c>
      <c r="G962" s="8">
        <v>1331.74</v>
      </c>
    </row>
    <row r="963" spans="3:7" x14ac:dyDescent="0.25">
      <c r="C963" s="13" t="s">
        <v>1167</v>
      </c>
      <c r="D963" s="8">
        <v>1813884.02</v>
      </c>
      <c r="E963" s="8">
        <v>1092765.03</v>
      </c>
      <c r="F963" s="8">
        <v>250.35</v>
      </c>
      <c r="G963" s="8">
        <v>409.34000000000003</v>
      </c>
    </row>
    <row r="964" spans="3:7" x14ac:dyDescent="0.25">
      <c r="C964" s="13" t="s">
        <v>1165</v>
      </c>
      <c r="D964" s="8">
        <v>1873307.12</v>
      </c>
      <c r="E964" s="8">
        <v>912632.64000000013</v>
      </c>
      <c r="F964" s="8">
        <v>658.24000000000012</v>
      </c>
      <c r="G964" s="8">
        <v>913.07</v>
      </c>
    </row>
    <row r="965" spans="3:7" x14ac:dyDescent="0.25">
      <c r="C965" s="13" t="s">
        <v>1168</v>
      </c>
      <c r="D965" s="8">
        <v>41863.71</v>
      </c>
      <c r="E965" s="8">
        <v>31050.04</v>
      </c>
      <c r="F965" s="8">
        <v>6.92</v>
      </c>
      <c r="G965" s="8">
        <v>9.33</v>
      </c>
    </row>
    <row r="966" spans="3:7" x14ac:dyDescent="0.25">
      <c r="C966" s="12" t="s">
        <v>18</v>
      </c>
      <c r="D966" s="8">
        <v>605847.66</v>
      </c>
      <c r="E966" s="8">
        <v>382887.13</v>
      </c>
      <c r="F966" s="8">
        <v>221.47</v>
      </c>
      <c r="G966" s="8">
        <v>367.61</v>
      </c>
    </row>
    <row r="967" spans="3:7" x14ac:dyDescent="0.25">
      <c r="C967" s="13" t="s">
        <v>1166</v>
      </c>
      <c r="D967" s="8">
        <v>2929.62</v>
      </c>
      <c r="E967" s="8">
        <v>2172.88</v>
      </c>
      <c r="F967" s="8">
        <v>6.92</v>
      </c>
      <c r="G967" s="8">
        <v>9.33</v>
      </c>
    </row>
    <row r="968" spans="3:7" x14ac:dyDescent="0.25">
      <c r="C968" s="13" t="s">
        <v>1167</v>
      </c>
      <c r="D968" s="8">
        <v>62327.1</v>
      </c>
      <c r="E968" s="8">
        <v>35484.33</v>
      </c>
      <c r="F968" s="8">
        <v>117.11</v>
      </c>
      <c r="G968" s="8">
        <v>205.7</v>
      </c>
    </row>
    <row r="969" spans="3:7" x14ac:dyDescent="0.25">
      <c r="C969" s="13" t="s">
        <v>1165</v>
      </c>
      <c r="D969" s="8">
        <v>540590.94000000006</v>
      </c>
      <c r="E969" s="8">
        <v>345229.92</v>
      </c>
      <c r="F969" s="8">
        <v>97.44</v>
      </c>
      <c r="G969" s="8">
        <v>152.58000000000001</v>
      </c>
    </row>
    <row r="970" spans="3:7" x14ac:dyDescent="0.25">
      <c r="C970" s="11" t="s">
        <v>217</v>
      </c>
      <c r="D970" s="8">
        <v>6194748.9699999997</v>
      </c>
      <c r="E970" s="8">
        <v>4294919.1400000006</v>
      </c>
      <c r="F970" s="8">
        <v>954.63000000000011</v>
      </c>
      <c r="G970" s="8">
        <v>1353.02</v>
      </c>
    </row>
    <row r="971" spans="3:7" x14ac:dyDescent="0.25">
      <c r="C971" s="12" t="s">
        <v>14</v>
      </c>
      <c r="D971" s="8">
        <v>1327339.2</v>
      </c>
      <c r="E971" s="8">
        <v>799469.88</v>
      </c>
      <c r="F971" s="8">
        <v>263.33</v>
      </c>
      <c r="G971" s="8">
        <v>437.2</v>
      </c>
    </row>
    <row r="972" spans="3:7" x14ac:dyDescent="0.25">
      <c r="C972" s="13" t="s">
        <v>1167</v>
      </c>
      <c r="D972" s="8">
        <v>1327339.2</v>
      </c>
      <c r="E972" s="8">
        <v>799469.88</v>
      </c>
      <c r="F972" s="8">
        <v>263.33</v>
      </c>
      <c r="G972" s="8">
        <v>437.2</v>
      </c>
    </row>
    <row r="973" spans="3:7" x14ac:dyDescent="0.25">
      <c r="C973" s="12" t="s">
        <v>18</v>
      </c>
      <c r="D973" s="8">
        <v>4867409.7699999996</v>
      </c>
      <c r="E973" s="8">
        <v>3495449.26</v>
      </c>
      <c r="F973" s="8">
        <v>691.3</v>
      </c>
      <c r="G973" s="8">
        <v>915.82</v>
      </c>
    </row>
    <row r="974" spans="3:7" x14ac:dyDescent="0.25">
      <c r="C974" s="13" t="s">
        <v>1166</v>
      </c>
      <c r="D974" s="8">
        <v>2352915.7600000002</v>
      </c>
      <c r="E974" s="8">
        <v>1469374.14</v>
      </c>
      <c r="F974" s="8">
        <v>159.41999999999999</v>
      </c>
      <c r="G974" s="8">
        <v>255.28</v>
      </c>
    </row>
    <row r="975" spans="3:7" x14ac:dyDescent="0.25">
      <c r="C975" s="13" t="s">
        <v>1167</v>
      </c>
      <c r="D975" s="8">
        <v>14498.82</v>
      </c>
      <c r="E975" s="8">
        <v>10753.68</v>
      </c>
      <c r="F975" s="8">
        <v>6.92</v>
      </c>
      <c r="G975" s="8">
        <v>9.33</v>
      </c>
    </row>
    <row r="976" spans="3:7" x14ac:dyDescent="0.25">
      <c r="C976" s="13" t="s">
        <v>1165</v>
      </c>
      <c r="D976" s="8">
        <v>2499995.19</v>
      </c>
      <c r="E976" s="8">
        <v>2015321.4400000002</v>
      </c>
      <c r="F976" s="8">
        <v>524.96</v>
      </c>
      <c r="G976" s="8">
        <v>651.21</v>
      </c>
    </row>
    <row r="977" spans="3:7" x14ac:dyDescent="0.25">
      <c r="C977" s="11" t="s">
        <v>177</v>
      </c>
      <c r="D977" s="8">
        <v>10439096.33</v>
      </c>
      <c r="E977" s="8">
        <v>7460271.0700000003</v>
      </c>
      <c r="F977" s="8">
        <v>1442.1899999999998</v>
      </c>
      <c r="G977" s="8">
        <v>2061.17</v>
      </c>
    </row>
    <row r="978" spans="3:7" x14ac:dyDescent="0.25">
      <c r="C978" s="12" t="s">
        <v>14</v>
      </c>
      <c r="D978" s="8">
        <v>7446211.9500000002</v>
      </c>
      <c r="E978" s="8">
        <v>5463763.6500000004</v>
      </c>
      <c r="F978" s="8">
        <v>765.87</v>
      </c>
      <c r="G978" s="8">
        <v>1105.47</v>
      </c>
    </row>
    <row r="979" spans="3:7" x14ac:dyDescent="0.25">
      <c r="C979" s="13" t="s">
        <v>1166</v>
      </c>
      <c r="D979" s="8">
        <v>907190</v>
      </c>
      <c r="E979" s="8">
        <v>546409.75</v>
      </c>
      <c r="F979" s="8">
        <v>263.33</v>
      </c>
      <c r="G979" s="8">
        <v>437.2</v>
      </c>
    </row>
    <row r="980" spans="3:7" x14ac:dyDescent="0.25">
      <c r="C980" s="13" t="s">
        <v>1165</v>
      </c>
      <c r="D980" s="8">
        <v>6539021.9500000002</v>
      </c>
      <c r="E980" s="8">
        <v>4917353.9000000004</v>
      </c>
      <c r="F980" s="8">
        <v>502.54</v>
      </c>
      <c r="G980" s="8">
        <v>668.27</v>
      </c>
    </row>
    <row r="981" spans="3:7" x14ac:dyDescent="0.25">
      <c r="C981" s="12" t="s">
        <v>18</v>
      </c>
      <c r="D981" s="8">
        <v>2992884.38</v>
      </c>
      <c r="E981" s="8">
        <v>1996507.4200000002</v>
      </c>
      <c r="F981" s="8">
        <v>676.32</v>
      </c>
      <c r="G981" s="8">
        <v>955.7</v>
      </c>
    </row>
    <row r="982" spans="3:7" x14ac:dyDescent="0.25">
      <c r="C982" s="13" t="s">
        <v>1166</v>
      </c>
      <c r="D982" s="8">
        <v>302809.65000000002</v>
      </c>
      <c r="E982" s="8">
        <v>209962.35</v>
      </c>
      <c r="F982" s="8">
        <v>56.67</v>
      </c>
      <c r="G982" s="8">
        <v>81.73</v>
      </c>
    </row>
    <row r="983" spans="3:7" x14ac:dyDescent="0.25">
      <c r="C983" s="13" t="s">
        <v>1167</v>
      </c>
      <c r="D983" s="8">
        <v>1396016.03</v>
      </c>
      <c r="E983" s="8">
        <v>1049806.06</v>
      </c>
      <c r="F983" s="8">
        <v>502.54</v>
      </c>
      <c r="G983" s="8">
        <v>668.27</v>
      </c>
    </row>
    <row r="984" spans="3:7" x14ac:dyDescent="0.25">
      <c r="C984" s="13" t="s">
        <v>1165</v>
      </c>
      <c r="D984" s="8">
        <v>1294058.7</v>
      </c>
      <c r="E984" s="8">
        <v>736739.01</v>
      </c>
      <c r="F984" s="8">
        <v>117.11</v>
      </c>
      <c r="G984" s="8">
        <v>205.7</v>
      </c>
    </row>
    <row r="985" spans="3:7" x14ac:dyDescent="0.25">
      <c r="C985" s="11" t="s">
        <v>327</v>
      </c>
      <c r="D985" s="8">
        <v>5046135.9400000004</v>
      </c>
      <c r="E985" s="8">
        <v>3025259.63</v>
      </c>
      <c r="F985" s="8">
        <v>493.06000000000006</v>
      </c>
      <c r="G985" s="8">
        <v>870.86000000000013</v>
      </c>
    </row>
    <row r="986" spans="3:7" x14ac:dyDescent="0.25">
      <c r="C986" s="12" t="s">
        <v>14</v>
      </c>
      <c r="D986" s="8">
        <v>2250938.38</v>
      </c>
      <c r="E986" s="8">
        <v>1255507.33</v>
      </c>
      <c r="F986" s="8">
        <v>270.06</v>
      </c>
      <c r="G986" s="8">
        <v>520.68000000000006</v>
      </c>
    </row>
    <row r="987" spans="3:7" x14ac:dyDescent="0.25">
      <c r="C987" s="13" t="s">
        <v>1165</v>
      </c>
      <c r="D987" s="8">
        <v>591387.5</v>
      </c>
      <c r="E987" s="8">
        <v>336691.25</v>
      </c>
      <c r="F987" s="8">
        <v>117.11</v>
      </c>
      <c r="G987" s="8">
        <v>205.7</v>
      </c>
    </row>
    <row r="988" spans="3:7" x14ac:dyDescent="0.25">
      <c r="C988" s="13" t="s">
        <v>1168</v>
      </c>
      <c r="D988" s="8">
        <v>1659550.88</v>
      </c>
      <c r="E988" s="8">
        <v>918816.08</v>
      </c>
      <c r="F988" s="8">
        <v>152.94999999999999</v>
      </c>
      <c r="G988" s="8">
        <v>314.98</v>
      </c>
    </row>
    <row r="989" spans="3:7" x14ac:dyDescent="0.25">
      <c r="C989" s="12" t="s">
        <v>18</v>
      </c>
      <c r="D989" s="8">
        <v>2795197.56</v>
      </c>
      <c r="E989" s="8">
        <v>1769752.2999999998</v>
      </c>
      <c r="F989" s="8">
        <v>222.99999999999997</v>
      </c>
      <c r="G989" s="8">
        <v>350.18</v>
      </c>
    </row>
    <row r="990" spans="3:7" x14ac:dyDescent="0.25">
      <c r="C990" s="13" t="s">
        <v>1166</v>
      </c>
      <c r="D990" s="8">
        <v>2263567.7600000002</v>
      </c>
      <c r="E990" s="8">
        <v>1413577.14</v>
      </c>
      <c r="F990" s="8">
        <v>159.41999999999999</v>
      </c>
      <c r="G990" s="8">
        <v>255.28</v>
      </c>
    </row>
    <row r="991" spans="3:7" x14ac:dyDescent="0.25">
      <c r="C991" s="13" t="s">
        <v>1165</v>
      </c>
      <c r="D991" s="8">
        <v>69466.8</v>
      </c>
      <c r="E991" s="8">
        <v>46540.56</v>
      </c>
      <c r="F991" s="8">
        <v>31.79</v>
      </c>
      <c r="G991" s="8">
        <v>47.45</v>
      </c>
    </row>
    <row r="992" spans="3:7" x14ac:dyDescent="0.25">
      <c r="C992" s="13" t="s">
        <v>1168</v>
      </c>
      <c r="D992" s="8">
        <v>462163</v>
      </c>
      <c r="E992" s="8">
        <v>309634.59999999998</v>
      </c>
      <c r="F992" s="8">
        <v>31.79</v>
      </c>
      <c r="G992" s="8">
        <v>47.45</v>
      </c>
    </row>
    <row r="993" spans="3:7" x14ac:dyDescent="0.25">
      <c r="C993" s="11" t="s">
        <v>445</v>
      </c>
      <c r="D993" s="8">
        <v>18652827.280000001</v>
      </c>
      <c r="E993" s="8">
        <v>14682692.600000001</v>
      </c>
      <c r="F993" s="8">
        <v>2320.0100000000002</v>
      </c>
      <c r="G993" s="8">
        <v>3018.42</v>
      </c>
    </row>
    <row r="994" spans="3:7" x14ac:dyDescent="0.25">
      <c r="C994" s="12" t="s">
        <v>14</v>
      </c>
      <c r="D994" s="8">
        <v>13648578.949999999</v>
      </c>
      <c r="E994" s="8">
        <v>10991201.49</v>
      </c>
      <c r="F994" s="8">
        <v>1677.94</v>
      </c>
      <c r="G994" s="8">
        <v>2161.5100000000002</v>
      </c>
    </row>
    <row r="995" spans="3:7" x14ac:dyDescent="0.25">
      <c r="C995" s="13" t="s">
        <v>1166</v>
      </c>
      <c r="D995" s="8">
        <v>4337058.6000000006</v>
      </c>
      <c r="E995" s="8">
        <v>3496233.6</v>
      </c>
      <c r="F995" s="8">
        <v>524.96</v>
      </c>
      <c r="G995" s="8">
        <v>651.21</v>
      </c>
    </row>
    <row r="996" spans="3:7" x14ac:dyDescent="0.25">
      <c r="C996" s="13" t="s">
        <v>1165</v>
      </c>
      <c r="D996" s="8">
        <v>9311520.3499999996</v>
      </c>
      <c r="E996" s="8">
        <v>7494967.8900000006</v>
      </c>
      <c r="F996" s="8">
        <v>1152.98</v>
      </c>
      <c r="G996" s="8">
        <v>1510.3</v>
      </c>
    </row>
    <row r="997" spans="3:7" x14ac:dyDescent="0.25">
      <c r="C997" s="12" t="s">
        <v>18</v>
      </c>
      <c r="D997" s="8">
        <v>5004248.33</v>
      </c>
      <c r="E997" s="8">
        <v>3691491.11</v>
      </c>
      <c r="F997" s="8">
        <v>642.07000000000005</v>
      </c>
      <c r="G997" s="8">
        <v>856.91000000000008</v>
      </c>
    </row>
    <row r="998" spans="3:7" x14ac:dyDescent="0.25">
      <c r="C998" s="13" t="s">
        <v>1166</v>
      </c>
      <c r="D998" s="8">
        <v>3557560.23</v>
      </c>
      <c r="E998" s="8">
        <v>2867856.48</v>
      </c>
      <c r="F998" s="8">
        <v>524.96</v>
      </c>
      <c r="G998" s="8">
        <v>651.21</v>
      </c>
    </row>
    <row r="999" spans="3:7" x14ac:dyDescent="0.25">
      <c r="C999" s="13" t="s">
        <v>1167</v>
      </c>
      <c r="D999" s="8">
        <v>1446688.0999999999</v>
      </c>
      <c r="E999" s="8">
        <v>823634.63</v>
      </c>
      <c r="F999" s="8">
        <v>117.11</v>
      </c>
      <c r="G999" s="8">
        <v>205.7</v>
      </c>
    </row>
    <row r="1000" spans="3:7" x14ac:dyDescent="0.25">
      <c r="C1000" s="11" t="s">
        <v>503</v>
      </c>
      <c r="D1000" s="8">
        <v>4543156.58</v>
      </c>
      <c r="E1000" s="8">
        <v>3177551.52</v>
      </c>
      <c r="F1000" s="8">
        <v>761</v>
      </c>
      <c r="G1000" s="8">
        <v>1068.33</v>
      </c>
    </row>
    <row r="1001" spans="3:7" x14ac:dyDescent="0.25">
      <c r="C1001" s="12" t="s">
        <v>14</v>
      </c>
      <c r="D1001" s="8">
        <v>3294666.24</v>
      </c>
      <c r="E1001" s="8">
        <v>2377330</v>
      </c>
      <c r="F1001" s="8">
        <v>631.77</v>
      </c>
      <c r="G1001" s="8">
        <v>868.3</v>
      </c>
    </row>
    <row r="1002" spans="3:7" x14ac:dyDescent="0.25">
      <c r="C1002" s="13" t="s">
        <v>1166</v>
      </c>
      <c r="D1002" s="8">
        <v>951711.62000000011</v>
      </c>
      <c r="E1002" s="8">
        <v>615424.76</v>
      </c>
      <c r="F1002" s="8">
        <v>129.22999999999999</v>
      </c>
      <c r="G1002" s="8">
        <v>200.03000000000003</v>
      </c>
    </row>
    <row r="1003" spans="3:7" x14ac:dyDescent="0.25">
      <c r="C1003" s="13" t="s">
        <v>1168</v>
      </c>
      <c r="D1003" s="8">
        <v>2342954.62</v>
      </c>
      <c r="E1003" s="8">
        <v>1761905.24</v>
      </c>
      <c r="F1003" s="8">
        <v>502.54</v>
      </c>
      <c r="G1003" s="8">
        <v>668.27</v>
      </c>
    </row>
    <row r="1004" spans="3:7" x14ac:dyDescent="0.25">
      <c r="C1004" s="12" t="s">
        <v>18</v>
      </c>
      <c r="D1004" s="8">
        <v>1248490.3400000001</v>
      </c>
      <c r="E1004" s="8">
        <v>800221.52</v>
      </c>
      <c r="F1004" s="8">
        <v>129.22999999999999</v>
      </c>
      <c r="G1004" s="8">
        <v>200.03000000000003</v>
      </c>
    </row>
    <row r="1005" spans="3:7" x14ac:dyDescent="0.25">
      <c r="C1005" s="13" t="s">
        <v>1166</v>
      </c>
      <c r="D1005" s="8">
        <v>93002</v>
      </c>
      <c r="E1005" s="8">
        <v>62308.4</v>
      </c>
      <c r="F1005" s="8">
        <v>31.79</v>
      </c>
      <c r="G1005" s="8">
        <v>47.45</v>
      </c>
    </row>
    <row r="1006" spans="3:7" x14ac:dyDescent="0.25">
      <c r="C1006" s="13" t="s">
        <v>1167</v>
      </c>
      <c r="D1006" s="8">
        <v>1155488.3400000001</v>
      </c>
      <c r="E1006" s="8">
        <v>737913.12</v>
      </c>
      <c r="F1006" s="8">
        <v>97.44</v>
      </c>
      <c r="G1006" s="8">
        <v>152.58000000000001</v>
      </c>
    </row>
    <row r="1007" spans="3:7" x14ac:dyDescent="0.25">
      <c r="C1007" s="11" t="s">
        <v>812</v>
      </c>
      <c r="D1007" s="8">
        <v>1278376.5600000003</v>
      </c>
      <c r="E1007" s="8">
        <v>786805.69</v>
      </c>
      <c r="F1007" s="8">
        <v>220.16</v>
      </c>
      <c r="G1007" s="8">
        <v>354.09</v>
      </c>
    </row>
    <row r="1008" spans="3:7" x14ac:dyDescent="0.25">
      <c r="C1008" s="12" t="s">
        <v>14</v>
      </c>
      <c r="D1008" s="8">
        <v>614287.08000000007</v>
      </c>
      <c r="E1008" s="8">
        <v>392293.44</v>
      </c>
      <c r="F1008" s="8">
        <v>97.44</v>
      </c>
      <c r="G1008" s="8">
        <v>152.58000000000001</v>
      </c>
    </row>
    <row r="1009" spans="3:7" x14ac:dyDescent="0.25">
      <c r="C1009" s="13" t="s">
        <v>1166</v>
      </c>
      <c r="D1009" s="8">
        <v>614287.08000000007</v>
      </c>
      <c r="E1009" s="8">
        <v>392293.44</v>
      </c>
      <c r="F1009" s="8">
        <v>97.44</v>
      </c>
      <c r="G1009" s="8">
        <v>152.58000000000001</v>
      </c>
    </row>
    <row r="1010" spans="3:7" x14ac:dyDescent="0.25">
      <c r="C1010" s="12" t="s">
        <v>18</v>
      </c>
      <c r="D1010" s="8">
        <v>664089.4800000001</v>
      </c>
      <c r="E1010" s="8">
        <v>394512.25000000006</v>
      </c>
      <c r="F1010" s="8">
        <v>122.72</v>
      </c>
      <c r="G1010" s="8">
        <v>201.51</v>
      </c>
    </row>
    <row r="1011" spans="3:7" x14ac:dyDescent="0.25">
      <c r="C1011" s="13" t="s">
        <v>1167</v>
      </c>
      <c r="D1011" s="8">
        <v>632108.18000000005</v>
      </c>
      <c r="E1011" s="8">
        <v>373085.79000000004</v>
      </c>
      <c r="F1011" s="8">
        <v>90.93</v>
      </c>
      <c r="G1011" s="8">
        <v>154.06</v>
      </c>
    </row>
    <row r="1012" spans="3:7" x14ac:dyDescent="0.25">
      <c r="C1012" s="13" t="s">
        <v>1165</v>
      </c>
      <c r="D1012" s="8">
        <v>31981.300000000003</v>
      </c>
      <c r="E1012" s="8">
        <v>21426.46</v>
      </c>
      <c r="F1012" s="8">
        <v>31.79</v>
      </c>
      <c r="G1012" s="8">
        <v>47.45</v>
      </c>
    </row>
    <row r="1013" spans="3:7" x14ac:dyDescent="0.25">
      <c r="C1013" s="11" t="s">
        <v>618</v>
      </c>
      <c r="D1013" s="8">
        <v>5852099.0099999998</v>
      </c>
      <c r="E1013" s="8">
        <v>4013268.5</v>
      </c>
      <c r="F1013" s="8">
        <v>1187.23</v>
      </c>
      <c r="G1013" s="8">
        <v>1609.09</v>
      </c>
    </row>
    <row r="1014" spans="3:7" x14ac:dyDescent="0.25">
      <c r="C1014" s="12" t="s">
        <v>14</v>
      </c>
      <c r="D1014" s="8">
        <v>3400216.38</v>
      </c>
      <c r="E1014" s="8">
        <v>2169449.2399999998</v>
      </c>
      <c r="F1014" s="8">
        <v>684.68999999999994</v>
      </c>
      <c r="G1014" s="8">
        <v>940.81999999999994</v>
      </c>
    </row>
    <row r="1015" spans="3:7" x14ac:dyDescent="0.25">
      <c r="C1015" s="13" t="s">
        <v>1167</v>
      </c>
      <c r="D1015" s="8">
        <v>2872730.96</v>
      </c>
      <c r="E1015" s="8">
        <v>1803701.0599999998</v>
      </c>
      <c r="F1015" s="8">
        <v>628.02</v>
      </c>
      <c r="G1015" s="8">
        <v>859.08999999999992</v>
      </c>
    </row>
    <row r="1016" spans="3:7" x14ac:dyDescent="0.25">
      <c r="C1016" s="13" t="s">
        <v>1165</v>
      </c>
      <c r="D1016" s="8">
        <v>527485.42000000004</v>
      </c>
      <c r="E1016" s="8">
        <v>365748.18</v>
      </c>
      <c r="F1016" s="8">
        <v>56.67</v>
      </c>
      <c r="G1016" s="8">
        <v>81.73</v>
      </c>
    </row>
    <row r="1017" spans="3:7" x14ac:dyDescent="0.25">
      <c r="C1017" s="12" t="s">
        <v>18</v>
      </c>
      <c r="D1017" s="8">
        <v>2451882.63</v>
      </c>
      <c r="E1017" s="8">
        <v>1843819.26</v>
      </c>
      <c r="F1017" s="8">
        <v>502.54</v>
      </c>
      <c r="G1017" s="8">
        <v>668.27</v>
      </c>
    </row>
    <row r="1018" spans="3:7" x14ac:dyDescent="0.25">
      <c r="C1018" s="13" t="s">
        <v>1167</v>
      </c>
      <c r="D1018" s="8">
        <v>2451882.63</v>
      </c>
      <c r="E1018" s="8">
        <v>1843819.26</v>
      </c>
      <c r="F1018" s="8">
        <v>502.54</v>
      </c>
      <c r="G1018" s="8">
        <v>668.27</v>
      </c>
    </row>
    <row r="1019" spans="3:7" x14ac:dyDescent="0.25">
      <c r="C1019" s="11" t="s">
        <v>144</v>
      </c>
      <c r="D1019" s="8">
        <v>3489294.07</v>
      </c>
      <c r="E1019" s="8">
        <v>2107762.1800000002</v>
      </c>
      <c r="F1019" s="8">
        <v>420.53000000000003</v>
      </c>
      <c r="G1019" s="8">
        <v>703.97</v>
      </c>
    </row>
    <row r="1020" spans="3:7" x14ac:dyDescent="0.25">
      <c r="C1020" s="12" t="s">
        <v>14</v>
      </c>
      <c r="D1020" s="8">
        <v>2254822.2599999998</v>
      </c>
      <c r="E1020" s="8">
        <v>1296159.6499999999</v>
      </c>
      <c r="F1020" s="8">
        <v>241.14</v>
      </c>
      <c r="G1020" s="8">
        <v>420.73</v>
      </c>
    </row>
    <row r="1021" spans="3:7" x14ac:dyDescent="0.25">
      <c r="C1021" s="13" t="s">
        <v>1167</v>
      </c>
      <c r="D1021" s="8">
        <v>846600.06</v>
      </c>
      <c r="E1021" s="8">
        <v>494424.59</v>
      </c>
      <c r="F1021" s="8">
        <v>124.03</v>
      </c>
      <c r="G1021" s="8">
        <v>215.03</v>
      </c>
    </row>
    <row r="1022" spans="3:7" x14ac:dyDescent="0.25">
      <c r="C1022" s="13" t="s">
        <v>1165</v>
      </c>
      <c r="D1022" s="8">
        <v>1408222.2</v>
      </c>
      <c r="E1022" s="8">
        <v>801735.05999999994</v>
      </c>
      <c r="F1022" s="8">
        <v>117.11</v>
      </c>
      <c r="G1022" s="8">
        <v>205.7</v>
      </c>
    </row>
    <row r="1023" spans="3:7" x14ac:dyDescent="0.25">
      <c r="C1023" s="12" t="s">
        <v>18</v>
      </c>
      <c r="D1023" s="8">
        <v>1234471.81</v>
      </c>
      <c r="E1023" s="8">
        <v>811602.53</v>
      </c>
      <c r="F1023" s="8">
        <v>179.39</v>
      </c>
      <c r="G1023" s="8">
        <v>283.24</v>
      </c>
    </row>
    <row r="1024" spans="3:7" x14ac:dyDescent="0.25">
      <c r="C1024" s="13" t="s">
        <v>1166</v>
      </c>
      <c r="D1024" s="8">
        <v>606867.14</v>
      </c>
      <c r="E1024" s="8">
        <v>376433.60000000003</v>
      </c>
      <c r="F1024" s="8">
        <v>122.72</v>
      </c>
      <c r="G1024" s="8">
        <v>201.51</v>
      </c>
    </row>
    <row r="1025" spans="3:7" x14ac:dyDescent="0.25">
      <c r="C1025" s="13" t="s">
        <v>1165</v>
      </c>
      <c r="D1025" s="8">
        <v>627604.67000000004</v>
      </c>
      <c r="E1025" s="8">
        <v>435168.93</v>
      </c>
      <c r="F1025" s="8">
        <v>56.67</v>
      </c>
      <c r="G1025" s="8">
        <v>81.73</v>
      </c>
    </row>
    <row r="1026" spans="3:7" x14ac:dyDescent="0.25">
      <c r="C1026" s="11" t="s">
        <v>334</v>
      </c>
      <c r="D1026" s="8">
        <v>923947.26</v>
      </c>
      <c r="E1026" s="8">
        <v>605295.64999999991</v>
      </c>
      <c r="F1026" s="8">
        <v>161.43</v>
      </c>
      <c r="G1026" s="8">
        <v>258.29000000000002</v>
      </c>
    </row>
    <row r="1027" spans="3:7" x14ac:dyDescent="0.25">
      <c r="C1027" s="12" t="s">
        <v>18</v>
      </c>
      <c r="D1027" s="8">
        <v>923947.26</v>
      </c>
      <c r="E1027" s="8">
        <v>605295.64999999991</v>
      </c>
      <c r="F1027" s="8">
        <v>161.43</v>
      </c>
      <c r="G1027" s="8">
        <v>258.29000000000002</v>
      </c>
    </row>
    <row r="1028" spans="3:7" x14ac:dyDescent="0.25">
      <c r="C1028" s="13" t="s">
        <v>1166</v>
      </c>
      <c r="D1028" s="8">
        <v>184580.5</v>
      </c>
      <c r="E1028" s="8">
        <v>123663.09999999999</v>
      </c>
      <c r="F1028" s="8">
        <v>31.79</v>
      </c>
      <c r="G1028" s="8">
        <v>47.45</v>
      </c>
    </row>
    <row r="1029" spans="3:7" x14ac:dyDescent="0.25">
      <c r="C1029" s="13" t="s">
        <v>1165</v>
      </c>
      <c r="D1029" s="8">
        <v>288923.90999999997</v>
      </c>
      <c r="E1029" s="8">
        <v>179850.08000000002</v>
      </c>
      <c r="F1029" s="8">
        <v>97.850000000000009</v>
      </c>
      <c r="G1029" s="8">
        <v>163.39000000000001</v>
      </c>
    </row>
    <row r="1030" spans="3:7" x14ac:dyDescent="0.25">
      <c r="C1030" s="13" t="s">
        <v>1168</v>
      </c>
      <c r="D1030" s="8">
        <v>450442.85000000003</v>
      </c>
      <c r="E1030" s="8">
        <v>301782.46999999997</v>
      </c>
      <c r="F1030" s="8">
        <v>31.79</v>
      </c>
      <c r="G1030" s="8">
        <v>47.45</v>
      </c>
    </row>
    <row r="1031" spans="3:7" x14ac:dyDescent="0.25">
      <c r="C1031" s="11" t="s">
        <v>467</v>
      </c>
      <c r="D1031" s="8">
        <v>11076785</v>
      </c>
      <c r="E1031" s="8">
        <v>8369006.3000000007</v>
      </c>
      <c r="F1031" s="8">
        <v>1273.8399999999999</v>
      </c>
      <c r="G1031" s="8">
        <v>1725.21</v>
      </c>
    </row>
    <row r="1032" spans="3:7" x14ac:dyDescent="0.25">
      <c r="C1032" s="12" t="s">
        <v>14</v>
      </c>
      <c r="D1032" s="8">
        <v>4583845.17</v>
      </c>
      <c r="E1032" s="8">
        <v>3606382.56</v>
      </c>
      <c r="F1032" s="8">
        <v>622.40000000000009</v>
      </c>
      <c r="G1032" s="8">
        <v>803.79000000000008</v>
      </c>
    </row>
    <row r="1033" spans="3:7" x14ac:dyDescent="0.25">
      <c r="C1033" s="13" t="s">
        <v>1167</v>
      </c>
      <c r="D1033" s="8">
        <v>4053782.25</v>
      </c>
      <c r="E1033" s="8">
        <v>3267876</v>
      </c>
      <c r="F1033" s="8">
        <v>524.96</v>
      </c>
      <c r="G1033" s="8">
        <v>651.21</v>
      </c>
    </row>
    <row r="1034" spans="3:7" x14ac:dyDescent="0.25">
      <c r="C1034" s="13" t="s">
        <v>1165</v>
      </c>
      <c r="D1034" s="8">
        <v>530062.92000000004</v>
      </c>
      <c r="E1034" s="8">
        <v>338506.56</v>
      </c>
      <c r="F1034" s="8">
        <v>97.44</v>
      </c>
      <c r="G1034" s="8">
        <v>152.58000000000001</v>
      </c>
    </row>
    <row r="1035" spans="3:7" x14ac:dyDescent="0.25">
      <c r="C1035" s="12" t="s">
        <v>18</v>
      </c>
      <c r="D1035" s="8">
        <v>6492939.8300000001</v>
      </c>
      <c r="E1035" s="8">
        <v>4762623.74</v>
      </c>
      <c r="F1035" s="8">
        <v>651.43999999999994</v>
      </c>
      <c r="G1035" s="8">
        <v>921.42000000000007</v>
      </c>
    </row>
    <row r="1036" spans="3:7" x14ac:dyDescent="0.25">
      <c r="C1036" s="13" t="s">
        <v>1167</v>
      </c>
      <c r="D1036" s="8">
        <v>5799915.3300000001</v>
      </c>
      <c r="E1036" s="8">
        <v>4361544.66</v>
      </c>
      <c r="F1036" s="8">
        <v>502.54</v>
      </c>
      <c r="G1036" s="8">
        <v>668.27</v>
      </c>
    </row>
    <row r="1037" spans="3:7" x14ac:dyDescent="0.25">
      <c r="C1037" s="13" t="s">
        <v>1165</v>
      </c>
      <c r="D1037" s="8">
        <v>628207.79999999993</v>
      </c>
      <c r="E1037" s="8">
        <v>357653.94</v>
      </c>
      <c r="F1037" s="8">
        <v>117.11</v>
      </c>
      <c r="G1037" s="8">
        <v>205.7</v>
      </c>
    </row>
    <row r="1038" spans="3:7" x14ac:dyDescent="0.25">
      <c r="C1038" s="13" t="s">
        <v>1168</v>
      </c>
      <c r="D1038" s="8">
        <v>64816.700000000004</v>
      </c>
      <c r="E1038" s="8">
        <v>43425.14</v>
      </c>
      <c r="F1038" s="8">
        <v>31.79</v>
      </c>
      <c r="G1038" s="8">
        <v>47.45</v>
      </c>
    </row>
    <row r="1039" spans="3:7" x14ac:dyDescent="0.25">
      <c r="C1039" s="11" t="s">
        <v>158</v>
      </c>
      <c r="D1039" s="8">
        <v>2568047.1800000002</v>
      </c>
      <c r="E1039" s="8">
        <v>1682660.4200000002</v>
      </c>
      <c r="F1039" s="8">
        <v>780.06999999999994</v>
      </c>
      <c r="G1039" s="8">
        <v>1079.33</v>
      </c>
    </row>
    <row r="1040" spans="3:7" x14ac:dyDescent="0.25">
      <c r="C1040" s="12" t="s">
        <v>14</v>
      </c>
      <c r="D1040" s="8">
        <v>2563828.2800000003</v>
      </c>
      <c r="E1040" s="8">
        <v>1679013.5200000003</v>
      </c>
      <c r="F1040" s="8">
        <v>415.38</v>
      </c>
      <c r="G1040" s="8">
        <v>657.43999999999994</v>
      </c>
    </row>
    <row r="1041" spans="3:7" x14ac:dyDescent="0.25">
      <c r="C1041" s="13" t="s">
        <v>1166</v>
      </c>
      <c r="D1041" s="8">
        <v>1752735.6600000001</v>
      </c>
      <c r="E1041" s="8">
        <v>1123736.1400000001</v>
      </c>
      <c r="F1041" s="8">
        <v>320</v>
      </c>
      <c r="G1041" s="8">
        <v>518.92999999999995</v>
      </c>
    </row>
    <row r="1042" spans="3:7" x14ac:dyDescent="0.25">
      <c r="C1042" s="13" t="s">
        <v>1167</v>
      </c>
      <c r="D1042" s="8">
        <v>811092.61999999988</v>
      </c>
      <c r="E1042" s="8">
        <v>555277.38000000012</v>
      </c>
      <c r="F1042" s="8">
        <v>95.38000000000001</v>
      </c>
      <c r="G1042" s="8">
        <v>138.51000000000002</v>
      </c>
    </row>
    <row r="1043" spans="3:7" x14ac:dyDescent="0.25">
      <c r="C1043" s="12" t="s">
        <v>18</v>
      </c>
      <c r="D1043" s="8">
        <v>4218.8999999999996</v>
      </c>
      <c r="E1043" s="8">
        <v>3646.9</v>
      </c>
      <c r="F1043" s="8">
        <v>364.69</v>
      </c>
      <c r="G1043" s="8">
        <v>421.89</v>
      </c>
    </row>
    <row r="1044" spans="3:7" x14ac:dyDescent="0.25">
      <c r="C1044" s="13" t="s">
        <v>1168</v>
      </c>
      <c r="D1044" s="8">
        <v>4218.8999999999996</v>
      </c>
      <c r="E1044" s="8">
        <v>3646.9</v>
      </c>
      <c r="F1044" s="8">
        <v>364.69</v>
      </c>
      <c r="G1044" s="8">
        <v>421.89</v>
      </c>
    </row>
    <row r="1045" spans="3:7" x14ac:dyDescent="0.25">
      <c r="C1045" s="11" t="s">
        <v>433</v>
      </c>
      <c r="D1045" s="8">
        <v>613995.6</v>
      </c>
      <c r="E1045" s="8">
        <v>469388.35000000003</v>
      </c>
      <c r="F1045" s="8">
        <v>462.54</v>
      </c>
      <c r="G1045" s="8">
        <v>585.28</v>
      </c>
    </row>
    <row r="1046" spans="3:7" x14ac:dyDescent="0.25">
      <c r="C1046" s="12" t="s">
        <v>14</v>
      </c>
      <c r="D1046" s="8">
        <v>216300.24</v>
      </c>
      <c r="E1046" s="8">
        <v>127665.72000000002</v>
      </c>
      <c r="F1046" s="8">
        <v>90.93</v>
      </c>
      <c r="G1046" s="8">
        <v>154.06</v>
      </c>
    </row>
    <row r="1047" spans="3:7" x14ac:dyDescent="0.25">
      <c r="C1047" s="13" t="s">
        <v>1166</v>
      </c>
      <c r="D1047" s="8">
        <v>216300.24</v>
      </c>
      <c r="E1047" s="8">
        <v>127665.72000000002</v>
      </c>
      <c r="F1047" s="8">
        <v>90.93</v>
      </c>
      <c r="G1047" s="8">
        <v>154.06</v>
      </c>
    </row>
    <row r="1048" spans="3:7" x14ac:dyDescent="0.25">
      <c r="C1048" s="12" t="s">
        <v>18</v>
      </c>
      <c r="D1048" s="8">
        <v>397695.36</v>
      </c>
      <c r="E1048" s="8">
        <v>341722.63</v>
      </c>
      <c r="F1048" s="8">
        <v>371.61</v>
      </c>
      <c r="G1048" s="8">
        <v>431.21999999999997</v>
      </c>
    </row>
    <row r="1049" spans="3:7" x14ac:dyDescent="0.25">
      <c r="C1049" s="13" t="s">
        <v>1168</v>
      </c>
      <c r="D1049" s="8">
        <v>397695.36</v>
      </c>
      <c r="E1049" s="8">
        <v>341722.63</v>
      </c>
      <c r="F1049" s="8">
        <v>371.61</v>
      </c>
      <c r="G1049" s="8">
        <v>431.21999999999997</v>
      </c>
    </row>
    <row r="1050" spans="3:7" x14ac:dyDescent="0.25">
      <c r="C1050" s="11" t="s">
        <v>175</v>
      </c>
      <c r="D1050" s="8">
        <v>4263053.76</v>
      </c>
      <c r="E1050" s="8">
        <v>3077825.29</v>
      </c>
      <c r="F1050" s="8">
        <v>707.17000000000007</v>
      </c>
      <c r="G1050" s="8">
        <v>962.84000000000015</v>
      </c>
    </row>
    <row r="1051" spans="3:7" x14ac:dyDescent="0.25">
      <c r="C1051" s="12" t="s">
        <v>14</v>
      </c>
      <c r="D1051" s="8">
        <v>3435289.38</v>
      </c>
      <c r="E1051" s="8">
        <v>2589258.4</v>
      </c>
      <c r="F1051" s="8">
        <v>616.24</v>
      </c>
      <c r="G1051" s="8">
        <v>808.78000000000009</v>
      </c>
    </row>
    <row r="1052" spans="3:7" x14ac:dyDescent="0.25">
      <c r="C1052" s="13" t="s">
        <v>1166</v>
      </c>
      <c r="D1052" s="8">
        <v>880081.44000000006</v>
      </c>
      <c r="E1052" s="8">
        <v>562033.92000000004</v>
      </c>
      <c r="F1052" s="8">
        <v>97.44</v>
      </c>
      <c r="G1052" s="8">
        <v>152.58000000000001</v>
      </c>
    </row>
    <row r="1053" spans="3:7" x14ac:dyDescent="0.25">
      <c r="C1053" s="13" t="s">
        <v>1167</v>
      </c>
      <c r="D1053" s="8">
        <v>1835335.5</v>
      </c>
      <c r="E1053" s="8">
        <v>1567502.56</v>
      </c>
      <c r="F1053" s="8">
        <v>421.36</v>
      </c>
      <c r="G1053" s="8">
        <v>503.62</v>
      </c>
    </row>
    <row r="1054" spans="3:7" x14ac:dyDescent="0.25">
      <c r="C1054" s="13" t="s">
        <v>1165</v>
      </c>
      <c r="D1054" s="8">
        <v>719872.44000000006</v>
      </c>
      <c r="E1054" s="8">
        <v>459721.92</v>
      </c>
      <c r="F1054" s="8">
        <v>97.44</v>
      </c>
      <c r="G1054" s="8">
        <v>152.58000000000001</v>
      </c>
    </row>
    <row r="1055" spans="3:7" x14ac:dyDescent="0.25">
      <c r="C1055" s="12" t="s">
        <v>18</v>
      </c>
      <c r="D1055" s="8">
        <v>827764.38</v>
      </c>
      <c r="E1055" s="8">
        <v>488566.89</v>
      </c>
      <c r="F1055" s="8">
        <v>90.93</v>
      </c>
      <c r="G1055" s="8">
        <v>154.06</v>
      </c>
    </row>
    <row r="1056" spans="3:7" x14ac:dyDescent="0.25">
      <c r="C1056" s="13" t="s">
        <v>1167</v>
      </c>
      <c r="D1056" s="8">
        <v>827764.38</v>
      </c>
      <c r="E1056" s="8">
        <v>488566.89</v>
      </c>
      <c r="F1056" s="8">
        <v>90.93</v>
      </c>
      <c r="G1056" s="8">
        <v>154.06</v>
      </c>
    </row>
    <row r="1057" spans="3:7" x14ac:dyDescent="0.25">
      <c r="C1057" s="11" t="s">
        <v>199</v>
      </c>
      <c r="D1057" s="8">
        <v>6983376.5499999998</v>
      </c>
      <c r="E1057" s="8">
        <v>4761891.68</v>
      </c>
      <c r="F1057" s="8">
        <v>1079.1500000000001</v>
      </c>
      <c r="G1057" s="8">
        <v>1457.3</v>
      </c>
    </row>
    <row r="1058" spans="3:7" x14ac:dyDescent="0.25">
      <c r="C1058" s="12" t="s">
        <v>14</v>
      </c>
      <c r="D1058" s="8">
        <v>6348922.5999999996</v>
      </c>
      <c r="E1058" s="8">
        <v>4336827.59</v>
      </c>
      <c r="F1058" s="8">
        <v>1015.57</v>
      </c>
      <c r="G1058" s="8">
        <v>1362.3999999999999</v>
      </c>
    </row>
    <row r="1059" spans="3:7" x14ac:dyDescent="0.25">
      <c r="C1059" s="13" t="s">
        <v>1166</v>
      </c>
      <c r="D1059" s="8">
        <v>1867701.52</v>
      </c>
      <c r="E1059" s="8">
        <v>1265935.0900000001</v>
      </c>
      <c r="F1059" s="8">
        <v>455.62</v>
      </c>
      <c r="G1059" s="8">
        <v>575.95000000000005</v>
      </c>
    </row>
    <row r="1060" spans="3:7" x14ac:dyDescent="0.25">
      <c r="C1060" s="13" t="s">
        <v>1167</v>
      </c>
      <c r="D1060" s="8">
        <v>1769856.24</v>
      </c>
      <c r="E1060" s="8">
        <v>1105258.8599999999</v>
      </c>
      <c r="F1060" s="8">
        <v>159.41999999999999</v>
      </c>
      <c r="G1060" s="8">
        <v>255.28</v>
      </c>
    </row>
    <row r="1061" spans="3:7" x14ac:dyDescent="0.25">
      <c r="C1061" s="13" t="s">
        <v>1165</v>
      </c>
      <c r="D1061" s="8">
        <v>2006508.8399999999</v>
      </c>
      <c r="E1061" s="8">
        <v>1734465.64</v>
      </c>
      <c r="F1061" s="8">
        <v>364.69</v>
      </c>
      <c r="G1061" s="8">
        <v>421.89</v>
      </c>
    </row>
    <row r="1062" spans="3:7" x14ac:dyDescent="0.25">
      <c r="C1062" s="13" t="s">
        <v>1168</v>
      </c>
      <c r="D1062" s="8">
        <v>704856</v>
      </c>
      <c r="E1062" s="8">
        <v>231168.00000000003</v>
      </c>
      <c r="F1062" s="8">
        <v>35.840000000000003</v>
      </c>
      <c r="G1062" s="8">
        <v>109.28</v>
      </c>
    </row>
    <row r="1063" spans="3:7" x14ac:dyDescent="0.25">
      <c r="C1063" s="12" t="s">
        <v>18</v>
      </c>
      <c r="D1063" s="8">
        <v>634453.95000000007</v>
      </c>
      <c r="E1063" s="8">
        <v>425064.08999999997</v>
      </c>
      <c r="F1063" s="8">
        <v>63.58</v>
      </c>
      <c r="G1063" s="8">
        <v>94.9</v>
      </c>
    </row>
    <row r="1064" spans="3:7" x14ac:dyDescent="0.25">
      <c r="C1064" s="13" t="s">
        <v>1166</v>
      </c>
      <c r="D1064" s="8">
        <v>390323.7</v>
      </c>
      <c r="E1064" s="8">
        <v>261504.53999999998</v>
      </c>
      <c r="F1064" s="8">
        <v>31.79</v>
      </c>
      <c r="G1064" s="8">
        <v>47.45</v>
      </c>
    </row>
    <row r="1065" spans="3:7" x14ac:dyDescent="0.25">
      <c r="C1065" s="13" t="s">
        <v>1167</v>
      </c>
      <c r="D1065" s="8">
        <v>244130.25000000003</v>
      </c>
      <c r="E1065" s="8">
        <v>163559.54999999999</v>
      </c>
      <c r="F1065" s="8">
        <v>31.79</v>
      </c>
      <c r="G1065" s="8">
        <v>47.45</v>
      </c>
    </row>
    <row r="1066" spans="3:7" x14ac:dyDescent="0.25">
      <c r="C1066" s="11" t="s">
        <v>392</v>
      </c>
      <c r="D1066" s="8">
        <v>6888925.9499999993</v>
      </c>
      <c r="E1066" s="8">
        <v>4497714.54</v>
      </c>
      <c r="F1066" s="8">
        <v>1033.33</v>
      </c>
      <c r="G1066" s="8">
        <v>1476.78</v>
      </c>
    </row>
    <row r="1067" spans="3:7" x14ac:dyDescent="0.25">
      <c r="C1067" s="12" t="s">
        <v>14</v>
      </c>
      <c r="D1067" s="8">
        <v>185384.7</v>
      </c>
      <c r="E1067" s="8">
        <v>118389.59999999999</v>
      </c>
      <c r="F1067" s="8">
        <v>97.44</v>
      </c>
      <c r="G1067" s="8">
        <v>152.58000000000001</v>
      </c>
    </row>
    <row r="1068" spans="3:7" x14ac:dyDescent="0.25">
      <c r="C1068" s="13" t="s">
        <v>1168</v>
      </c>
      <c r="D1068" s="8">
        <v>185384.7</v>
      </c>
      <c r="E1068" s="8">
        <v>118389.59999999999</v>
      </c>
      <c r="F1068" s="8">
        <v>97.44</v>
      </c>
      <c r="G1068" s="8">
        <v>152.58000000000001</v>
      </c>
    </row>
    <row r="1069" spans="3:7" x14ac:dyDescent="0.25">
      <c r="C1069" s="12" t="s">
        <v>18</v>
      </c>
      <c r="D1069" s="8">
        <v>6703541.2499999991</v>
      </c>
      <c r="E1069" s="8">
        <v>4379324.9399999995</v>
      </c>
      <c r="F1069" s="8">
        <v>935.88999999999987</v>
      </c>
      <c r="G1069" s="8">
        <v>1324.2</v>
      </c>
    </row>
    <row r="1070" spans="3:7" x14ac:dyDescent="0.25">
      <c r="C1070" s="13" t="s">
        <v>1167</v>
      </c>
      <c r="D1070" s="8">
        <v>5683480.7199999997</v>
      </c>
      <c r="E1070" s="8">
        <v>3730089</v>
      </c>
      <c r="F1070" s="8">
        <v>788.29</v>
      </c>
      <c r="G1070" s="8">
        <v>1088.4100000000001</v>
      </c>
    </row>
    <row r="1071" spans="3:7" x14ac:dyDescent="0.25">
      <c r="C1071" s="13" t="s">
        <v>1165</v>
      </c>
      <c r="D1071" s="8">
        <v>457279.35000000003</v>
      </c>
      <c r="E1071" s="8">
        <v>317068.65000000002</v>
      </c>
      <c r="F1071" s="8">
        <v>56.67</v>
      </c>
      <c r="G1071" s="8">
        <v>81.73</v>
      </c>
    </row>
    <row r="1072" spans="3:7" x14ac:dyDescent="0.25">
      <c r="C1072" s="13" t="s">
        <v>1168</v>
      </c>
      <c r="D1072" s="8">
        <v>562781.18000000005</v>
      </c>
      <c r="E1072" s="8">
        <v>332167.29000000004</v>
      </c>
      <c r="F1072" s="8">
        <v>90.93</v>
      </c>
      <c r="G1072" s="8">
        <v>154.06</v>
      </c>
    </row>
    <row r="1073" spans="3:7" x14ac:dyDescent="0.25">
      <c r="C1073" s="11" t="s">
        <v>209</v>
      </c>
      <c r="D1073" s="8">
        <v>9214069.2599999998</v>
      </c>
      <c r="E1073" s="8">
        <v>6564202.29</v>
      </c>
      <c r="F1073" s="8">
        <v>1300.28</v>
      </c>
      <c r="G1073" s="8">
        <v>1808.12</v>
      </c>
    </row>
    <row r="1074" spans="3:7" x14ac:dyDescent="0.25">
      <c r="C1074" s="12" t="s">
        <v>14</v>
      </c>
      <c r="D1074" s="8">
        <v>2775850.82</v>
      </c>
      <c r="E1074" s="8">
        <v>2042244.78</v>
      </c>
      <c r="F1074" s="8">
        <v>615.88</v>
      </c>
      <c r="G1074" s="8">
        <v>831.73</v>
      </c>
    </row>
    <row r="1075" spans="3:7" x14ac:dyDescent="0.25">
      <c r="C1075" s="13" t="s">
        <v>1165</v>
      </c>
      <c r="D1075" s="8">
        <v>2775850.82</v>
      </c>
      <c r="E1075" s="8">
        <v>2042244.78</v>
      </c>
      <c r="F1075" s="8">
        <v>615.88</v>
      </c>
      <c r="G1075" s="8">
        <v>831.73</v>
      </c>
    </row>
    <row r="1076" spans="3:7" x14ac:dyDescent="0.25">
      <c r="C1076" s="12" t="s">
        <v>18</v>
      </c>
      <c r="D1076" s="8">
        <v>6438218.4399999995</v>
      </c>
      <c r="E1076" s="8">
        <v>4521957.5100000007</v>
      </c>
      <c r="F1076" s="8">
        <v>684.40000000000009</v>
      </c>
      <c r="G1076" s="8">
        <v>976.38999999999987</v>
      </c>
    </row>
    <row r="1077" spans="3:7" x14ac:dyDescent="0.25">
      <c r="C1077" s="13" t="s">
        <v>1167</v>
      </c>
      <c r="D1077" s="8">
        <v>632262.24</v>
      </c>
      <c r="E1077" s="8">
        <v>373176.72000000003</v>
      </c>
      <c r="F1077" s="8">
        <v>90.93</v>
      </c>
      <c r="G1077" s="8">
        <v>154.06</v>
      </c>
    </row>
    <row r="1078" spans="3:7" x14ac:dyDescent="0.25">
      <c r="C1078" s="13" t="s">
        <v>1165</v>
      </c>
      <c r="D1078" s="8">
        <v>4462707.0599999996</v>
      </c>
      <c r="E1078" s="8">
        <v>3355962.12</v>
      </c>
      <c r="F1078" s="8">
        <v>502.54</v>
      </c>
      <c r="G1078" s="8">
        <v>668.27</v>
      </c>
    </row>
    <row r="1079" spans="3:7" x14ac:dyDescent="0.25">
      <c r="C1079" s="13" t="s">
        <v>1168</v>
      </c>
      <c r="D1079" s="8">
        <v>1343249.1400000001</v>
      </c>
      <c r="E1079" s="8">
        <v>792818.67</v>
      </c>
      <c r="F1079" s="8">
        <v>90.93</v>
      </c>
      <c r="G1079" s="8">
        <v>154.06</v>
      </c>
    </row>
    <row r="1080" spans="3:7" x14ac:dyDescent="0.25">
      <c r="C1080" s="11" t="s">
        <v>381</v>
      </c>
      <c r="D1080" s="8">
        <v>4095659.6499999994</v>
      </c>
      <c r="E1080" s="8">
        <v>2972765.68</v>
      </c>
      <c r="F1080" s="8">
        <v>1518.67</v>
      </c>
      <c r="G1080" s="8">
        <v>2011.58</v>
      </c>
    </row>
    <row r="1081" spans="3:7" x14ac:dyDescent="0.25">
      <c r="C1081" s="12" t="s">
        <v>14</v>
      </c>
      <c r="D1081" s="8">
        <v>1699911.7</v>
      </c>
      <c r="E1081" s="8">
        <v>1171159.78</v>
      </c>
      <c r="F1081" s="8">
        <v>1016.1300000000001</v>
      </c>
      <c r="G1081" s="8">
        <v>1343.31</v>
      </c>
    </row>
    <row r="1082" spans="3:7" x14ac:dyDescent="0.25">
      <c r="C1082" s="13" t="s">
        <v>1167</v>
      </c>
      <c r="D1082" s="8">
        <v>609462.24</v>
      </c>
      <c r="E1082" s="8">
        <v>458316.48000000004</v>
      </c>
      <c r="F1082" s="8">
        <v>502.54</v>
      </c>
      <c r="G1082" s="8">
        <v>668.27</v>
      </c>
    </row>
    <row r="1083" spans="3:7" x14ac:dyDescent="0.25">
      <c r="C1083" s="13" t="s">
        <v>1168</v>
      </c>
      <c r="D1083" s="8">
        <v>1090449.46</v>
      </c>
      <c r="E1083" s="8">
        <v>712843.3</v>
      </c>
      <c r="F1083" s="8">
        <v>513.59</v>
      </c>
      <c r="G1083" s="8">
        <v>675.04</v>
      </c>
    </row>
    <row r="1084" spans="3:7" x14ac:dyDescent="0.25">
      <c r="C1084" s="12" t="s">
        <v>18</v>
      </c>
      <c r="D1084" s="8">
        <v>2395747.9499999997</v>
      </c>
      <c r="E1084" s="8">
        <v>1801605.9000000001</v>
      </c>
      <c r="F1084" s="8">
        <v>502.54</v>
      </c>
      <c r="G1084" s="8">
        <v>668.27</v>
      </c>
    </row>
    <row r="1085" spans="3:7" x14ac:dyDescent="0.25">
      <c r="C1085" s="13" t="s">
        <v>1166</v>
      </c>
      <c r="D1085" s="8">
        <v>2395747.9499999997</v>
      </c>
      <c r="E1085" s="8">
        <v>1801605.9000000001</v>
      </c>
      <c r="F1085" s="8">
        <v>502.54</v>
      </c>
      <c r="G1085" s="8">
        <v>668.27</v>
      </c>
    </row>
    <row r="1086" spans="3:7" x14ac:dyDescent="0.25">
      <c r="C1086" s="11" t="s">
        <v>212</v>
      </c>
      <c r="D1086" s="8">
        <v>14927917.199999999</v>
      </c>
      <c r="E1086" s="8">
        <v>10776409.75</v>
      </c>
      <c r="F1086" s="8">
        <v>1901.2600000000002</v>
      </c>
      <c r="G1086" s="8">
        <v>2671.49</v>
      </c>
    </row>
    <row r="1087" spans="3:7" x14ac:dyDescent="0.25">
      <c r="C1087" s="12" t="s">
        <v>14</v>
      </c>
      <c r="D1087" s="8">
        <v>7403197</v>
      </c>
      <c r="E1087" s="8">
        <v>5117809.3499999996</v>
      </c>
      <c r="F1087" s="8">
        <v>896.18000000000006</v>
      </c>
      <c r="G1087" s="8">
        <v>1334.95</v>
      </c>
    </row>
    <row r="1088" spans="3:7" x14ac:dyDescent="0.25">
      <c r="C1088" s="13" t="s">
        <v>1167</v>
      </c>
      <c r="D1088" s="8">
        <v>7403197</v>
      </c>
      <c r="E1088" s="8">
        <v>5117809.3499999996</v>
      </c>
      <c r="F1088" s="8">
        <v>896.18000000000006</v>
      </c>
      <c r="G1088" s="8">
        <v>1334.95</v>
      </c>
    </row>
    <row r="1089" spans="3:7" x14ac:dyDescent="0.25">
      <c r="C1089" s="12" t="s">
        <v>18</v>
      </c>
      <c r="D1089" s="8">
        <v>7524720.1999999993</v>
      </c>
      <c r="E1089" s="8">
        <v>5658600.4000000004</v>
      </c>
      <c r="F1089" s="8">
        <v>1005.08</v>
      </c>
      <c r="G1089" s="8">
        <v>1336.54</v>
      </c>
    </row>
    <row r="1090" spans="3:7" x14ac:dyDescent="0.25">
      <c r="C1090" s="13" t="s">
        <v>1167</v>
      </c>
      <c r="D1090" s="8">
        <v>7524720.1999999993</v>
      </c>
      <c r="E1090" s="8">
        <v>5658600.4000000004</v>
      </c>
      <c r="F1090" s="8">
        <v>1005.08</v>
      </c>
      <c r="G1090" s="8">
        <v>1336.54</v>
      </c>
    </row>
    <row r="1091" spans="3:7" x14ac:dyDescent="0.25">
      <c r="C1091" s="11" t="s">
        <v>337</v>
      </c>
      <c r="D1091" s="8">
        <v>8135907.9500000002</v>
      </c>
      <c r="E1091" s="8">
        <v>5735645.0700000003</v>
      </c>
      <c r="F1091" s="8">
        <v>909.04</v>
      </c>
      <c r="G1091" s="8">
        <v>1391.44</v>
      </c>
    </row>
    <row r="1092" spans="3:7" x14ac:dyDescent="0.25">
      <c r="C1092" s="12" t="s">
        <v>14</v>
      </c>
      <c r="D1092" s="8">
        <v>5107741.2300000004</v>
      </c>
      <c r="E1092" s="8">
        <v>4112868.8800000004</v>
      </c>
      <c r="F1092" s="8">
        <v>531.88</v>
      </c>
      <c r="G1092" s="8">
        <v>660.54000000000008</v>
      </c>
    </row>
    <row r="1093" spans="3:7" x14ac:dyDescent="0.25">
      <c r="C1093" s="13" t="s">
        <v>1166</v>
      </c>
      <c r="D1093" s="8">
        <v>5107741.2300000004</v>
      </c>
      <c r="E1093" s="8">
        <v>4112868.8800000004</v>
      </c>
      <c r="F1093" s="8">
        <v>531.88</v>
      </c>
      <c r="G1093" s="8">
        <v>660.54000000000008</v>
      </c>
    </row>
    <row r="1094" spans="3:7" x14ac:dyDescent="0.25">
      <c r="C1094" s="12" t="s">
        <v>18</v>
      </c>
      <c r="D1094" s="8">
        <v>3028166.7199999997</v>
      </c>
      <c r="E1094" s="8">
        <v>1622776.19</v>
      </c>
      <c r="F1094" s="8">
        <v>377.16</v>
      </c>
      <c r="G1094" s="8">
        <v>730.89999999999986</v>
      </c>
    </row>
    <row r="1095" spans="3:7" x14ac:dyDescent="0.25">
      <c r="C1095" s="13" t="s">
        <v>1167</v>
      </c>
      <c r="D1095" s="8">
        <v>721138.72</v>
      </c>
      <c r="E1095" s="8">
        <v>236508.16</v>
      </c>
      <c r="F1095" s="8">
        <v>71.680000000000007</v>
      </c>
      <c r="G1095" s="8">
        <v>218.56</v>
      </c>
    </row>
    <row r="1096" spans="3:7" x14ac:dyDescent="0.25">
      <c r="C1096" s="13" t="s">
        <v>1165</v>
      </c>
      <c r="D1096" s="8">
        <v>1438591.78</v>
      </c>
      <c r="E1096" s="8">
        <v>873695.62</v>
      </c>
      <c r="F1096" s="8">
        <v>214.55</v>
      </c>
      <c r="G1096" s="8">
        <v>358.28</v>
      </c>
    </row>
    <row r="1097" spans="3:7" x14ac:dyDescent="0.25">
      <c r="C1097" s="13" t="s">
        <v>1168</v>
      </c>
      <c r="D1097" s="8">
        <v>868436.22</v>
      </c>
      <c r="E1097" s="8">
        <v>512572.41000000003</v>
      </c>
      <c r="F1097" s="8">
        <v>90.93</v>
      </c>
      <c r="G1097" s="8">
        <v>154.06</v>
      </c>
    </row>
    <row r="1098" spans="3:7" x14ac:dyDescent="0.25">
      <c r="C1098" s="11" t="s">
        <v>387</v>
      </c>
      <c r="D1098" s="8">
        <v>3695955.63</v>
      </c>
      <c r="E1098" s="8">
        <v>3057552.5500000003</v>
      </c>
      <c r="F1098" s="8">
        <v>905.93999999999994</v>
      </c>
      <c r="G1098" s="8">
        <v>1146.94</v>
      </c>
    </row>
    <row r="1099" spans="3:7" x14ac:dyDescent="0.25">
      <c r="C1099" s="12" t="s">
        <v>14</v>
      </c>
      <c r="D1099" s="8">
        <v>3679478.85</v>
      </c>
      <c r="E1099" s="8">
        <v>3045331.83</v>
      </c>
      <c r="F1099" s="8">
        <v>899.02</v>
      </c>
      <c r="G1099" s="8">
        <v>1137.6100000000001</v>
      </c>
    </row>
    <row r="1100" spans="3:7" x14ac:dyDescent="0.25">
      <c r="C1100" s="13" t="s">
        <v>1167</v>
      </c>
      <c r="D1100" s="8">
        <v>3679478.85</v>
      </c>
      <c r="E1100" s="8">
        <v>3045331.83</v>
      </c>
      <c r="F1100" s="8">
        <v>899.02</v>
      </c>
      <c r="G1100" s="8">
        <v>1137.6100000000001</v>
      </c>
    </row>
    <row r="1101" spans="3:7" x14ac:dyDescent="0.25">
      <c r="C1101" s="12" t="s">
        <v>18</v>
      </c>
      <c r="D1101" s="8">
        <v>16476.78</v>
      </c>
      <c r="E1101" s="8">
        <v>12220.72</v>
      </c>
      <c r="F1101" s="8">
        <v>6.92</v>
      </c>
      <c r="G1101" s="8">
        <v>9.33</v>
      </c>
    </row>
    <row r="1102" spans="3:7" x14ac:dyDescent="0.25">
      <c r="C1102" s="13" t="s">
        <v>1167</v>
      </c>
      <c r="D1102" s="8">
        <v>16476.78</v>
      </c>
      <c r="E1102" s="8">
        <v>12220.72</v>
      </c>
      <c r="F1102" s="8">
        <v>6.92</v>
      </c>
      <c r="G1102" s="8">
        <v>9.33</v>
      </c>
    </row>
    <row r="1103" spans="3:7" x14ac:dyDescent="0.25">
      <c r="C1103" s="11" t="s">
        <v>16</v>
      </c>
      <c r="D1103" s="8">
        <v>3123867.98</v>
      </c>
      <c r="E1103" s="8">
        <v>2194933.2000000002</v>
      </c>
      <c r="F1103" s="8">
        <v>1381.1100000000001</v>
      </c>
      <c r="G1103" s="8">
        <v>1758.33</v>
      </c>
    </row>
    <row r="1104" spans="3:7" x14ac:dyDescent="0.25">
      <c r="C1104" s="12" t="s">
        <v>14</v>
      </c>
      <c r="D1104" s="8">
        <v>907259.34</v>
      </c>
      <c r="E1104" s="8">
        <v>535486.77</v>
      </c>
      <c r="F1104" s="8">
        <v>90.93</v>
      </c>
      <c r="G1104" s="8">
        <v>154.06</v>
      </c>
    </row>
    <row r="1105" spans="3:7" x14ac:dyDescent="0.25">
      <c r="C1105" s="13" t="s">
        <v>1167</v>
      </c>
      <c r="D1105" s="8">
        <v>907259.34</v>
      </c>
      <c r="E1105" s="8">
        <v>535486.77</v>
      </c>
      <c r="F1105" s="8">
        <v>90.93</v>
      </c>
      <c r="G1105" s="8">
        <v>154.06</v>
      </c>
    </row>
    <row r="1106" spans="3:7" x14ac:dyDescent="0.25">
      <c r="C1106" s="12" t="s">
        <v>18</v>
      </c>
      <c r="D1106" s="8">
        <v>2216608.6399999997</v>
      </c>
      <c r="E1106" s="8">
        <v>1659446.4300000002</v>
      </c>
      <c r="F1106" s="8">
        <v>1290.18</v>
      </c>
      <c r="G1106" s="8">
        <v>1604.27</v>
      </c>
    </row>
    <row r="1107" spans="3:7" x14ac:dyDescent="0.25">
      <c r="C1107" s="13" t="s">
        <v>1166</v>
      </c>
      <c r="D1107" s="8">
        <v>419358.66</v>
      </c>
      <c r="E1107" s="8">
        <v>362501.86</v>
      </c>
      <c r="F1107" s="8">
        <v>364.69</v>
      </c>
      <c r="G1107" s="8">
        <v>421.89</v>
      </c>
    </row>
    <row r="1108" spans="3:7" x14ac:dyDescent="0.25">
      <c r="C1108" s="13" t="s">
        <v>1167</v>
      </c>
      <c r="D1108" s="8">
        <v>461052.32</v>
      </c>
      <c r="E1108" s="8">
        <v>151208.96000000002</v>
      </c>
      <c r="F1108" s="8">
        <v>35.840000000000003</v>
      </c>
      <c r="G1108" s="8">
        <v>109.28</v>
      </c>
    </row>
    <row r="1109" spans="3:7" x14ac:dyDescent="0.25">
      <c r="C1109" s="13" t="s">
        <v>1165</v>
      </c>
      <c r="D1109" s="8">
        <v>159546.45000000001</v>
      </c>
      <c r="E1109" s="8">
        <v>128615.20000000001</v>
      </c>
      <c r="F1109" s="8">
        <v>524.96</v>
      </c>
      <c r="G1109" s="8">
        <v>651.21</v>
      </c>
    </row>
    <row r="1110" spans="3:7" x14ac:dyDescent="0.25">
      <c r="C1110" s="13" t="s">
        <v>1168</v>
      </c>
      <c r="D1110" s="8">
        <v>1176651.21</v>
      </c>
      <c r="E1110" s="8">
        <v>1017120.41</v>
      </c>
      <c r="F1110" s="8">
        <v>364.69</v>
      </c>
      <c r="G1110" s="8">
        <v>421.89</v>
      </c>
    </row>
    <row r="1111" spans="3:7" x14ac:dyDescent="0.25">
      <c r="C1111" s="11" t="s">
        <v>134</v>
      </c>
      <c r="D1111" s="8">
        <v>7386227.4199999999</v>
      </c>
      <c r="E1111" s="8">
        <v>5113149.07</v>
      </c>
      <c r="F1111" s="8">
        <v>629.31000000000006</v>
      </c>
      <c r="G1111" s="8">
        <v>931.61</v>
      </c>
    </row>
    <row r="1112" spans="3:7" x14ac:dyDescent="0.25">
      <c r="C1112" s="12" t="s">
        <v>14</v>
      </c>
      <c r="D1112" s="8">
        <v>1390508.98</v>
      </c>
      <c r="E1112" s="8">
        <v>604360.19000000006</v>
      </c>
      <c r="F1112" s="8">
        <v>126.77000000000001</v>
      </c>
      <c r="G1112" s="8">
        <v>263.34000000000003</v>
      </c>
    </row>
    <row r="1113" spans="3:7" x14ac:dyDescent="0.25">
      <c r="C1113" s="13" t="s">
        <v>1167</v>
      </c>
      <c r="D1113" s="8">
        <v>565554.26</v>
      </c>
      <c r="E1113" s="8">
        <v>333804.03000000003</v>
      </c>
      <c r="F1113" s="8">
        <v>90.93</v>
      </c>
      <c r="G1113" s="8">
        <v>154.06</v>
      </c>
    </row>
    <row r="1114" spans="3:7" x14ac:dyDescent="0.25">
      <c r="C1114" s="13" t="s">
        <v>1165</v>
      </c>
      <c r="D1114" s="8">
        <v>824954.72</v>
      </c>
      <c r="E1114" s="8">
        <v>270556.16000000003</v>
      </c>
      <c r="F1114" s="8">
        <v>35.840000000000003</v>
      </c>
      <c r="G1114" s="8">
        <v>109.28</v>
      </c>
    </row>
    <row r="1115" spans="3:7" x14ac:dyDescent="0.25">
      <c r="C1115" s="12" t="s">
        <v>18</v>
      </c>
      <c r="D1115" s="8">
        <v>5995718.4399999995</v>
      </c>
      <c r="E1115" s="8">
        <v>4508788.88</v>
      </c>
      <c r="F1115" s="8">
        <v>502.54</v>
      </c>
      <c r="G1115" s="8">
        <v>668.27</v>
      </c>
    </row>
    <row r="1116" spans="3:7" x14ac:dyDescent="0.25">
      <c r="C1116" s="13" t="s">
        <v>1166</v>
      </c>
      <c r="D1116" s="8">
        <v>5995718.4399999995</v>
      </c>
      <c r="E1116" s="8">
        <v>4508788.88</v>
      </c>
      <c r="F1116" s="8">
        <v>502.54</v>
      </c>
      <c r="G1116" s="8">
        <v>668.27</v>
      </c>
    </row>
    <row r="1117" spans="3:7" x14ac:dyDescent="0.25">
      <c r="C1117" s="11" t="s">
        <v>558</v>
      </c>
      <c r="D1117" s="8">
        <v>10345426.6</v>
      </c>
      <c r="E1117" s="8">
        <v>7590236.4000000004</v>
      </c>
      <c r="F1117" s="8">
        <v>1250.42</v>
      </c>
      <c r="G1117" s="8">
        <v>1662.8799999999999</v>
      </c>
    </row>
    <row r="1118" spans="3:7" x14ac:dyDescent="0.25">
      <c r="C1118" s="12" t="s">
        <v>14</v>
      </c>
      <c r="D1118" s="8">
        <v>5843958.54</v>
      </c>
      <c r="E1118" s="8">
        <v>4710991.04</v>
      </c>
      <c r="F1118" s="8">
        <v>524.96</v>
      </c>
      <c r="G1118" s="8">
        <v>651.21</v>
      </c>
    </row>
    <row r="1119" spans="3:7" x14ac:dyDescent="0.25">
      <c r="C1119" s="13" t="s">
        <v>1168</v>
      </c>
      <c r="D1119" s="8">
        <v>5843958.54</v>
      </c>
      <c r="E1119" s="8">
        <v>4710991.04</v>
      </c>
      <c r="F1119" s="8">
        <v>524.96</v>
      </c>
      <c r="G1119" s="8">
        <v>651.21</v>
      </c>
    </row>
    <row r="1120" spans="3:7" x14ac:dyDescent="0.25">
      <c r="C1120" s="12" t="s">
        <v>18</v>
      </c>
      <c r="D1120" s="8">
        <v>4501468.0600000005</v>
      </c>
      <c r="E1120" s="8">
        <v>2879245.3600000003</v>
      </c>
      <c r="F1120" s="8">
        <v>725.46</v>
      </c>
      <c r="G1120" s="8">
        <v>1011.6700000000001</v>
      </c>
    </row>
    <row r="1121" spans="3:7" x14ac:dyDescent="0.25">
      <c r="C1121" s="13" t="s">
        <v>1166</v>
      </c>
      <c r="D1121" s="8">
        <v>443828.27999999997</v>
      </c>
      <c r="E1121" s="8">
        <v>383653.88</v>
      </c>
      <c r="F1121" s="8">
        <v>364.69</v>
      </c>
      <c r="G1121" s="8">
        <v>421.89</v>
      </c>
    </row>
    <row r="1122" spans="3:7" x14ac:dyDescent="0.25">
      <c r="C1122" s="13" t="s">
        <v>1167</v>
      </c>
      <c r="D1122" s="8">
        <v>1422198.1800000002</v>
      </c>
      <c r="E1122" s="8">
        <v>908238.24</v>
      </c>
      <c r="F1122" s="8">
        <v>97.44</v>
      </c>
      <c r="G1122" s="8">
        <v>152.58000000000001</v>
      </c>
    </row>
    <row r="1123" spans="3:7" x14ac:dyDescent="0.25">
      <c r="C1123" s="13" t="s">
        <v>1168</v>
      </c>
      <c r="D1123" s="8">
        <v>2635441.6</v>
      </c>
      <c r="E1123" s="8">
        <v>1587353.24</v>
      </c>
      <c r="F1123" s="8">
        <v>263.33</v>
      </c>
      <c r="G1123" s="8">
        <v>437.2</v>
      </c>
    </row>
    <row r="1124" spans="3:7" x14ac:dyDescent="0.25">
      <c r="C1124" s="11" t="s">
        <v>92</v>
      </c>
      <c r="D1124" s="8">
        <v>2752278.69</v>
      </c>
      <c r="E1124" s="8">
        <v>1522009.5100000002</v>
      </c>
      <c r="F1124" s="8">
        <v>753.34000000000015</v>
      </c>
      <c r="G1124" s="8">
        <v>1146.6399999999999</v>
      </c>
    </row>
    <row r="1125" spans="3:7" x14ac:dyDescent="0.25">
      <c r="C1125" s="12" t="s">
        <v>14</v>
      </c>
      <c r="D1125" s="8">
        <v>578642.19000000006</v>
      </c>
      <c r="E1125" s="8">
        <v>200084.60000000003</v>
      </c>
      <c r="F1125" s="8">
        <v>42.760000000000005</v>
      </c>
      <c r="G1125" s="8">
        <v>118.61</v>
      </c>
    </row>
    <row r="1126" spans="3:7" x14ac:dyDescent="0.25">
      <c r="C1126" s="13" t="s">
        <v>1166</v>
      </c>
      <c r="D1126" s="8">
        <v>24920.43</v>
      </c>
      <c r="E1126" s="8">
        <v>18483.32</v>
      </c>
      <c r="F1126" s="8">
        <v>6.92</v>
      </c>
      <c r="G1126" s="8">
        <v>9.33</v>
      </c>
    </row>
    <row r="1127" spans="3:7" x14ac:dyDescent="0.25">
      <c r="C1127" s="13" t="s">
        <v>1168</v>
      </c>
      <c r="D1127" s="8">
        <v>553721.76</v>
      </c>
      <c r="E1127" s="8">
        <v>181601.28000000003</v>
      </c>
      <c r="F1127" s="8">
        <v>35.840000000000003</v>
      </c>
      <c r="G1127" s="8">
        <v>109.28</v>
      </c>
    </row>
    <row r="1128" spans="3:7" x14ac:dyDescent="0.25">
      <c r="C1128" s="12" t="s">
        <v>18</v>
      </c>
      <c r="D1128" s="8">
        <v>2173636.5</v>
      </c>
      <c r="E1128" s="8">
        <v>1321924.9100000001</v>
      </c>
      <c r="F1128" s="8">
        <v>710.57999999999993</v>
      </c>
      <c r="G1128" s="8">
        <v>1028.03</v>
      </c>
    </row>
    <row r="1129" spans="3:7" x14ac:dyDescent="0.25">
      <c r="C1129" s="13" t="s">
        <v>1166</v>
      </c>
      <c r="D1129" s="8">
        <v>320769.59999999998</v>
      </c>
      <c r="E1129" s="8">
        <v>241219.20000000001</v>
      </c>
      <c r="F1129" s="8">
        <v>502.54</v>
      </c>
      <c r="G1129" s="8">
        <v>668.27</v>
      </c>
    </row>
    <row r="1130" spans="3:7" x14ac:dyDescent="0.25">
      <c r="C1130" s="13" t="s">
        <v>1167</v>
      </c>
      <c r="D1130" s="8">
        <v>617305.69999999995</v>
      </c>
      <c r="E1130" s="8">
        <v>351447.11</v>
      </c>
      <c r="F1130" s="8">
        <v>117.11</v>
      </c>
      <c r="G1130" s="8">
        <v>205.7</v>
      </c>
    </row>
    <row r="1131" spans="3:7" x14ac:dyDescent="0.25">
      <c r="C1131" s="13" t="s">
        <v>1168</v>
      </c>
      <c r="D1131" s="8">
        <v>1235561.2</v>
      </c>
      <c r="E1131" s="8">
        <v>729258.60000000009</v>
      </c>
      <c r="F1131" s="8">
        <v>90.93</v>
      </c>
      <c r="G1131" s="8">
        <v>154.06</v>
      </c>
    </row>
    <row r="1132" spans="3:7" x14ac:dyDescent="0.25">
      <c r="C1132" s="11" t="s">
        <v>187</v>
      </c>
      <c r="D1132" s="8">
        <v>11754266.93</v>
      </c>
      <c r="E1132" s="8">
        <v>9420525.6099999994</v>
      </c>
      <c r="F1132" s="8">
        <v>1371.45</v>
      </c>
      <c r="G1132" s="8">
        <v>1700.69</v>
      </c>
    </row>
    <row r="1133" spans="3:7" x14ac:dyDescent="0.25">
      <c r="C1133" s="12" t="s">
        <v>14</v>
      </c>
      <c r="D1133" s="8">
        <v>6850004.4199999999</v>
      </c>
      <c r="E1133" s="8">
        <v>5467051.8499999996</v>
      </c>
      <c r="F1133" s="8">
        <v>846.49</v>
      </c>
      <c r="G1133" s="8">
        <v>1049.48</v>
      </c>
    </row>
    <row r="1134" spans="3:7" x14ac:dyDescent="0.25">
      <c r="C1134" s="13" t="s">
        <v>1166</v>
      </c>
      <c r="D1134" s="8">
        <v>1539253.0999999999</v>
      </c>
      <c r="E1134" s="8">
        <v>876334.13</v>
      </c>
      <c r="F1134" s="8">
        <v>117.11</v>
      </c>
      <c r="G1134" s="8">
        <v>205.7</v>
      </c>
    </row>
    <row r="1135" spans="3:7" x14ac:dyDescent="0.25">
      <c r="C1135" s="13" t="s">
        <v>1165</v>
      </c>
      <c r="D1135" s="8">
        <v>3486077.07</v>
      </c>
      <c r="E1135" s="8">
        <v>3013433.47</v>
      </c>
      <c r="F1135" s="8">
        <v>364.69</v>
      </c>
      <c r="G1135" s="8">
        <v>421.89</v>
      </c>
    </row>
    <row r="1136" spans="3:7" x14ac:dyDescent="0.25">
      <c r="C1136" s="13" t="s">
        <v>1168</v>
      </c>
      <c r="D1136" s="8">
        <v>1824674.25</v>
      </c>
      <c r="E1136" s="8">
        <v>1577284.25</v>
      </c>
      <c r="F1136" s="8">
        <v>364.69</v>
      </c>
      <c r="G1136" s="8">
        <v>421.89</v>
      </c>
    </row>
    <row r="1137" spans="3:7" x14ac:dyDescent="0.25">
      <c r="C1137" s="12" t="s">
        <v>18</v>
      </c>
      <c r="D1137" s="8">
        <v>4904262.5100000007</v>
      </c>
      <c r="E1137" s="8">
        <v>3953473.7600000002</v>
      </c>
      <c r="F1137" s="8">
        <v>524.96</v>
      </c>
      <c r="G1137" s="8">
        <v>651.21</v>
      </c>
    </row>
    <row r="1138" spans="3:7" x14ac:dyDescent="0.25">
      <c r="C1138" s="13" t="s">
        <v>1165</v>
      </c>
      <c r="D1138" s="8">
        <v>4904262.5100000007</v>
      </c>
      <c r="E1138" s="8">
        <v>3953473.7600000002</v>
      </c>
      <c r="F1138" s="8">
        <v>524.96</v>
      </c>
      <c r="G1138" s="8">
        <v>651.21</v>
      </c>
    </row>
    <row r="1139" spans="3:7" x14ac:dyDescent="0.25">
      <c r="C1139" s="11" t="s">
        <v>84</v>
      </c>
      <c r="D1139" s="8">
        <v>6532287.1200000001</v>
      </c>
      <c r="E1139" s="8">
        <v>4656065.2999999989</v>
      </c>
      <c r="F1139" s="8">
        <v>1424.23</v>
      </c>
      <c r="G1139" s="8">
        <v>2036.22</v>
      </c>
    </row>
    <row r="1140" spans="3:7" x14ac:dyDescent="0.25">
      <c r="C1140" s="12" t="s">
        <v>14</v>
      </c>
      <c r="D1140" s="8">
        <v>748060.86</v>
      </c>
      <c r="E1140" s="8">
        <v>562271.44000000006</v>
      </c>
      <c r="F1140" s="8">
        <v>509.46000000000004</v>
      </c>
      <c r="G1140" s="8">
        <v>677.6</v>
      </c>
    </row>
    <row r="1141" spans="3:7" x14ac:dyDescent="0.25">
      <c r="C1141" s="13" t="s">
        <v>1166</v>
      </c>
      <c r="D1141" s="8">
        <v>748060.86</v>
      </c>
      <c r="E1141" s="8">
        <v>562271.44000000006</v>
      </c>
      <c r="F1141" s="8">
        <v>509.46000000000004</v>
      </c>
      <c r="G1141" s="8">
        <v>677.6</v>
      </c>
    </row>
    <row r="1142" spans="3:7" x14ac:dyDescent="0.25">
      <c r="C1142" s="12" t="s">
        <v>18</v>
      </c>
      <c r="D1142" s="8">
        <v>5784226.2599999998</v>
      </c>
      <c r="E1142" s="8">
        <v>4093793.86</v>
      </c>
      <c r="F1142" s="8">
        <v>914.7700000000001</v>
      </c>
      <c r="G1142" s="8">
        <v>1358.6200000000001</v>
      </c>
    </row>
    <row r="1143" spans="3:7" x14ac:dyDescent="0.25">
      <c r="C1143" s="13" t="s">
        <v>1167</v>
      </c>
      <c r="D1143" s="8">
        <v>1116288.3999999999</v>
      </c>
      <c r="E1143" s="8">
        <v>691793.91999999993</v>
      </c>
      <c r="F1143" s="8">
        <v>295.12</v>
      </c>
      <c r="G1143" s="8">
        <v>484.65</v>
      </c>
    </row>
    <row r="1144" spans="3:7" x14ac:dyDescent="0.25">
      <c r="C1144" s="13" t="s">
        <v>1165</v>
      </c>
      <c r="D1144" s="8">
        <v>4075110.46</v>
      </c>
      <c r="E1144" s="8">
        <v>3064488.92</v>
      </c>
      <c r="F1144" s="8">
        <v>502.54</v>
      </c>
      <c r="G1144" s="8">
        <v>668.27</v>
      </c>
    </row>
    <row r="1145" spans="3:7" x14ac:dyDescent="0.25">
      <c r="C1145" s="13" t="s">
        <v>1168</v>
      </c>
      <c r="D1145" s="8">
        <v>592827.4</v>
      </c>
      <c r="E1145" s="8">
        <v>337511.02</v>
      </c>
      <c r="F1145" s="8">
        <v>117.11</v>
      </c>
      <c r="G1145" s="8">
        <v>205.7</v>
      </c>
    </row>
    <row r="1146" spans="3:7" x14ac:dyDescent="0.25">
      <c r="C1146" s="11" t="s">
        <v>269</v>
      </c>
      <c r="D1146" s="8">
        <v>3630304.33</v>
      </c>
      <c r="E1146" s="8">
        <v>2364297.48</v>
      </c>
      <c r="F1146" s="8">
        <v>1127.01</v>
      </c>
      <c r="G1146" s="8">
        <v>1455.43</v>
      </c>
    </row>
    <row r="1147" spans="3:7" x14ac:dyDescent="0.25">
      <c r="C1147" s="12" t="s">
        <v>14</v>
      </c>
      <c r="D1147" s="8">
        <v>1842660.5999999999</v>
      </c>
      <c r="E1147" s="8">
        <v>1049071.3799999999</v>
      </c>
      <c r="F1147" s="8">
        <v>117.11</v>
      </c>
      <c r="G1147" s="8">
        <v>205.7</v>
      </c>
    </row>
    <row r="1148" spans="3:7" x14ac:dyDescent="0.25">
      <c r="C1148" s="13" t="s">
        <v>1165</v>
      </c>
      <c r="D1148" s="8">
        <v>1842660.5999999999</v>
      </c>
      <c r="E1148" s="8">
        <v>1049071.3799999999</v>
      </c>
      <c r="F1148" s="8">
        <v>117.11</v>
      </c>
      <c r="G1148" s="8">
        <v>205.7</v>
      </c>
    </row>
    <row r="1149" spans="3:7" x14ac:dyDescent="0.25">
      <c r="C1149" s="12" t="s">
        <v>18</v>
      </c>
      <c r="D1149" s="8">
        <v>1787643.73</v>
      </c>
      <c r="E1149" s="8">
        <v>1315226.0999999999</v>
      </c>
      <c r="F1149" s="8">
        <v>1009.9000000000001</v>
      </c>
      <c r="G1149" s="8">
        <v>1249.73</v>
      </c>
    </row>
    <row r="1150" spans="3:7" x14ac:dyDescent="0.25">
      <c r="C1150" s="13" t="s">
        <v>1166</v>
      </c>
      <c r="D1150" s="8">
        <v>675059.28</v>
      </c>
      <c r="E1150" s="8">
        <v>552522.23</v>
      </c>
      <c r="F1150" s="8">
        <v>889.65000000000009</v>
      </c>
      <c r="G1150" s="8">
        <v>1073.0999999999999</v>
      </c>
    </row>
    <row r="1151" spans="3:7" x14ac:dyDescent="0.25">
      <c r="C1151" s="13" t="s">
        <v>1165</v>
      </c>
      <c r="D1151" s="8">
        <v>956711.20000000007</v>
      </c>
      <c r="E1151" s="8">
        <v>658273.72</v>
      </c>
      <c r="F1151" s="8">
        <v>88.460000000000008</v>
      </c>
      <c r="G1151" s="8">
        <v>129.18</v>
      </c>
    </row>
    <row r="1152" spans="3:7" x14ac:dyDescent="0.25">
      <c r="C1152" s="13" t="s">
        <v>1168</v>
      </c>
      <c r="D1152" s="8">
        <v>155873.25</v>
      </c>
      <c r="E1152" s="8">
        <v>104430.15</v>
      </c>
      <c r="F1152" s="8">
        <v>31.79</v>
      </c>
      <c r="G1152" s="8">
        <v>47.45</v>
      </c>
    </row>
    <row r="1153" spans="3:7" x14ac:dyDescent="0.25">
      <c r="C1153" s="11" t="s">
        <v>239</v>
      </c>
      <c r="D1153" s="8">
        <v>8036322.3700000001</v>
      </c>
      <c r="E1153" s="8">
        <v>5365831.1800000006</v>
      </c>
      <c r="F1153" s="8">
        <v>1533.79</v>
      </c>
      <c r="G1153" s="8">
        <v>2183.13</v>
      </c>
    </row>
    <row r="1154" spans="3:7" x14ac:dyDescent="0.25">
      <c r="C1154" s="12" t="s">
        <v>14</v>
      </c>
      <c r="D1154" s="8">
        <v>3988638.7800000003</v>
      </c>
      <c r="E1154" s="8">
        <v>2900190.1900000004</v>
      </c>
      <c r="F1154" s="8">
        <v>1231.75</v>
      </c>
      <c r="G1154" s="8">
        <v>1689.15</v>
      </c>
    </row>
    <row r="1155" spans="3:7" x14ac:dyDescent="0.25">
      <c r="C1155" s="13" t="s">
        <v>1167</v>
      </c>
      <c r="D1155" s="8">
        <v>2487969.21</v>
      </c>
      <c r="E1155" s="8">
        <v>1870956.4200000002</v>
      </c>
      <c r="F1155" s="8">
        <v>502.54</v>
      </c>
      <c r="G1155" s="8">
        <v>668.27</v>
      </c>
    </row>
    <row r="1156" spans="3:7" x14ac:dyDescent="0.25">
      <c r="C1156" s="13" t="s">
        <v>1165</v>
      </c>
      <c r="D1156" s="8">
        <v>477727.98000000004</v>
      </c>
      <c r="E1156" s="8">
        <v>305084.64</v>
      </c>
      <c r="F1156" s="8">
        <v>97.44</v>
      </c>
      <c r="G1156" s="8">
        <v>152.58000000000001</v>
      </c>
    </row>
    <row r="1157" spans="3:7" x14ac:dyDescent="0.25">
      <c r="C1157" s="13" t="s">
        <v>1168</v>
      </c>
      <c r="D1157" s="8">
        <v>1022941.5900000001</v>
      </c>
      <c r="E1157" s="8">
        <v>724149.13000000012</v>
      </c>
      <c r="F1157" s="8">
        <v>631.77</v>
      </c>
      <c r="G1157" s="8">
        <v>868.3</v>
      </c>
    </row>
    <row r="1158" spans="3:7" x14ac:dyDescent="0.25">
      <c r="C1158" s="12" t="s">
        <v>18</v>
      </c>
      <c r="D1158" s="8">
        <v>4047683.59</v>
      </c>
      <c r="E1158" s="8">
        <v>2465640.9900000002</v>
      </c>
      <c r="F1158" s="8">
        <v>302.03999999999996</v>
      </c>
      <c r="G1158" s="8">
        <v>493.98</v>
      </c>
    </row>
    <row r="1159" spans="3:7" x14ac:dyDescent="0.25">
      <c r="C1159" s="13" t="s">
        <v>1166</v>
      </c>
      <c r="D1159" s="8">
        <v>3694777.1999999997</v>
      </c>
      <c r="E1159" s="8">
        <v>2225401.83</v>
      </c>
      <c r="F1159" s="8">
        <v>263.33</v>
      </c>
      <c r="G1159" s="8">
        <v>437.2</v>
      </c>
    </row>
    <row r="1160" spans="3:7" x14ac:dyDescent="0.25">
      <c r="C1160" s="13" t="s">
        <v>1168</v>
      </c>
      <c r="D1160" s="8">
        <v>352906.39</v>
      </c>
      <c r="E1160" s="8">
        <v>240239.15999999997</v>
      </c>
      <c r="F1160" s="8">
        <v>38.71</v>
      </c>
      <c r="G1160" s="8">
        <v>56.78</v>
      </c>
    </row>
    <row r="1161" spans="3:7" x14ac:dyDescent="0.25">
      <c r="C1161" s="11" t="s">
        <v>169</v>
      </c>
      <c r="D1161" s="8">
        <v>14284038.639999999</v>
      </c>
      <c r="E1161" s="8">
        <v>9349176.7799999993</v>
      </c>
      <c r="F1161" s="8">
        <v>1571.07</v>
      </c>
      <c r="G1161" s="8">
        <v>2443.86</v>
      </c>
    </row>
    <row r="1162" spans="3:7" x14ac:dyDescent="0.25">
      <c r="C1162" s="12" t="s">
        <v>14</v>
      </c>
      <c r="D1162" s="8">
        <v>2599604.17</v>
      </c>
      <c r="E1162" s="8">
        <v>1578598.7500000002</v>
      </c>
      <c r="F1162" s="8">
        <v>424.76</v>
      </c>
      <c r="G1162" s="8">
        <v>695.49</v>
      </c>
    </row>
    <row r="1163" spans="3:7" x14ac:dyDescent="0.25">
      <c r="C1163" s="13" t="s">
        <v>1166</v>
      </c>
      <c r="D1163" s="8">
        <v>315408.12</v>
      </c>
      <c r="E1163" s="8">
        <v>211637.36</v>
      </c>
      <c r="F1163" s="8">
        <v>38.71</v>
      </c>
      <c r="G1163" s="8">
        <v>56.78</v>
      </c>
    </row>
    <row r="1164" spans="3:7" x14ac:dyDescent="0.25">
      <c r="C1164" s="13" t="s">
        <v>1167</v>
      </c>
      <c r="D1164" s="8">
        <v>81756.350000000006</v>
      </c>
      <c r="E1164" s="8">
        <v>54774.17</v>
      </c>
      <c r="F1164" s="8">
        <v>31.79</v>
      </c>
      <c r="G1164" s="8">
        <v>47.45</v>
      </c>
    </row>
    <row r="1165" spans="3:7" x14ac:dyDescent="0.25">
      <c r="C1165" s="13" t="s">
        <v>1168</v>
      </c>
      <c r="D1165" s="8">
        <v>2202439.6999999997</v>
      </c>
      <c r="E1165" s="8">
        <v>1312187.2200000002</v>
      </c>
      <c r="F1165" s="8">
        <v>354.26</v>
      </c>
      <c r="G1165" s="8">
        <v>591.26</v>
      </c>
    </row>
    <row r="1166" spans="3:7" x14ac:dyDescent="0.25">
      <c r="C1166" s="12" t="s">
        <v>18</v>
      </c>
      <c r="D1166" s="8">
        <v>11684434.470000001</v>
      </c>
      <c r="E1166" s="8">
        <v>7770578.0299999993</v>
      </c>
      <c r="F1166" s="8">
        <v>1146.31</v>
      </c>
      <c r="G1166" s="8">
        <v>1748.37</v>
      </c>
    </row>
    <row r="1167" spans="3:7" x14ac:dyDescent="0.25">
      <c r="C1167" s="13" t="s">
        <v>1166</v>
      </c>
      <c r="D1167" s="8">
        <v>4121921.6</v>
      </c>
      <c r="E1167" s="8">
        <v>2482675.2399999998</v>
      </c>
      <c r="F1167" s="8">
        <v>263.33</v>
      </c>
      <c r="G1167" s="8">
        <v>437.2</v>
      </c>
    </row>
    <row r="1168" spans="3:7" x14ac:dyDescent="0.25">
      <c r="C1168" s="13" t="s">
        <v>1165</v>
      </c>
      <c r="D1168" s="8">
        <v>5119616.47</v>
      </c>
      <c r="E1168" s="8">
        <v>3849958.94</v>
      </c>
      <c r="F1168" s="8">
        <v>502.54</v>
      </c>
      <c r="G1168" s="8">
        <v>668.27</v>
      </c>
    </row>
    <row r="1169" spans="3:7" x14ac:dyDescent="0.25">
      <c r="C1169" s="13" t="s">
        <v>1168</v>
      </c>
      <c r="D1169" s="8">
        <v>2442896.4</v>
      </c>
      <c r="E1169" s="8">
        <v>1437943.8499999999</v>
      </c>
      <c r="F1169" s="8">
        <v>380.44</v>
      </c>
      <c r="G1169" s="8">
        <v>642.9</v>
      </c>
    </row>
    <row r="1170" spans="3:7" x14ac:dyDescent="0.25">
      <c r="C1170" s="11" t="s">
        <v>355</v>
      </c>
      <c r="D1170" s="8">
        <v>4347820.63</v>
      </c>
      <c r="E1170" s="8">
        <v>2498312.56</v>
      </c>
      <c r="F1170" s="8">
        <v>432.63</v>
      </c>
      <c r="G1170" s="8">
        <v>743.05000000000007</v>
      </c>
    </row>
    <row r="1171" spans="3:7" x14ac:dyDescent="0.25">
      <c r="C1171" s="12" t="s">
        <v>14</v>
      </c>
      <c r="D1171" s="8">
        <v>3180907.82</v>
      </c>
      <c r="E1171" s="8">
        <v>1767428.82</v>
      </c>
      <c r="F1171" s="8">
        <v>266.28999999999996</v>
      </c>
      <c r="G1171" s="8">
        <v>478.44000000000005</v>
      </c>
    </row>
    <row r="1172" spans="3:7" x14ac:dyDescent="0.25">
      <c r="C1172" s="13" t="s">
        <v>1166</v>
      </c>
      <c r="D1172" s="8">
        <v>225002.69</v>
      </c>
      <c r="E1172" s="8">
        <v>156012.51</v>
      </c>
      <c r="F1172" s="8">
        <v>56.67</v>
      </c>
      <c r="G1172" s="8">
        <v>81.73</v>
      </c>
    </row>
    <row r="1173" spans="3:7" x14ac:dyDescent="0.25">
      <c r="C1173" s="13" t="s">
        <v>1167</v>
      </c>
      <c r="D1173" s="8">
        <v>496019.37</v>
      </c>
      <c r="E1173" s="8">
        <v>343930.23</v>
      </c>
      <c r="F1173" s="8">
        <v>56.67</v>
      </c>
      <c r="G1173" s="8">
        <v>81.73</v>
      </c>
    </row>
    <row r="1174" spans="3:7" x14ac:dyDescent="0.25">
      <c r="C1174" s="13" t="s">
        <v>1168</v>
      </c>
      <c r="D1174" s="8">
        <v>2459885.7599999998</v>
      </c>
      <c r="E1174" s="8">
        <v>1267486.08</v>
      </c>
      <c r="F1174" s="8">
        <v>152.94999999999999</v>
      </c>
      <c r="G1174" s="8">
        <v>314.98</v>
      </c>
    </row>
    <row r="1175" spans="3:7" x14ac:dyDescent="0.25">
      <c r="C1175" s="12" t="s">
        <v>18</v>
      </c>
      <c r="D1175" s="8">
        <v>1166912.81</v>
      </c>
      <c r="E1175" s="8">
        <v>730883.74</v>
      </c>
      <c r="F1175" s="8">
        <v>166.33999999999997</v>
      </c>
      <c r="G1175" s="8">
        <v>264.61</v>
      </c>
    </row>
    <row r="1176" spans="3:7" x14ac:dyDescent="0.25">
      <c r="C1176" s="13" t="s">
        <v>1167</v>
      </c>
      <c r="D1176" s="8">
        <v>18408.09</v>
      </c>
      <c r="E1176" s="8">
        <v>13653.16</v>
      </c>
      <c r="F1176" s="8">
        <v>6.92</v>
      </c>
      <c r="G1176" s="8">
        <v>9.33</v>
      </c>
    </row>
    <row r="1177" spans="3:7" x14ac:dyDescent="0.25">
      <c r="C1177" s="13" t="s">
        <v>1165</v>
      </c>
      <c r="D1177" s="8">
        <v>1148504.72</v>
      </c>
      <c r="E1177" s="8">
        <v>717230.58</v>
      </c>
      <c r="F1177" s="8">
        <v>159.41999999999999</v>
      </c>
      <c r="G1177" s="8">
        <v>255.28</v>
      </c>
    </row>
    <row r="1178" spans="3:7" x14ac:dyDescent="0.25">
      <c r="C1178" s="11" t="s">
        <v>707</v>
      </c>
      <c r="D1178" s="8">
        <v>3906585.97</v>
      </c>
      <c r="E1178" s="8">
        <v>2418142.17</v>
      </c>
      <c r="F1178" s="8">
        <v>399.48</v>
      </c>
      <c r="G1178" s="8">
        <v>646.56000000000006</v>
      </c>
    </row>
    <row r="1179" spans="3:7" x14ac:dyDescent="0.25">
      <c r="C1179" s="12" t="s">
        <v>14</v>
      </c>
      <c r="D1179" s="8">
        <v>891982.68</v>
      </c>
      <c r="E1179" s="8">
        <v>569634.24</v>
      </c>
      <c r="F1179" s="8">
        <v>97.44</v>
      </c>
      <c r="G1179" s="8">
        <v>152.58000000000001</v>
      </c>
    </row>
    <row r="1180" spans="3:7" x14ac:dyDescent="0.25">
      <c r="C1180" s="13" t="s">
        <v>1166</v>
      </c>
      <c r="D1180" s="8">
        <v>891982.68</v>
      </c>
      <c r="E1180" s="8">
        <v>569634.24</v>
      </c>
      <c r="F1180" s="8">
        <v>97.44</v>
      </c>
      <c r="G1180" s="8">
        <v>152.58000000000001</v>
      </c>
    </row>
    <row r="1181" spans="3:7" x14ac:dyDescent="0.25">
      <c r="C1181" s="12" t="s">
        <v>18</v>
      </c>
      <c r="D1181" s="8">
        <v>3014603.29</v>
      </c>
      <c r="E1181" s="8">
        <v>1848507.93</v>
      </c>
      <c r="F1181" s="8">
        <v>302.04000000000002</v>
      </c>
      <c r="G1181" s="8">
        <v>493.97999999999996</v>
      </c>
    </row>
    <row r="1182" spans="3:7" x14ac:dyDescent="0.25">
      <c r="C1182" s="13" t="s">
        <v>1167</v>
      </c>
      <c r="D1182" s="8">
        <v>2696593.39</v>
      </c>
      <c r="E1182" s="8">
        <v>1635451.3499999999</v>
      </c>
      <c r="F1182" s="8">
        <v>270.25</v>
      </c>
      <c r="G1182" s="8">
        <v>446.53</v>
      </c>
    </row>
    <row r="1183" spans="3:7" x14ac:dyDescent="0.25">
      <c r="C1183" s="13" t="s">
        <v>1168</v>
      </c>
      <c r="D1183" s="8">
        <v>318009.90000000002</v>
      </c>
      <c r="E1183" s="8">
        <v>213056.58</v>
      </c>
      <c r="F1183" s="8">
        <v>31.79</v>
      </c>
      <c r="G1183" s="8">
        <v>47.45</v>
      </c>
    </row>
    <row r="1184" spans="3:7" x14ac:dyDescent="0.25">
      <c r="C1184" s="11" t="s">
        <v>313</v>
      </c>
      <c r="D1184" s="8">
        <v>6471941.9500000002</v>
      </c>
      <c r="E1184" s="8">
        <v>4671407.9000000004</v>
      </c>
      <c r="F1184" s="8">
        <v>831.17000000000007</v>
      </c>
      <c r="G1184" s="8">
        <v>1226.46</v>
      </c>
    </row>
    <row r="1185" spans="3:7" x14ac:dyDescent="0.25">
      <c r="C1185" s="12" t="s">
        <v>14</v>
      </c>
      <c r="D1185" s="8">
        <v>4442137.8</v>
      </c>
      <c r="E1185" s="8">
        <v>3369446.88</v>
      </c>
      <c r="F1185" s="8">
        <v>559.95000000000005</v>
      </c>
      <c r="G1185" s="8">
        <v>786.44999999999993</v>
      </c>
    </row>
    <row r="1186" spans="3:7" x14ac:dyDescent="0.25">
      <c r="C1186" s="13" t="s">
        <v>1166</v>
      </c>
      <c r="D1186" s="8">
        <v>2823287.88</v>
      </c>
      <c r="E1186" s="8">
        <v>2440505.48</v>
      </c>
      <c r="F1186" s="8">
        <v>364.69</v>
      </c>
      <c r="G1186" s="8">
        <v>421.89</v>
      </c>
    </row>
    <row r="1187" spans="3:7" x14ac:dyDescent="0.25">
      <c r="C1187" s="13" t="s">
        <v>1165</v>
      </c>
      <c r="D1187" s="8">
        <v>1342262.24</v>
      </c>
      <c r="E1187" s="8">
        <v>838230.36</v>
      </c>
      <c r="F1187" s="8">
        <v>159.41999999999999</v>
      </c>
      <c r="G1187" s="8">
        <v>255.28</v>
      </c>
    </row>
    <row r="1188" spans="3:7" x14ac:dyDescent="0.25">
      <c r="C1188" s="13" t="s">
        <v>1168</v>
      </c>
      <c r="D1188" s="8">
        <v>276587.68</v>
      </c>
      <c r="E1188" s="8">
        <v>90711.040000000008</v>
      </c>
      <c r="F1188" s="8">
        <v>35.840000000000003</v>
      </c>
      <c r="G1188" s="8">
        <v>109.28</v>
      </c>
    </row>
    <row r="1189" spans="3:7" x14ac:dyDescent="0.25">
      <c r="C1189" s="12" t="s">
        <v>18</v>
      </c>
      <c r="D1189" s="8">
        <v>2029804.1500000001</v>
      </c>
      <c r="E1189" s="8">
        <v>1301961.02</v>
      </c>
      <c r="F1189" s="8">
        <v>271.22000000000003</v>
      </c>
      <c r="G1189" s="8">
        <v>440.01</v>
      </c>
    </row>
    <row r="1190" spans="3:7" x14ac:dyDescent="0.25">
      <c r="C1190" s="13" t="s">
        <v>1166</v>
      </c>
      <c r="D1190" s="8">
        <v>2029804.1500000001</v>
      </c>
      <c r="E1190" s="8">
        <v>1301961.02</v>
      </c>
      <c r="F1190" s="8">
        <v>271.22000000000003</v>
      </c>
      <c r="G1190" s="8">
        <v>440.01</v>
      </c>
    </row>
    <row r="1191" spans="3:7" x14ac:dyDescent="0.25">
      <c r="C1191" s="11" t="s">
        <v>621</v>
      </c>
      <c r="D1191" s="8">
        <v>721199.71000000008</v>
      </c>
      <c r="E1191" s="8">
        <v>501950.08999999997</v>
      </c>
      <c r="F1191" s="8">
        <v>63.59</v>
      </c>
      <c r="G1191" s="8">
        <v>91.06</v>
      </c>
    </row>
    <row r="1192" spans="3:7" x14ac:dyDescent="0.25">
      <c r="C1192" s="12" t="s">
        <v>14</v>
      </c>
      <c r="D1192" s="8">
        <v>38999.4</v>
      </c>
      <c r="E1192" s="8">
        <v>28925.599999999999</v>
      </c>
      <c r="F1192" s="8">
        <v>6.92</v>
      </c>
      <c r="G1192" s="8">
        <v>9.33</v>
      </c>
    </row>
    <row r="1193" spans="3:7" x14ac:dyDescent="0.25">
      <c r="C1193" s="13" t="s">
        <v>1166</v>
      </c>
      <c r="D1193" s="8">
        <v>38999.4</v>
      </c>
      <c r="E1193" s="8">
        <v>28925.599999999999</v>
      </c>
      <c r="F1193" s="8">
        <v>6.92</v>
      </c>
      <c r="G1193" s="8">
        <v>9.33</v>
      </c>
    </row>
    <row r="1194" spans="3:7" x14ac:dyDescent="0.25">
      <c r="C1194" s="12" t="s">
        <v>18</v>
      </c>
      <c r="D1194" s="8">
        <v>682200.31</v>
      </c>
      <c r="E1194" s="8">
        <v>473024.49</v>
      </c>
      <c r="F1194" s="8">
        <v>56.67</v>
      </c>
      <c r="G1194" s="8">
        <v>81.73</v>
      </c>
    </row>
    <row r="1195" spans="3:7" x14ac:dyDescent="0.25">
      <c r="C1195" s="13" t="s">
        <v>1168</v>
      </c>
      <c r="D1195" s="8">
        <v>682200.31</v>
      </c>
      <c r="E1195" s="8">
        <v>473024.49</v>
      </c>
      <c r="F1195" s="8">
        <v>56.67</v>
      </c>
      <c r="G1195" s="8">
        <v>81.73</v>
      </c>
    </row>
    <row r="1196" spans="3:7" x14ac:dyDescent="0.25">
      <c r="C1196" s="11" t="s">
        <v>666</v>
      </c>
      <c r="D1196" s="8">
        <v>4294191.99</v>
      </c>
      <c r="E1196" s="8">
        <v>3335392.8500000006</v>
      </c>
      <c r="F1196" s="8">
        <v>903.06999999999994</v>
      </c>
      <c r="G1196" s="8">
        <v>1199.44</v>
      </c>
    </row>
    <row r="1197" spans="3:7" x14ac:dyDescent="0.25">
      <c r="C1197" s="12" t="s">
        <v>14</v>
      </c>
      <c r="D1197" s="8">
        <v>86659.040000000008</v>
      </c>
      <c r="E1197" s="8">
        <v>28421.120000000003</v>
      </c>
      <c r="F1197" s="8">
        <v>35.840000000000003</v>
      </c>
      <c r="G1197" s="8">
        <v>109.28</v>
      </c>
    </row>
    <row r="1198" spans="3:7" x14ac:dyDescent="0.25">
      <c r="C1198" s="13" t="s">
        <v>1168</v>
      </c>
      <c r="D1198" s="8">
        <v>86659.040000000008</v>
      </c>
      <c r="E1198" s="8">
        <v>28421.120000000003</v>
      </c>
      <c r="F1198" s="8">
        <v>35.840000000000003</v>
      </c>
      <c r="G1198" s="8">
        <v>109.28</v>
      </c>
    </row>
    <row r="1199" spans="3:7" x14ac:dyDescent="0.25">
      <c r="C1199" s="12" t="s">
        <v>18</v>
      </c>
      <c r="D1199" s="8">
        <v>4207532.95</v>
      </c>
      <c r="E1199" s="8">
        <v>3306971.7300000004</v>
      </c>
      <c r="F1199" s="8">
        <v>867.23</v>
      </c>
      <c r="G1199" s="8">
        <v>1090.1599999999999</v>
      </c>
    </row>
    <row r="1200" spans="3:7" x14ac:dyDescent="0.25">
      <c r="C1200" s="13" t="s">
        <v>1167</v>
      </c>
      <c r="D1200" s="8">
        <v>1271154.57</v>
      </c>
      <c r="E1200" s="8">
        <v>1098810.97</v>
      </c>
      <c r="F1200" s="8">
        <v>364.69</v>
      </c>
      <c r="G1200" s="8">
        <v>421.89</v>
      </c>
    </row>
    <row r="1201" spans="3:7" x14ac:dyDescent="0.25">
      <c r="C1201" s="13" t="s">
        <v>1168</v>
      </c>
      <c r="D1201" s="8">
        <v>2936378.38</v>
      </c>
      <c r="E1201" s="8">
        <v>2208160.7600000002</v>
      </c>
      <c r="F1201" s="8">
        <v>502.54</v>
      </c>
      <c r="G1201" s="8">
        <v>668.27</v>
      </c>
    </row>
    <row r="1202" spans="3:7" x14ac:dyDescent="0.25">
      <c r="C1202" s="11" t="s">
        <v>138</v>
      </c>
      <c r="D1202" s="8">
        <v>4334806.83</v>
      </c>
      <c r="E1202" s="8">
        <v>2260508.8600000003</v>
      </c>
      <c r="F1202" s="8">
        <v>493.57</v>
      </c>
      <c r="G1202" s="8">
        <v>966.55</v>
      </c>
    </row>
    <row r="1203" spans="3:7" x14ac:dyDescent="0.25">
      <c r="C1203" s="12" t="s">
        <v>14</v>
      </c>
      <c r="D1203" s="8">
        <v>2023330.4300000002</v>
      </c>
      <c r="E1203" s="8">
        <v>868283.15000000014</v>
      </c>
      <c r="F1203" s="8">
        <v>230.24</v>
      </c>
      <c r="G1203" s="8">
        <v>529.35</v>
      </c>
    </row>
    <row r="1204" spans="3:7" x14ac:dyDescent="0.25">
      <c r="C1204" s="13" t="s">
        <v>1166</v>
      </c>
      <c r="D1204" s="8">
        <v>691135.51</v>
      </c>
      <c r="E1204" s="8">
        <v>274037.89</v>
      </c>
      <c r="F1204" s="8">
        <v>67.63</v>
      </c>
      <c r="G1204" s="8">
        <v>156.73000000000002</v>
      </c>
    </row>
    <row r="1205" spans="3:7" x14ac:dyDescent="0.25">
      <c r="C1205" s="13" t="s">
        <v>1167</v>
      </c>
      <c r="D1205" s="8">
        <v>460287.36</v>
      </c>
      <c r="E1205" s="8">
        <v>150958.08000000002</v>
      </c>
      <c r="F1205" s="8">
        <v>35.840000000000003</v>
      </c>
      <c r="G1205" s="8">
        <v>109.28</v>
      </c>
    </row>
    <row r="1206" spans="3:7" x14ac:dyDescent="0.25">
      <c r="C1206" s="13" t="s">
        <v>1165</v>
      </c>
      <c r="D1206" s="8">
        <v>871907.56</v>
      </c>
      <c r="E1206" s="8">
        <v>443287.18000000005</v>
      </c>
      <c r="F1206" s="8">
        <v>126.77000000000001</v>
      </c>
      <c r="G1206" s="8">
        <v>263.34000000000003</v>
      </c>
    </row>
    <row r="1207" spans="3:7" x14ac:dyDescent="0.25">
      <c r="C1207" s="12" t="s">
        <v>18</v>
      </c>
      <c r="D1207" s="8">
        <v>2311476.4</v>
      </c>
      <c r="E1207" s="8">
        <v>1392225.71</v>
      </c>
      <c r="F1207" s="8">
        <v>263.33</v>
      </c>
      <c r="G1207" s="8">
        <v>437.2</v>
      </c>
    </row>
    <row r="1208" spans="3:7" x14ac:dyDescent="0.25">
      <c r="C1208" s="13" t="s">
        <v>1167</v>
      </c>
      <c r="D1208" s="8">
        <v>2311476.4</v>
      </c>
      <c r="E1208" s="8">
        <v>1392225.71</v>
      </c>
      <c r="F1208" s="8">
        <v>263.33</v>
      </c>
      <c r="G1208" s="8">
        <v>437.2</v>
      </c>
    </row>
    <row r="1209" spans="3:7" x14ac:dyDescent="0.25">
      <c r="C1209" s="11" t="s">
        <v>371</v>
      </c>
      <c r="D1209" s="8">
        <v>7181356.7100000009</v>
      </c>
      <c r="E1209" s="8">
        <v>4761734.8600000003</v>
      </c>
      <c r="F1209" s="8">
        <v>1110.97</v>
      </c>
      <c r="G1209" s="8">
        <v>1628.99</v>
      </c>
    </row>
    <row r="1210" spans="3:7" x14ac:dyDescent="0.25">
      <c r="C1210" s="12" t="s">
        <v>14</v>
      </c>
      <c r="D1210" s="8">
        <v>790271.64</v>
      </c>
      <c r="E1210" s="8">
        <v>543756.48</v>
      </c>
      <c r="F1210" s="8">
        <v>88.460000000000008</v>
      </c>
      <c r="G1210" s="8">
        <v>129.18</v>
      </c>
    </row>
    <row r="1211" spans="3:7" x14ac:dyDescent="0.25">
      <c r="C1211" s="13" t="s">
        <v>1167</v>
      </c>
      <c r="D1211" s="8">
        <v>179503.35</v>
      </c>
      <c r="E1211" s="8">
        <v>120261.56999999999</v>
      </c>
      <c r="F1211" s="8">
        <v>31.79</v>
      </c>
      <c r="G1211" s="8">
        <v>47.45</v>
      </c>
    </row>
    <row r="1212" spans="3:7" x14ac:dyDescent="0.25">
      <c r="C1212" s="13" t="s">
        <v>1168</v>
      </c>
      <c r="D1212" s="8">
        <v>610768.29</v>
      </c>
      <c r="E1212" s="8">
        <v>423494.91000000003</v>
      </c>
      <c r="F1212" s="8">
        <v>56.67</v>
      </c>
      <c r="G1212" s="8">
        <v>81.73</v>
      </c>
    </row>
    <row r="1213" spans="3:7" x14ac:dyDescent="0.25">
      <c r="C1213" s="12" t="s">
        <v>18</v>
      </c>
      <c r="D1213" s="8">
        <v>6391085.0700000003</v>
      </c>
      <c r="E1213" s="8">
        <v>4217978.3800000008</v>
      </c>
      <c r="F1213" s="8">
        <v>1022.51</v>
      </c>
      <c r="G1213" s="8">
        <v>1499.81</v>
      </c>
    </row>
    <row r="1214" spans="3:7" x14ac:dyDescent="0.25">
      <c r="C1214" s="13" t="s">
        <v>1166</v>
      </c>
      <c r="D1214" s="8">
        <v>1539664.5</v>
      </c>
      <c r="E1214" s="8">
        <v>876568.35</v>
      </c>
      <c r="F1214" s="8">
        <v>117.11</v>
      </c>
      <c r="G1214" s="8">
        <v>205.7</v>
      </c>
    </row>
    <row r="1215" spans="3:7" x14ac:dyDescent="0.25">
      <c r="C1215" s="13" t="s">
        <v>1165</v>
      </c>
      <c r="D1215" s="8">
        <v>2567627.0999999996</v>
      </c>
      <c r="E1215" s="8">
        <v>1500375.31</v>
      </c>
      <c r="F1215" s="8">
        <v>380.44</v>
      </c>
      <c r="G1215" s="8">
        <v>642.9</v>
      </c>
    </row>
    <row r="1216" spans="3:7" x14ac:dyDescent="0.25">
      <c r="C1216" s="13" t="s">
        <v>1168</v>
      </c>
      <c r="D1216" s="8">
        <v>2283793.4700000002</v>
      </c>
      <c r="E1216" s="8">
        <v>1841034.7200000002</v>
      </c>
      <c r="F1216" s="8">
        <v>524.96</v>
      </c>
      <c r="G1216" s="8">
        <v>651.21</v>
      </c>
    </row>
    <row r="1217" spans="3:7" x14ac:dyDescent="0.25">
      <c r="C1217" s="11" t="s">
        <v>259</v>
      </c>
      <c r="D1217" s="8">
        <v>8137898.2300000004</v>
      </c>
      <c r="E1217" s="8">
        <v>5999879.9399999995</v>
      </c>
      <c r="F1217" s="8">
        <v>1363.8500000000001</v>
      </c>
      <c r="G1217" s="8">
        <v>1806.6599999999999</v>
      </c>
    </row>
    <row r="1218" spans="3:7" x14ac:dyDescent="0.25">
      <c r="C1218" s="12" t="s">
        <v>14</v>
      </c>
      <c r="D1218" s="8">
        <v>1225854.08</v>
      </c>
      <c r="E1218" s="8">
        <v>900465.69</v>
      </c>
      <c r="F1218" s="8">
        <v>588.54000000000008</v>
      </c>
      <c r="G1218" s="8">
        <v>746.11</v>
      </c>
    </row>
    <row r="1219" spans="3:7" x14ac:dyDescent="0.25">
      <c r="C1219" s="13" t="s">
        <v>1166</v>
      </c>
      <c r="D1219" s="8">
        <v>391367.60000000003</v>
      </c>
      <c r="E1219" s="8">
        <v>262203.92</v>
      </c>
      <c r="F1219" s="8">
        <v>31.79</v>
      </c>
      <c r="G1219" s="8">
        <v>47.45</v>
      </c>
    </row>
    <row r="1220" spans="3:7" x14ac:dyDescent="0.25">
      <c r="C1220" s="13" t="s">
        <v>1167</v>
      </c>
      <c r="D1220" s="8">
        <v>252955.95</v>
      </c>
      <c r="E1220" s="8">
        <v>169472.49</v>
      </c>
      <c r="F1220" s="8">
        <v>31.79</v>
      </c>
      <c r="G1220" s="8">
        <v>47.45</v>
      </c>
    </row>
    <row r="1221" spans="3:7" x14ac:dyDescent="0.25">
      <c r="C1221" s="13" t="s">
        <v>1168</v>
      </c>
      <c r="D1221" s="8">
        <v>581530.53</v>
      </c>
      <c r="E1221" s="8">
        <v>468789.28</v>
      </c>
      <c r="F1221" s="8">
        <v>524.96</v>
      </c>
      <c r="G1221" s="8">
        <v>651.21</v>
      </c>
    </row>
    <row r="1222" spans="3:7" x14ac:dyDescent="0.25">
      <c r="C1222" s="12" t="s">
        <v>18</v>
      </c>
      <c r="D1222" s="8">
        <v>6912044.1500000004</v>
      </c>
      <c r="E1222" s="8">
        <v>5099414.25</v>
      </c>
      <c r="F1222" s="8">
        <v>775.31000000000006</v>
      </c>
      <c r="G1222" s="8">
        <v>1060.55</v>
      </c>
    </row>
    <row r="1223" spans="3:7" x14ac:dyDescent="0.25">
      <c r="C1223" s="13" t="s">
        <v>1168</v>
      </c>
      <c r="D1223" s="8">
        <v>6912044.1500000004</v>
      </c>
      <c r="E1223" s="8">
        <v>5099414.25</v>
      </c>
      <c r="F1223" s="8">
        <v>775.31000000000006</v>
      </c>
      <c r="G1223" s="8">
        <v>1060.55</v>
      </c>
    </row>
    <row r="1224" spans="3:7" x14ac:dyDescent="0.25">
      <c r="C1224" s="11" t="s">
        <v>648</v>
      </c>
      <c r="D1224" s="8">
        <v>7192281.459999999</v>
      </c>
      <c r="E1224" s="8">
        <v>5254708.870000001</v>
      </c>
      <c r="F1224" s="8">
        <v>915.5100000000001</v>
      </c>
      <c r="G1224" s="8">
        <v>1331.74</v>
      </c>
    </row>
    <row r="1225" spans="3:7" x14ac:dyDescent="0.25">
      <c r="C1225" s="12" t="s">
        <v>14</v>
      </c>
      <c r="D1225" s="8">
        <v>7146711.6999999993</v>
      </c>
      <c r="E1225" s="8">
        <v>5239763.5900000008</v>
      </c>
      <c r="F1225" s="8">
        <v>879.67000000000007</v>
      </c>
      <c r="G1225" s="8">
        <v>1222.46</v>
      </c>
    </row>
    <row r="1226" spans="3:7" x14ac:dyDescent="0.25">
      <c r="C1226" s="13" t="s">
        <v>1166</v>
      </c>
      <c r="D1226" s="8">
        <v>2141387.2599999998</v>
      </c>
      <c r="E1226" s="8">
        <v>1310707.1099999999</v>
      </c>
      <c r="F1226" s="8">
        <v>250.35</v>
      </c>
      <c r="G1226" s="8">
        <v>409.34000000000003</v>
      </c>
    </row>
    <row r="1227" spans="3:7" x14ac:dyDescent="0.25">
      <c r="C1227" s="13" t="s">
        <v>1165</v>
      </c>
      <c r="D1227" s="8">
        <v>4377915.4799999995</v>
      </c>
      <c r="E1227" s="8">
        <v>3528383.2</v>
      </c>
      <c r="F1227" s="8">
        <v>531.88</v>
      </c>
      <c r="G1227" s="8">
        <v>660.54000000000008</v>
      </c>
    </row>
    <row r="1228" spans="3:7" x14ac:dyDescent="0.25">
      <c r="C1228" s="13" t="s">
        <v>1168</v>
      </c>
      <c r="D1228" s="8">
        <v>627408.96000000008</v>
      </c>
      <c r="E1228" s="8">
        <v>400673.27999999997</v>
      </c>
      <c r="F1228" s="8">
        <v>97.44</v>
      </c>
      <c r="G1228" s="8">
        <v>152.58000000000001</v>
      </c>
    </row>
    <row r="1229" spans="3:7" x14ac:dyDescent="0.25">
      <c r="C1229" s="12" t="s">
        <v>18</v>
      </c>
      <c r="D1229" s="8">
        <v>45569.760000000002</v>
      </c>
      <c r="E1229" s="8">
        <v>14945.28</v>
      </c>
      <c r="F1229" s="8">
        <v>35.840000000000003</v>
      </c>
      <c r="G1229" s="8">
        <v>109.28</v>
      </c>
    </row>
    <row r="1230" spans="3:7" x14ac:dyDescent="0.25">
      <c r="C1230" s="13" t="s">
        <v>1166</v>
      </c>
      <c r="D1230" s="8">
        <v>45569.760000000002</v>
      </c>
      <c r="E1230" s="8">
        <v>14945.28</v>
      </c>
      <c r="F1230" s="8">
        <v>35.840000000000003</v>
      </c>
      <c r="G1230" s="8">
        <v>109.28</v>
      </c>
    </row>
    <row r="1231" spans="3:7" x14ac:dyDescent="0.25">
      <c r="C1231" s="11" t="s">
        <v>12</v>
      </c>
      <c r="D1231" s="8">
        <v>1719251.7</v>
      </c>
      <c r="E1231" s="8">
        <v>1101223.7199999997</v>
      </c>
      <c r="F1231" s="8">
        <v>404.5</v>
      </c>
      <c r="G1231" s="8">
        <v>701.87</v>
      </c>
    </row>
    <row r="1232" spans="3:7" x14ac:dyDescent="0.25">
      <c r="C1232" s="12" t="s">
        <v>14</v>
      </c>
      <c r="D1232" s="8">
        <v>1513268.3</v>
      </c>
      <c r="E1232" s="8">
        <v>991865.09999999986</v>
      </c>
      <c r="F1232" s="8">
        <v>251.55</v>
      </c>
      <c r="G1232" s="8">
        <v>386.89</v>
      </c>
    </row>
    <row r="1233" spans="3:7" x14ac:dyDescent="0.25">
      <c r="C1233" s="13" t="s">
        <v>1165</v>
      </c>
      <c r="D1233" s="8">
        <v>843767.4</v>
      </c>
      <c r="E1233" s="8">
        <v>538843.19999999995</v>
      </c>
      <c r="F1233" s="8">
        <v>97.44</v>
      </c>
      <c r="G1233" s="8">
        <v>152.58000000000001</v>
      </c>
    </row>
    <row r="1234" spans="3:7" x14ac:dyDescent="0.25">
      <c r="C1234" s="13" t="s">
        <v>1168</v>
      </c>
      <c r="D1234" s="8">
        <v>669500.9</v>
      </c>
      <c r="E1234" s="8">
        <v>453021.89999999997</v>
      </c>
      <c r="F1234" s="8">
        <v>154.11000000000001</v>
      </c>
      <c r="G1234" s="8">
        <v>234.31</v>
      </c>
    </row>
    <row r="1235" spans="3:7" x14ac:dyDescent="0.25">
      <c r="C1235" s="12" t="s">
        <v>18</v>
      </c>
      <c r="D1235" s="8">
        <v>205983.4</v>
      </c>
      <c r="E1235" s="8">
        <v>109358.62</v>
      </c>
      <c r="F1235" s="8">
        <v>152.94999999999999</v>
      </c>
      <c r="G1235" s="8">
        <v>314.98</v>
      </c>
    </row>
    <row r="1236" spans="3:7" x14ac:dyDescent="0.25">
      <c r="C1236" s="13" t="s">
        <v>1167</v>
      </c>
      <c r="D1236" s="8">
        <v>205983.4</v>
      </c>
      <c r="E1236" s="8">
        <v>109358.62</v>
      </c>
      <c r="F1236" s="8">
        <v>152.94999999999999</v>
      </c>
      <c r="G1236" s="8">
        <v>314.98</v>
      </c>
    </row>
    <row r="1237" spans="3:7" x14ac:dyDescent="0.25">
      <c r="C1237" s="11" t="s">
        <v>938</v>
      </c>
      <c r="D1237" s="8">
        <v>2965823.47</v>
      </c>
      <c r="E1237" s="8">
        <v>1716954.49</v>
      </c>
      <c r="F1237" s="8">
        <v>214.96</v>
      </c>
      <c r="G1237" s="8">
        <v>369.09</v>
      </c>
    </row>
    <row r="1238" spans="3:7" x14ac:dyDescent="0.25">
      <c r="C1238" s="12" t="s">
        <v>14</v>
      </c>
      <c r="D1238" s="8">
        <v>2928419.5</v>
      </c>
      <c r="E1238" s="8">
        <v>1689212.21</v>
      </c>
      <c r="F1238" s="8">
        <v>208.04000000000002</v>
      </c>
      <c r="G1238" s="8">
        <v>359.76</v>
      </c>
    </row>
    <row r="1239" spans="3:7" x14ac:dyDescent="0.25">
      <c r="C1239" s="13" t="s">
        <v>1166</v>
      </c>
      <c r="D1239" s="8">
        <v>1052229.8</v>
      </c>
      <c r="E1239" s="8">
        <v>621051.9</v>
      </c>
      <c r="F1239" s="8">
        <v>90.93</v>
      </c>
      <c r="G1239" s="8">
        <v>154.06</v>
      </c>
    </row>
    <row r="1240" spans="3:7" x14ac:dyDescent="0.25">
      <c r="C1240" s="13" t="s">
        <v>1167</v>
      </c>
      <c r="D1240" s="8">
        <v>1876189.7</v>
      </c>
      <c r="E1240" s="8">
        <v>1068160.31</v>
      </c>
      <c r="F1240" s="8">
        <v>117.11</v>
      </c>
      <c r="G1240" s="8">
        <v>205.7</v>
      </c>
    </row>
    <row r="1241" spans="3:7" x14ac:dyDescent="0.25">
      <c r="C1241" s="12" t="s">
        <v>18</v>
      </c>
      <c r="D1241" s="8">
        <v>37403.97</v>
      </c>
      <c r="E1241" s="8">
        <v>27742.28</v>
      </c>
      <c r="F1241" s="8">
        <v>6.92</v>
      </c>
      <c r="G1241" s="8">
        <v>9.33</v>
      </c>
    </row>
    <row r="1242" spans="3:7" x14ac:dyDescent="0.25">
      <c r="C1242" s="13" t="s">
        <v>1166</v>
      </c>
      <c r="D1242" s="8">
        <v>37403.97</v>
      </c>
      <c r="E1242" s="8">
        <v>27742.28</v>
      </c>
      <c r="F1242" s="8">
        <v>6.92</v>
      </c>
      <c r="G1242" s="8">
        <v>9.33</v>
      </c>
    </row>
    <row r="1243" spans="3:7" x14ac:dyDescent="0.25">
      <c r="C1243" s="10" t="s">
        <v>45</v>
      </c>
      <c r="D1243" s="8">
        <v>27965989.579999998</v>
      </c>
      <c r="E1243" s="8">
        <v>20141703.449999999</v>
      </c>
      <c r="F1243" s="8">
        <v>4823.6399999999994</v>
      </c>
      <c r="G1243" s="8">
        <v>6659.65</v>
      </c>
    </row>
    <row r="1244" spans="3:7" x14ac:dyDescent="0.25">
      <c r="C1244" s="11" t="s">
        <v>514</v>
      </c>
      <c r="D1244" s="8">
        <v>7120227.3499999996</v>
      </c>
      <c r="E1244" s="8">
        <v>5315430.37</v>
      </c>
      <c r="F1244" s="8">
        <v>1197.97</v>
      </c>
      <c r="G1244" s="8">
        <v>1581.53</v>
      </c>
    </row>
    <row r="1245" spans="3:7" x14ac:dyDescent="0.25">
      <c r="C1245" s="12" t="s">
        <v>14</v>
      </c>
      <c r="D1245" s="8">
        <v>2473407.92</v>
      </c>
      <c r="E1245" s="8">
        <v>1544620.38</v>
      </c>
      <c r="F1245" s="8">
        <v>159.41999999999999</v>
      </c>
      <c r="G1245" s="8">
        <v>255.28</v>
      </c>
    </row>
    <row r="1246" spans="3:7" x14ac:dyDescent="0.25">
      <c r="C1246" s="13" t="s">
        <v>1167</v>
      </c>
      <c r="D1246" s="8">
        <v>2473407.92</v>
      </c>
      <c r="E1246" s="8">
        <v>1544620.38</v>
      </c>
      <c r="F1246" s="8">
        <v>159.41999999999999</v>
      </c>
      <c r="G1246" s="8">
        <v>255.28</v>
      </c>
    </row>
    <row r="1247" spans="3:7" x14ac:dyDescent="0.25">
      <c r="C1247" s="12" t="s">
        <v>18</v>
      </c>
      <c r="D1247" s="8">
        <v>4646819.43</v>
      </c>
      <c r="E1247" s="8">
        <v>3770809.99</v>
      </c>
      <c r="F1247" s="8">
        <v>1038.55</v>
      </c>
      <c r="G1247" s="8">
        <v>1326.25</v>
      </c>
    </row>
    <row r="1248" spans="3:7" x14ac:dyDescent="0.25">
      <c r="C1248" s="13" t="s">
        <v>1167</v>
      </c>
      <c r="D1248" s="8">
        <v>1905677.13</v>
      </c>
      <c r="E1248" s="8">
        <v>1647304.73</v>
      </c>
      <c r="F1248" s="8">
        <v>364.69</v>
      </c>
      <c r="G1248" s="8">
        <v>421.89</v>
      </c>
    </row>
    <row r="1249" spans="3:7" x14ac:dyDescent="0.25">
      <c r="C1249" s="13" t="s">
        <v>1168</v>
      </c>
      <c r="D1249" s="8">
        <v>2741142.3000000003</v>
      </c>
      <c r="E1249" s="8">
        <v>2123505.2600000002</v>
      </c>
      <c r="F1249" s="8">
        <v>673.86</v>
      </c>
      <c r="G1249" s="8">
        <v>904.36</v>
      </c>
    </row>
    <row r="1250" spans="3:7" x14ac:dyDescent="0.25">
      <c r="C1250" s="11" t="s">
        <v>46</v>
      </c>
      <c r="D1250" s="8">
        <v>11535229.68</v>
      </c>
      <c r="E1250" s="8">
        <v>7909095.25</v>
      </c>
      <c r="F1250" s="8">
        <v>2355.3000000000002</v>
      </c>
      <c r="G1250" s="8">
        <v>3321.93</v>
      </c>
    </row>
    <row r="1251" spans="3:7" x14ac:dyDescent="0.25">
      <c r="C1251" s="12" t="s">
        <v>14</v>
      </c>
      <c r="D1251" s="8">
        <v>4387319.129999999</v>
      </c>
      <c r="E1251" s="8">
        <v>2649203.7199999997</v>
      </c>
      <c r="F1251" s="8">
        <v>790.97</v>
      </c>
      <c r="G1251" s="8">
        <v>1110.06</v>
      </c>
    </row>
    <row r="1252" spans="3:7" x14ac:dyDescent="0.25">
      <c r="C1252" s="13" t="s">
        <v>1166</v>
      </c>
      <c r="D1252" s="8">
        <v>2193803.1799999997</v>
      </c>
      <c r="E1252" s="8">
        <v>1359708.4</v>
      </c>
      <c r="F1252" s="8">
        <v>642.07000000000005</v>
      </c>
      <c r="G1252" s="8">
        <v>856.91000000000008</v>
      </c>
    </row>
    <row r="1253" spans="3:7" x14ac:dyDescent="0.25">
      <c r="C1253" s="13" t="s">
        <v>1165</v>
      </c>
      <c r="D1253" s="8">
        <v>2193515.9499999997</v>
      </c>
      <c r="E1253" s="8">
        <v>1289495.32</v>
      </c>
      <c r="F1253" s="8">
        <v>148.9</v>
      </c>
      <c r="G1253" s="8">
        <v>253.14999999999998</v>
      </c>
    </row>
    <row r="1254" spans="3:7" x14ac:dyDescent="0.25">
      <c r="C1254" s="12" t="s">
        <v>18</v>
      </c>
      <c r="D1254" s="8">
        <v>7147910.5500000007</v>
      </c>
      <c r="E1254" s="8">
        <v>5259891.5299999993</v>
      </c>
      <c r="F1254" s="8">
        <v>1564.3300000000002</v>
      </c>
      <c r="G1254" s="8">
        <v>2211.87</v>
      </c>
    </row>
    <row r="1255" spans="3:7" x14ac:dyDescent="0.25">
      <c r="C1255" s="13" t="s">
        <v>1166</v>
      </c>
      <c r="D1255" s="8">
        <v>749093.60000000009</v>
      </c>
      <c r="E1255" s="8">
        <v>458434.38</v>
      </c>
      <c r="F1255" s="8">
        <v>422.75</v>
      </c>
      <c r="G1255" s="8">
        <v>692.48</v>
      </c>
    </row>
    <row r="1256" spans="3:7" x14ac:dyDescent="0.25">
      <c r="C1256" s="13" t="s">
        <v>1167</v>
      </c>
      <c r="D1256" s="8">
        <v>2228440.62</v>
      </c>
      <c r="E1256" s="8">
        <v>1796413.12</v>
      </c>
      <c r="F1256" s="8">
        <v>524.96</v>
      </c>
      <c r="G1256" s="8">
        <v>651.21</v>
      </c>
    </row>
    <row r="1257" spans="3:7" x14ac:dyDescent="0.25">
      <c r="C1257" s="13" t="s">
        <v>1165</v>
      </c>
      <c r="D1257" s="8">
        <v>2121256.6</v>
      </c>
      <c r="E1257" s="8">
        <v>1233744.6999999997</v>
      </c>
      <c r="F1257" s="8">
        <v>251.92999999999998</v>
      </c>
      <c r="G1257" s="8">
        <v>446.28999999999996</v>
      </c>
    </row>
    <row r="1258" spans="3:7" x14ac:dyDescent="0.25">
      <c r="C1258" s="13" t="s">
        <v>1168</v>
      </c>
      <c r="D1258" s="8">
        <v>2049119.73</v>
      </c>
      <c r="E1258" s="8">
        <v>1771299.33</v>
      </c>
      <c r="F1258" s="8">
        <v>364.69</v>
      </c>
      <c r="G1258" s="8">
        <v>421.89</v>
      </c>
    </row>
    <row r="1259" spans="3:7" x14ac:dyDescent="0.25">
      <c r="C1259" s="11" t="s">
        <v>396</v>
      </c>
      <c r="D1259" s="8">
        <v>3826804.0100000002</v>
      </c>
      <c r="E1259" s="8">
        <v>2382735.3899999997</v>
      </c>
      <c r="F1259" s="8">
        <v>448.48</v>
      </c>
      <c r="G1259" s="8">
        <v>721.40000000000009</v>
      </c>
    </row>
    <row r="1260" spans="3:7" x14ac:dyDescent="0.25">
      <c r="C1260" s="12" t="s">
        <v>14</v>
      </c>
      <c r="D1260" s="8">
        <v>337782.97000000003</v>
      </c>
      <c r="E1260" s="8">
        <v>229297.88999999998</v>
      </c>
      <c r="F1260" s="8">
        <v>38.71</v>
      </c>
      <c r="G1260" s="8">
        <v>56.78</v>
      </c>
    </row>
    <row r="1261" spans="3:7" x14ac:dyDescent="0.25">
      <c r="C1261" s="13" t="s">
        <v>1168</v>
      </c>
      <c r="D1261" s="8">
        <v>337782.97000000003</v>
      </c>
      <c r="E1261" s="8">
        <v>229297.88999999998</v>
      </c>
      <c r="F1261" s="8">
        <v>38.71</v>
      </c>
      <c r="G1261" s="8">
        <v>56.78</v>
      </c>
    </row>
    <row r="1262" spans="3:7" x14ac:dyDescent="0.25">
      <c r="C1262" s="12" t="s">
        <v>18</v>
      </c>
      <c r="D1262" s="8">
        <v>3489021.04</v>
      </c>
      <c r="E1262" s="8">
        <v>2153437.5</v>
      </c>
      <c r="F1262" s="8">
        <v>409.77</v>
      </c>
      <c r="G1262" s="8">
        <v>664.62</v>
      </c>
    </row>
    <row r="1263" spans="3:7" x14ac:dyDescent="0.25">
      <c r="C1263" s="13" t="s">
        <v>1166</v>
      </c>
      <c r="D1263" s="8">
        <v>2450177.44</v>
      </c>
      <c r="E1263" s="8">
        <v>1530113.16</v>
      </c>
      <c r="F1263" s="8">
        <v>159.41999999999999</v>
      </c>
      <c r="G1263" s="8">
        <v>255.28</v>
      </c>
    </row>
    <row r="1264" spans="3:7" x14ac:dyDescent="0.25">
      <c r="C1264" s="13" t="s">
        <v>1168</v>
      </c>
      <c r="D1264" s="8">
        <v>1038843.6</v>
      </c>
      <c r="E1264" s="8">
        <v>623324.34</v>
      </c>
      <c r="F1264" s="8">
        <v>250.35</v>
      </c>
      <c r="G1264" s="8">
        <v>409.34000000000003</v>
      </c>
    </row>
    <row r="1265" spans="3:7" x14ac:dyDescent="0.25">
      <c r="C1265" s="11" t="s">
        <v>282</v>
      </c>
      <c r="D1265" s="8">
        <v>5483728.5399999991</v>
      </c>
      <c r="E1265" s="8">
        <v>4534442.4400000004</v>
      </c>
      <c r="F1265" s="8">
        <v>821.8900000000001</v>
      </c>
      <c r="G1265" s="8">
        <v>1034.79</v>
      </c>
    </row>
    <row r="1266" spans="3:7" x14ac:dyDescent="0.25">
      <c r="C1266" s="12" t="s">
        <v>14</v>
      </c>
      <c r="D1266" s="8">
        <v>5483728.5399999991</v>
      </c>
      <c r="E1266" s="8">
        <v>4534442.4400000004</v>
      </c>
      <c r="F1266" s="8">
        <v>821.8900000000001</v>
      </c>
      <c r="G1266" s="8">
        <v>1034.79</v>
      </c>
    </row>
    <row r="1267" spans="3:7" x14ac:dyDescent="0.25">
      <c r="C1267" s="13" t="s">
        <v>1166</v>
      </c>
      <c r="D1267" s="8">
        <v>269156.64</v>
      </c>
      <c r="E1267" s="8">
        <v>88273.920000000013</v>
      </c>
      <c r="F1267" s="8">
        <v>35.840000000000003</v>
      </c>
      <c r="G1267" s="8">
        <v>109.28</v>
      </c>
    </row>
    <row r="1268" spans="3:7" x14ac:dyDescent="0.25">
      <c r="C1268" s="13" t="s">
        <v>1165</v>
      </c>
      <c r="D1268" s="8">
        <v>1331074.45</v>
      </c>
      <c r="E1268" s="8">
        <v>1089197.07</v>
      </c>
      <c r="F1268" s="8">
        <v>421.36</v>
      </c>
      <c r="G1268" s="8">
        <v>503.62</v>
      </c>
    </row>
    <row r="1269" spans="3:7" x14ac:dyDescent="0.25">
      <c r="C1269" s="13" t="s">
        <v>1168</v>
      </c>
      <c r="D1269" s="8">
        <v>3883497.4499999997</v>
      </c>
      <c r="E1269" s="8">
        <v>3356971.45</v>
      </c>
      <c r="F1269" s="8">
        <v>364.69</v>
      </c>
      <c r="G1269" s="8">
        <v>421.89</v>
      </c>
    </row>
    <row r="1270" spans="3:7" x14ac:dyDescent="0.25">
      <c r="C1270" s="10" t="s">
        <v>1180</v>
      </c>
      <c r="D1270" s="8">
        <v>1289101896.8100009</v>
      </c>
      <c r="E1270" s="8">
        <v>907076517.38000011</v>
      </c>
      <c r="F1270" s="8">
        <v>184077.80999999976</v>
      </c>
      <c r="G1270" s="8">
        <v>260837.1999999999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Hoja7</vt:lpstr>
      <vt:lpstr>1-2-BBDD Formulas</vt:lpstr>
      <vt:lpstr>2-Calculos</vt:lpstr>
      <vt:lpstr>2- Tablas Dinámicas  Gráficos</vt:lpstr>
      <vt:lpstr>3-Tabla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Sara Gangoso</cp:lastModifiedBy>
  <dcterms:created xsi:type="dcterms:W3CDTF">2022-11-09T16:21:47Z</dcterms:created>
  <dcterms:modified xsi:type="dcterms:W3CDTF">2024-03-17T19:15:29Z</dcterms:modified>
</cp:coreProperties>
</file>