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swathy\Desktop\"/>
    </mc:Choice>
  </mc:AlternateContent>
  <bookViews>
    <workbookView xWindow="0" yWindow="0" windowWidth="23040" windowHeight="9384"/>
  </bookViews>
  <sheets>
    <sheet name="Covar_Corel" sheetId="1" r:id="rId1"/>
    <sheet name="Ref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7" i="1"/>
  <c r="L2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J2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7" i="1"/>
  <c r="AG7" i="1" l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B22" i="1"/>
  <c r="AC22" i="1"/>
  <c r="AD22" i="1"/>
  <c r="AE22" i="1"/>
  <c r="AF22" i="1"/>
  <c r="AD27" i="1" s="1"/>
  <c r="AD31" i="1"/>
  <c r="AE31" i="1"/>
  <c r="AF31" i="1"/>
  <c r="AE27" i="1" l="1"/>
  <c r="AL22" i="1"/>
  <c r="AF28" i="1" s="1"/>
  <c r="AH22" i="1"/>
  <c r="AM22" i="1"/>
  <c r="AE29" i="1" s="1"/>
  <c r="AG22" i="1"/>
  <c r="AD26" i="1" s="1"/>
  <c r="AI22" i="1"/>
  <c r="AF26" i="1" s="1"/>
  <c r="AJ22" i="1"/>
  <c r="AD28" i="1" s="1"/>
  <c r="AE26" i="1"/>
  <c r="AK22" i="1"/>
  <c r="AE28" i="1" s="1"/>
  <c r="AF27" i="1"/>
  <c r="AD29" i="1" l="1"/>
  <c r="AD30" i="1" s="1"/>
  <c r="AD32" i="1" s="1"/>
  <c r="AF29" i="1"/>
  <c r="AE30" i="1"/>
  <c r="AE33" i="1" s="1"/>
  <c r="AF30" i="1"/>
  <c r="AF33" i="1" s="1"/>
  <c r="AD33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O7" i="1"/>
  <c r="N7" i="1"/>
  <c r="M7" i="1"/>
  <c r="E22" i="1"/>
  <c r="D22" i="1"/>
  <c r="C22" i="1"/>
  <c r="B22" i="1"/>
  <c r="Z9" i="1" l="1"/>
  <c r="Z13" i="1"/>
  <c r="Z17" i="1"/>
  <c r="Z7" i="1"/>
  <c r="Z10" i="1"/>
  <c r="Z14" i="1"/>
  <c r="Z18" i="1"/>
  <c r="Z21" i="1"/>
  <c r="Z11" i="1"/>
  <c r="Z15" i="1"/>
  <c r="Z19" i="1"/>
  <c r="Z8" i="1"/>
  <c r="Z12" i="1"/>
  <c r="Z16" i="1"/>
  <c r="Z20" i="1"/>
  <c r="AE32" i="1"/>
  <c r="AF32" i="1"/>
  <c r="K22" i="1"/>
  <c r="H11" i="1"/>
  <c r="H15" i="1"/>
  <c r="H19" i="1"/>
  <c r="H13" i="1"/>
  <c r="H14" i="1"/>
  <c r="H8" i="1"/>
  <c r="H12" i="1"/>
  <c r="H16" i="1"/>
  <c r="H20" i="1"/>
  <c r="H9" i="1"/>
  <c r="H17" i="1"/>
  <c r="H21" i="1"/>
  <c r="H10" i="1"/>
  <c r="H18" i="1"/>
  <c r="H7" i="1"/>
  <c r="G8" i="1"/>
  <c r="G12" i="1"/>
  <c r="G16" i="1"/>
  <c r="G20" i="1"/>
  <c r="G10" i="1"/>
  <c r="G7" i="1"/>
  <c r="G11" i="1"/>
  <c r="G9" i="1"/>
  <c r="G13" i="1"/>
  <c r="G17" i="1"/>
  <c r="G21" i="1"/>
  <c r="G14" i="1"/>
  <c r="G18" i="1"/>
  <c r="G15" i="1"/>
  <c r="G19" i="1"/>
  <c r="I10" i="1"/>
  <c r="I14" i="1"/>
  <c r="I18" i="1"/>
  <c r="I7" i="1"/>
  <c r="I16" i="1"/>
  <c r="I13" i="1"/>
  <c r="I11" i="1"/>
  <c r="I15" i="1"/>
  <c r="I19" i="1"/>
  <c r="I8" i="1"/>
  <c r="I12" i="1"/>
  <c r="I20" i="1"/>
  <c r="I9" i="1"/>
  <c r="I17" i="1"/>
  <c r="I21" i="1"/>
  <c r="M22" i="1"/>
  <c r="O22" i="1"/>
  <c r="N22" i="1"/>
  <c r="Z22" i="1" l="1"/>
  <c r="G22" i="1"/>
  <c r="I22" i="1"/>
  <c r="H22" i="1"/>
  <c r="Y23" i="1" l="1"/>
  <c r="V23" i="1"/>
  <c r="H25" i="1"/>
  <c r="J25" i="1" s="1"/>
  <c r="AE25" i="1"/>
  <c r="H26" i="1"/>
  <c r="J26" i="1" s="1"/>
  <c r="X14" i="1" s="1"/>
  <c r="AF25" i="1"/>
  <c r="H24" i="1"/>
  <c r="J24" i="1" s="1"/>
  <c r="AD25" i="1"/>
  <c r="U11" i="1"/>
  <c r="U19" i="1"/>
  <c r="U17" i="1"/>
  <c r="U14" i="1"/>
  <c r="U7" i="1"/>
  <c r="U8" i="1"/>
  <c r="U12" i="1"/>
  <c r="U16" i="1"/>
  <c r="U20" i="1"/>
  <c r="U9" i="1"/>
  <c r="U13" i="1"/>
  <c r="U21" i="1"/>
  <c r="U10" i="1"/>
  <c r="U18" i="1"/>
  <c r="X19" i="1" l="1"/>
  <c r="X18" i="1"/>
  <c r="U15" i="1"/>
  <c r="V22" i="1"/>
  <c r="X8" i="1"/>
  <c r="X21" i="1"/>
  <c r="X9" i="1"/>
  <c r="X17" i="1"/>
  <c r="X20" i="1"/>
  <c r="R16" i="1"/>
  <c r="R18" i="1"/>
  <c r="R13" i="1"/>
  <c r="R9" i="1"/>
  <c r="R15" i="1"/>
  <c r="R8" i="1"/>
  <c r="R12" i="1"/>
  <c r="R21" i="1"/>
  <c r="X15" i="1"/>
  <c r="R10" i="1"/>
  <c r="R7" i="1"/>
  <c r="S22" i="1" s="1"/>
  <c r="S23" i="1" s="1"/>
  <c r="R17" i="1"/>
  <c r="X13" i="1"/>
  <c r="X12" i="1"/>
  <c r="X10" i="1"/>
  <c r="X16" i="1"/>
  <c r="X11" i="1"/>
  <c r="X7" i="1"/>
  <c r="R19" i="1"/>
  <c r="R11" i="1"/>
  <c r="R20" i="1"/>
  <c r="R14" i="1"/>
  <c r="Y22" i="1" l="1"/>
</calcChain>
</file>

<file path=xl/comments1.xml><?xml version="1.0" encoding="utf-8"?>
<comments xmlns="http://schemas.openxmlformats.org/spreadsheetml/2006/main">
  <authors>
    <author>saraswathy</author>
  </authors>
  <commentList>
    <comment ref="AD30" authorId="0" shapeId="0">
      <text>
        <r>
          <rPr>
            <b/>
            <sz val="9"/>
            <color indexed="81"/>
            <rFont val="Tahoma"/>
            <family val="2"/>
          </rPr>
          <t>saraswathy:</t>
        </r>
        <r>
          <rPr>
            <sz val="9"/>
            <color indexed="81"/>
            <rFont val="Tahoma"/>
            <family val="2"/>
          </rPr>
          <t xml:space="preserve">
Highly related comparatively.</t>
        </r>
      </text>
    </comment>
  </commentList>
</comments>
</file>

<file path=xl/sharedStrings.xml><?xml version="1.0" encoding="utf-8"?>
<sst xmlns="http://schemas.openxmlformats.org/spreadsheetml/2006/main" count="62" uniqueCount="48">
  <si>
    <t>Sales of product</t>
  </si>
  <si>
    <t>S.No.</t>
  </si>
  <si>
    <t>X1</t>
  </si>
  <si>
    <t>X2</t>
  </si>
  <si>
    <t>X3</t>
  </si>
  <si>
    <t>m1=</t>
  </si>
  <si>
    <t>m2=</t>
  </si>
  <si>
    <t>m3=</t>
  </si>
  <si>
    <t>X1^2</t>
  </si>
  <si>
    <t>X2^2</t>
  </si>
  <si>
    <t>X3^2</t>
  </si>
  <si>
    <t>c1 =</t>
  </si>
  <si>
    <t>c2 =</t>
  </si>
  <si>
    <t>c3 =</t>
  </si>
  <si>
    <r>
      <t>(x1-</t>
    </r>
    <r>
      <rPr>
        <sz val="11"/>
        <color theme="1"/>
        <rFont val="Calibri"/>
        <family val="2"/>
      </rPr>
      <t>μ1</t>
    </r>
    <r>
      <rPr>
        <sz val="11"/>
        <color theme="1"/>
        <rFont val="Calibri"/>
        <family val="2"/>
        <scheme val="minor"/>
      </rPr>
      <t>)^2</t>
    </r>
  </si>
  <si>
    <r>
      <t>(x2-</t>
    </r>
    <r>
      <rPr>
        <sz val="11"/>
        <color theme="1"/>
        <rFont val="Calibri"/>
        <family val="2"/>
      </rPr>
      <t>μ2</t>
    </r>
    <r>
      <rPr>
        <sz val="11"/>
        <color theme="1"/>
        <rFont val="Calibri"/>
        <family val="2"/>
        <scheme val="minor"/>
      </rPr>
      <t>)^2</t>
    </r>
  </si>
  <si>
    <r>
      <t>(x3-</t>
    </r>
    <r>
      <rPr>
        <sz val="11"/>
        <color theme="1"/>
        <rFont val="Calibri"/>
        <family val="2"/>
      </rPr>
      <t>μ3</t>
    </r>
    <r>
      <rPr>
        <sz val="11"/>
        <color theme="1"/>
        <rFont val="Calibri"/>
        <family val="2"/>
        <scheme val="minor"/>
      </rPr>
      <t>)^2</t>
    </r>
  </si>
  <si>
    <t>Σ =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</si>
  <si>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 xml:space="preserve"> =</t>
    </r>
  </si>
  <si>
    <t>y1=m1x1+c1</t>
  </si>
  <si>
    <t>y2=m2x2+c2</t>
  </si>
  <si>
    <t>y3=m3x3+c3</t>
  </si>
  <si>
    <t>Y</t>
  </si>
  <si>
    <t>X1*Y</t>
  </si>
  <si>
    <t>X2*Y</t>
  </si>
  <si>
    <t>X3*Y</t>
  </si>
  <si>
    <t>Y^2</t>
  </si>
  <si>
    <r>
      <t>n(</t>
    </r>
    <r>
      <rPr>
        <sz val="11"/>
        <color theme="1"/>
        <rFont val="Calibri"/>
        <family val="2"/>
      </rPr>
      <t>Σxy) =</t>
    </r>
  </si>
  <si>
    <r>
      <t>(</t>
    </r>
    <r>
      <rPr>
        <sz val="11"/>
        <color theme="1"/>
        <rFont val="Calibri"/>
        <family val="2"/>
      </rPr>
      <t>Σx)(Σy) =</t>
    </r>
  </si>
  <si>
    <r>
      <t>n</t>
    </r>
    <r>
      <rPr>
        <sz val="11"/>
        <color theme="1"/>
        <rFont val="Calibri"/>
        <family val="2"/>
      </rPr>
      <t>Σx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-(Σx)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</si>
  <si>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r>
      <t>n</t>
    </r>
    <r>
      <rPr>
        <sz val="11"/>
        <color theme="1"/>
        <rFont val="Calibri"/>
        <family val="2"/>
      </rPr>
      <t>Σy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-(Σy)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</si>
  <si>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t>In-built formula =</t>
  </si>
  <si>
    <t>Correlation coefficient, r=</t>
  </si>
  <si>
    <r>
      <t>Coefficient of Determination,r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</si>
  <si>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% of the points should fall within the regression line =</t>
  </si>
  <si>
    <t xml:space="preserve">Alt Ref: </t>
  </si>
  <si>
    <t>http://ci.columbia.edu/ci/premba_test/c0331/s7/s7_5.html</t>
  </si>
  <si>
    <t>(Range -1 to 1)</t>
  </si>
  <si>
    <r>
      <t>(X1-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</si>
  <si>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r>
      <t>(X2-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</si>
  <si>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r>
      <t>(X3-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</si>
  <si>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t>Cov(X,Y) =</t>
  </si>
  <si>
    <r>
      <t>y-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y</t>
    </r>
  </si>
  <si>
    <t>http://www.fairlynerdy.com/what-is-r-squared/</t>
  </si>
  <si>
    <r>
      <t>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-y1)^2</t>
    </r>
  </si>
  <si>
    <r>
      <t>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-y2)^2</t>
    </r>
  </si>
  <si>
    <r>
      <t>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-y3)^2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</si>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</sst>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right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right"/>
    </xf>
    <xf numFmtId="164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horizontal="right"/>
    </xf>
    <xf numFmtId="164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right"/>
    </xf>
    <xf numFmtId="164" fontId="0" fillId="0" borderId="9" xfId="0" applyNumberForma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2" fontId="2" fillId="0" borderId="0" xfId="0" applyNumberFormat="1" applyFont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1" fillId="0" borderId="0" xfId="0" applyFont="1"/>
    <xf numFmtId="0" fontId="8" fillId="0" borderId="0" xfId="0" applyFont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10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X1 &amp;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Covar_Corel!$B$7:$B$21</c:f>
              <c:numCache>
                <c:formatCode>General</c:formatCode>
                <c:ptCount val="15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79200"/>
        <c:axId val="711378656"/>
      </c:scatterChart>
      <c:valAx>
        <c:axId val="7113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8656"/>
        <c:crosses val="autoZero"/>
        <c:crossBetween val="midCat"/>
      </c:valAx>
      <c:valAx>
        <c:axId val="7113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X2 &amp;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Covar_Corel!$C$7:$C$21</c:f>
              <c:numCache>
                <c:formatCode>General</c:formatCode>
                <c:ptCount val="15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77024"/>
        <c:axId val="711381376"/>
      </c:scatterChart>
      <c:valAx>
        <c:axId val="7113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81376"/>
        <c:crosses val="autoZero"/>
        <c:crossBetween val="midCat"/>
      </c:valAx>
      <c:valAx>
        <c:axId val="7113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X3 &amp;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Covar_Corel!$D$7:$D$21</c:f>
              <c:numCache>
                <c:formatCode>General</c:formatCode>
                <c:ptCount val="15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16192"/>
        <c:axId val="719117280"/>
      </c:scatterChart>
      <c:valAx>
        <c:axId val="7191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17280"/>
        <c:crosses val="autoZero"/>
        <c:crossBetween val="midCat"/>
      </c:valAx>
      <c:valAx>
        <c:axId val="7191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541020</xdr:colOff>
      <xdr:row>6</xdr:row>
      <xdr:rowOff>4774</xdr:rowOff>
    </xdr:from>
    <xdr:to>
      <xdr:col>65</xdr:col>
      <xdr:colOff>218138</xdr:colOff>
      <xdr:row>19</xdr:row>
      <xdr:rowOff>70089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81180" y="1102054"/>
          <a:ext cx="5773118" cy="2442755"/>
        </a:xfrm>
        <a:prstGeom prst="rect">
          <a:avLst/>
        </a:prstGeom>
      </xdr:spPr>
    </xdr:pic>
    <xdr:clientData/>
  </xdr:twoCellAnchor>
  <xdr:twoCellAnchor editAs="oneCell">
    <xdr:from>
      <xdr:col>56</xdr:col>
      <xdr:colOff>7620</xdr:colOff>
      <xdr:row>20</xdr:row>
      <xdr:rowOff>38100</xdr:rowOff>
    </xdr:from>
    <xdr:to>
      <xdr:col>65</xdr:col>
      <xdr:colOff>578363</xdr:colOff>
      <xdr:row>38</xdr:row>
      <xdr:rowOff>169106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57380" y="3695700"/>
          <a:ext cx="6057143" cy="3514286"/>
        </a:xfrm>
        <a:prstGeom prst="rect">
          <a:avLst/>
        </a:prstGeom>
      </xdr:spPr>
    </xdr:pic>
    <xdr:clientData/>
  </xdr:twoCellAnchor>
  <xdr:twoCellAnchor>
    <xdr:from>
      <xdr:col>0</xdr:col>
      <xdr:colOff>60960</xdr:colOff>
      <xdr:row>27</xdr:row>
      <xdr:rowOff>179070</xdr:rowOff>
    </xdr:from>
    <xdr:to>
      <xdr:col>6</xdr:col>
      <xdr:colOff>243840</xdr:colOff>
      <xdr:row>42</xdr:row>
      <xdr:rowOff>179070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373380</xdr:colOff>
      <xdr:row>27</xdr:row>
      <xdr:rowOff>182880</xdr:rowOff>
    </xdr:from>
    <xdr:to>
      <xdr:col>12</xdr:col>
      <xdr:colOff>449580</xdr:colOff>
      <xdr:row>43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</xdr:colOff>
      <xdr:row>44</xdr:row>
      <xdr:rowOff>7620</xdr:rowOff>
    </xdr:from>
    <xdr:to>
      <xdr:col>6</xdr:col>
      <xdr:colOff>236220</xdr:colOff>
      <xdr:row>59</xdr:row>
      <xdr:rowOff>7620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34</xdr:col>
      <xdr:colOff>0</xdr:colOff>
      <xdr:row>23</xdr:row>
      <xdr:rowOff>75552</xdr:rowOff>
    </xdr:from>
    <xdr:ext cx="3725423" cy="1423393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7860" y="3367392"/>
          <a:ext cx="3725423" cy="142339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144780</xdr:rowOff>
    </xdr:from>
    <xdr:to>
      <xdr:col>9</xdr:col>
      <xdr:colOff>565646</xdr:colOff>
      <xdr:row>31</xdr:row>
      <xdr:rowOff>48594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44780"/>
          <a:ext cx="5975846" cy="5207334"/>
        </a:xfrm>
        <a:prstGeom prst="rect">
          <a:avLst/>
        </a:prstGeom>
      </xdr:spPr>
    </xdr:pic>
    <xdr:clientData/>
  </xdr:twoCellAnchor>
  <xdr:twoCellAnchor>
    <xdr:from>
      <xdr:col>9</xdr:col>
      <xdr:colOff>579120</xdr:colOff>
      <xdr:row>2</xdr:row>
      <xdr:rowOff>147777</xdr:rowOff>
    </xdr:from>
    <xdr:to>
      <xdr:col>24</xdr:col>
      <xdr:colOff>343137</xdr:colOff>
      <xdr:row>48</xdr:row>
      <xdr:rowOff>144780</xdr:rowOff>
    </xdr:to>
    <xdr:grpSp>
      <xdr:nvGrpSpPr>
        <xdr:cNvPr id="5" name="Group 4"/>
        <xdr:cNvGrpSpPr/>
      </xdr:nvGrpSpPr>
      <xdr:grpSpPr>
        <a:xfrm>
          <a:off x="6065520" y="513537"/>
          <a:ext cx="8908017" cy="8409483"/>
          <a:chOff x="6065520" y="147777"/>
          <a:chExt cx="8908017" cy="8409483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065520" y="147777"/>
            <a:ext cx="8891335" cy="5297900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96000" y="5402580"/>
            <a:ext cx="8877537" cy="3154680"/>
          </a:xfrm>
          <a:prstGeom prst="rect">
            <a:avLst/>
          </a:prstGeom>
        </xdr:spPr>
      </xdr:pic>
    </xdr:grpSp>
    <xdr:clientData/>
  </xdr:twoCellAnchor>
  <xdr:twoCellAnchor>
    <xdr:from>
      <xdr:col>35</xdr:col>
      <xdr:colOff>598670</xdr:colOff>
      <xdr:row>2</xdr:row>
      <xdr:rowOff>160697</xdr:rowOff>
    </xdr:from>
    <xdr:to>
      <xdr:col>47</xdr:col>
      <xdr:colOff>360559</xdr:colOff>
      <xdr:row>47</xdr:row>
      <xdr:rowOff>97675</xdr:rowOff>
    </xdr:to>
    <xdr:grpSp>
      <xdr:nvGrpSpPr>
        <xdr:cNvPr id="11" name="Group 10"/>
        <xdr:cNvGrpSpPr/>
      </xdr:nvGrpSpPr>
      <xdr:grpSpPr>
        <a:xfrm>
          <a:off x="21934670" y="526457"/>
          <a:ext cx="7077089" cy="8166578"/>
          <a:chOff x="14827288" y="507061"/>
          <a:chExt cx="7077089" cy="8041887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4866620" y="507061"/>
            <a:ext cx="7037757" cy="3929166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4827288" y="4444539"/>
            <a:ext cx="7050071" cy="4104409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199971</xdr:colOff>
      <xdr:row>2</xdr:row>
      <xdr:rowOff>90680</xdr:rowOff>
    </xdr:from>
    <xdr:to>
      <xdr:col>35</xdr:col>
      <xdr:colOff>602733</xdr:colOff>
      <xdr:row>50</xdr:row>
      <xdr:rowOff>35516</xdr:rowOff>
    </xdr:to>
    <xdr:grpSp>
      <xdr:nvGrpSpPr>
        <xdr:cNvPr id="10" name="Group 9"/>
        <xdr:cNvGrpSpPr/>
      </xdr:nvGrpSpPr>
      <xdr:grpSpPr>
        <a:xfrm>
          <a:off x="14830371" y="456440"/>
          <a:ext cx="7108362" cy="8723076"/>
          <a:chOff x="6046589" y="8910484"/>
          <a:chExt cx="7108362" cy="8723076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096000" y="8910484"/>
            <a:ext cx="4102263" cy="1389476"/>
          </a:xfrm>
          <a:prstGeom prst="rect">
            <a:avLst/>
          </a:prstGeom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046589" y="10187940"/>
            <a:ext cx="7108362" cy="744562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33"/>
  <sheetViews>
    <sheetView showGridLines="0" tabSelected="1" topLeftCell="G4" workbookViewId="0">
      <selection activeCell="U31" sqref="U31"/>
    </sheetView>
  </sheetViews>
  <sheetFormatPr defaultRowHeight="14.4" x14ac:dyDescent="0.3"/>
  <cols>
    <col min="5" max="5" width="14.21875" bestFit="1" customWidth="1"/>
    <col min="6" max="6" width="14.21875" customWidth="1"/>
    <col min="7" max="7" width="13" bestFit="1" customWidth="1"/>
    <col min="8" max="8" width="12.88671875" bestFit="1" customWidth="1"/>
    <col min="9" max="9" width="13" bestFit="1" customWidth="1"/>
    <col min="18" max="18" width="10.77734375" customWidth="1"/>
    <col min="19" max="19" width="7.77734375" customWidth="1"/>
    <col min="21" max="21" width="11.21875" bestFit="1" customWidth="1"/>
    <col min="22" max="22" width="11.21875" customWidth="1"/>
    <col min="24" max="24" width="11.21875" bestFit="1" customWidth="1"/>
    <col min="25" max="26" width="11.21875" customWidth="1"/>
    <col min="28" max="28" width="6.33203125" customWidth="1"/>
    <col min="29" max="29" width="13.21875" customWidth="1"/>
    <col min="30" max="30" width="9.77734375" customWidth="1"/>
    <col min="31" max="31" width="9.44140625" customWidth="1"/>
    <col min="32" max="32" width="10.109375" customWidth="1"/>
    <col min="33" max="35" width="9" bestFit="1" customWidth="1"/>
    <col min="36" max="36" width="9.5546875" bestFit="1" customWidth="1"/>
    <col min="37" max="39" width="9" bestFit="1" customWidth="1"/>
  </cols>
  <sheetData>
    <row r="2" spans="1:39" x14ac:dyDescent="0.3">
      <c r="Q2" s="21"/>
      <c r="R2" s="21"/>
      <c r="S2" s="21"/>
    </row>
    <row r="3" spans="1:39" x14ac:dyDescent="0.3">
      <c r="Q3" s="21"/>
      <c r="R3" s="3"/>
      <c r="S3" s="3"/>
    </row>
    <row r="6" spans="1:39" ht="15.6" x14ac:dyDescent="0.35">
      <c r="A6" s="6" t="s">
        <v>1</v>
      </c>
      <c r="B6" s="6" t="s">
        <v>2</v>
      </c>
      <c r="C6" s="6" t="s">
        <v>3</v>
      </c>
      <c r="D6" s="6" t="s">
        <v>4</v>
      </c>
      <c r="E6" s="6" t="s">
        <v>0</v>
      </c>
      <c r="G6" s="4" t="s">
        <v>38</v>
      </c>
      <c r="H6" s="4" t="s">
        <v>39</v>
      </c>
      <c r="I6" s="4" t="s">
        <v>40</v>
      </c>
      <c r="J6" s="4" t="s">
        <v>14</v>
      </c>
      <c r="K6" s="4" t="s">
        <v>15</v>
      </c>
      <c r="L6" s="4" t="s">
        <v>16</v>
      </c>
      <c r="M6" s="6" t="s">
        <v>8</v>
      </c>
      <c r="N6" s="6" t="s">
        <v>9</v>
      </c>
      <c r="O6" s="6" t="s">
        <v>10</v>
      </c>
      <c r="Q6" s="6" t="s">
        <v>2</v>
      </c>
      <c r="R6" s="26" t="s">
        <v>19</v>
      </c>
      <c r="S6" s="26" t="s">
        <v>44</v>
      </c>
      <c r="T6" s="6" t="s">
        <v>3</v>
      </c>
      <c r="U6" s="26" t="s">
        <v>20</v>
      </c>
      <c r="V6" s="26" t="s">
        <v>45</v>
      </c>
      <c r="W6" s="6" t="s">
        <v>4</v>
      </c>
      <c r="X6" s="26" t="s">
        <v>21</v>
      </c>
      <c r="Y6" s="26" t="s">
        <v>46</v>
      </c>
      <c r="Z6" s="26" t="s">
        <v>42</v>
      </c>
      <c r="AB6" s="4" t="s">
        <v>1</v>
      </c>
      <c r="AC6" s="6" t="s">
        <v>2</v>
      </c>
      <c r="AD6" s="6" t="s">
        <v>3</v>
      </c>
      <c r="AE6" s="6" t="s">
        <v>4</v>
      </c>
      <c r="AF6" s="6" t="s">
        <v>22</v>
      </c>
      <c r="AG6" s="6" t="s">
        <v>23</v>
      </c>
      <c r="AH6" s="6" t="s">
        <v>24</v>
      </c>
      <c r="AI6" s="6" t="s">
        <v>25</v>
      </c>
      <c r="AJ6" s="6" t="s">
        <v>8</v>
      </c>
      <c r="AK6" s="6" t="s">
        <v>9</v>
      </c>
      <c r="AL6" s="6" t="s">
        <v>10</v>
      </c>
      <c r="AM6" s="6" t="s">
        <v>26</v>
      </c>
    </row>
    <row r="7" spans="1:39" x14ac:dyDescent="0.3">
      <c r="A7" s="6">
        <v>1</v>
      </c>
      <c r="B7" s="6">
        <v>230.1</v>
      </c>
      <c r="C7" s="6">
        <v>37.799999999999997</v>
      </c>
      <c r="D7" s="6">
        <v>69.2</v>
      </c>
      <c r="E7" s="6">
        <v>22.1</v>
      </c>
      <c r="G7" s="22">
        <f>(B7-$B$22)*(E7-$E$22)</f>
        <v>1191.6245333333336</v>
      </c>
      <c r="H7" s="22">
        <f>(C7-$C$22)*(E7-$E$22)</f>
        <v>117.76622222222215</v>
      </c>
      <c r="I7" s="22">
        <f>(D7-$D$22)*(E7-$E$22)</f>
        <v>298.75431111111124</v>
      </c>
      <c r="J7" s="23">
        <f>(B7-$B$22)^2</f>
        <v>14825.497600000001</v>
      </c>
      <c r="K7" s="23">
        <f>(C7-$C$22)^2</f>
        <v>144.80111111111088</v>
      </c>
      <c r="L7" s="23">
        <f>(D7-$D$22)^2</f>
        <v>931.87737777777807</v>
      </c>
      <c r="M7" s="23">
        <f>B7^2</f>
        <v>52946.009999999995</v>
      </c>
      <c r="N7" s="23">
        <f>C7^2</f>
        <v>1428.8399999999997</v>
      </c>
      <c r="O7" s="23">
        <f>D7^2</f>
        <v>4788.6400000000003</v>
      </c>
      <c r="Q7" s="4">
        <v>230.1</v>
      </c>
      <c r="R7" s="5">
        <f t="shared" ref="R7:R21" si="0">$H$24*Q7+$J$24</f>
        <v>18.305678116577806</v>
      </c>
      <c r="S7" s="23">
        <f>(E7-R7)^2</f>
        <v>14.39687855501656</v>
      </c>
      <c r="T7" s="5">
        <v>37.799999999999997</v>
      </c>
      <c r="U7" s="5">
        <f t="shared" ref="U7:U21" si="1">$H$25*T7+$J$25</f>
        <v>13.39325139304936</v>
      </c>
      <c r="V7" s="23">
        <f>(E7-U7)^2</f>
        <v>75.807471304636948</v>
      </c>
      <c r="W7" s="5">
        <v>69.2</v>
      </c>
      <c r="X7" s="5">
        <f t="shared" ref="X7:X21" si="2">$H$26*W7+$J$26</f>
        <v>13.433709664100828</v>
      </c>
      <c r="Y7" s="23">
        <f>(E7-X7)^2</f>
        <v>75.104588186099406</v>
      </c>
      <c r="Z7" s="23">
        <f>(E7-$E$22)^2</f>
        <v>95.778844444444488</v>
      </c>
      <c r="AB7" s="4">
        <v>1</v>
      </c>
      <c r="AC7" s="4">
        <v>230.1</v>
      </c>
      <c r="AD7" s="4">
        <v>37.799999999999997</v>
      </c>
      <c r="AE7" s="4">
        <v>69.2</v>
      </c>
      <c r="AF7" s="4">
        <v>22.1</v>
      </c>
      <c r="AG7" s="27">
        <f t="shared" ref="AG7:AG21" si="3">AC7*AF7</f>
        <v>5085.21</v>
      </c>
      <c r="AH7" s="27">
        <f t="shared" ref="AH7:AH21" si="4">AD7*AF7</f>
        <v>835.38</v>
      </c>
      <c r="AI7" s="27">
        <f t="shared" ref="AI7:AI21" si="5">AE7*AF7</f>
        <v>1529.3200000000002</v>
      </c>
      <c r="AJ7" s="27">
        <f t="shared" ref="AJ7:AJ21" si="6">AC7^2</f>
        <v>52946.009999999995</v>
      </c>
      <c r="AK7" s="27">
        <f t="shared" ref="AK7:AK21" si="7">AD7^2</f>
        <v>1428.8399999999997</v>
      </c>
      <c r="AL7" s="27">
        <f t="shared" ref="AL7:AL21" si="8">AE7^2</f>
        <v>4788.6400000000003</v>
      </c>
      <c r="AM7" s="27">
        <f t="shared" ref="AM7:AM21" si="9">AF7^2</f>
        <v>488.41000000000008</v>
      </c>
    </row>
    <row r="8" spans="1:39" x14ac:dyDescent="0.3">
      <c r="A8" s="6">
        <v>2</v>
      </c>
      <c r="B8" s="6">
        <v>44.5</v>
      </c>
      <c r="C8" s="6">
        <v>39.299999999999997</v>
      </c>
      <c r="D8" s="6">
        <v>45.1</v>
      </c>
      <c r="E8" s="6">
        <v>10.4</v>
      </c>
      <c r="G8" s="22">
        <f>(B8-$B$22)*(E8-$E$22)</f>
        <v>122.14719999999991</v>
      </c>
      <c r="H8" s="22">
        <f>(C8-$C$22)*(E8-$E$22)</f>
        <v>-25.893777777777746</v>
      </c>
      <c r="I8" s="22">
        <f>(D8-$D$22)*(E8-$E$22)</f>
        <v>-12.296355555555554</v>
      </c>
      <c r="J8" s="23">
        <f t="shared" ref="J8:J21" si="10">(B8-$B$22)^2</f>
        <v>4075.5455999999986</v>
      </c>
      <c r="K8" s="23">
        <f t="shared" ref="K8:K21" si="11">(C8-$C$22)^2</f>
        <v>183.15111111111088</v>
      </c>
      <c r="L8" s="23">
        <f t="shared" ref="L8:L21" si="12">(D8-$D$22)^2</f>
        <v>41.302044444444476</v>
      </c>
      <c r="M8" s="23">
        <f>B8^2</f>
        <v>1980.25</v>
      </c>
      <c r="N8" s="23">
        <f>C8^2</f>
        <v>1544.4899999999998</v>
      </c>
      <c r="O8" s="23">
        <f>D8^2</f>
        <v>2034.0100000000002</v>
      </c>
      <c r="Q8" s="4">
        <v>44.5</v>
      </c>
      <c r="R8" s="5">
        <f t="shared" si="0"/>
        <v>9.1714863313431287</v>
      </c>
      <c r="S8" s="23">
        <f t="shared" ref="S8:S21" si="13">(E8-R8)^2</f>
        <v>1.5092458340767658</v>
      </c>
      <c r="T8" s="5">
        <v>39.299999999999997</v>
      </c>
      <c r="U8" s="5">
        <f t="shared" si="1"/>
        <v>13.527867217667701</v>
      </c>
      <c r="V8" s="23">
        <f t="shared" ref="V8:V21" si="14">(E8-U8)^2</f>
        <v>9.7835533313602845</v>
      </c>
      <c r="W8" s="5">
        <v>45.1</v>
      </c>
      <c r="X8" s="5">
        <f t="shared" si="2"/>
        <v>12.549202034547541</v>
      </c>
      <c r="Y8" s="23">
        <f t="shared" ref="Y8:Y21" si="15">(E8-X8)^2</f>
        <v>4.6190693853032885</v>
      </c>
      <c r="Z8" s="23">
        <f>(E8-$E$22)^2</f>
        <v>3.6608444444444403</v>
      </c>
      <c r="AB8" s="4">
        <v>2</v>
      </c>
      <c r="AC8" s="4">
        <v>44.5</v>
      </c>
      <c r="AD8" s="4">
        <v>39.299999999999997</v>
      </c>
      <c r="AE8" s="4">
        <v>45.1</v>
      </c>
      <c r="AF8" s="4">
        <v>10.4</v>
      </c>
      <c r="AG8" s="27">
        <f t="shared" si="3"/>
        <v>462.8</v>
      </c>
      <c r="AH8" s="27">
        <f t="shared" si="4"/>
        <v>408.71999999999997</v>
      </c>
      <c r="AI8" s="27">
        <f t="shared" si="5"/>
        <v>469.04</v>
      </c>
      <c r="AJ8" s="27">
        <f t="shared" si="6"/>
        <v>1980.25</v>
      </c>
      <c r="AK8" s="27">
        <f t="shared" si="7"/>
        <v>1544.4899999999998</v>
      </c>
      <c r="AL8" s="27">
        <f t="shared" si="8"/>
        <v>2034.0100000000002</v>
      </c>
      <c r="AM8" s="27">
        <f t="shared" si="9"/>
        <v>108.16000000000001</v>
      </c>
    </row>
    <row r="9" spans="1:39" x14ac:dyDescent="0.3">
      <c r="A9" s="6">
        <v>3</v>
      </c>
      <c r="B9" s="6">
        <v>17.2</v>
      </c>
      <c r="C9" s="6">
        <v>45.9</v>
      </c>
      <c r="D9" s="6">
        <v>69.3</v>
      </c>
      <c r="E9" s="6">
        <v>9.3000000000000007</v>
      </c>
      <c r="G9" s="22">
        <f>(B9-$B$22)*(E9-$E$22)</f>
        <v>274.63519999999983</v>
      </c>
      <c r="H9" s="22">
        <f>(C9-$C$22)*(E9-$E$22)</f>
        <v>-60.66844444444439</v>
      </c>
      <c r="I9" s="22">
        <f>(D9-$D$22)*(E9-$E$22)</f>
        <v>-92.288355555555512</v>
      </c>
      <c r="J9" s="23">
        <f t="shared" si="10"/>
        <v>8306.4995999999974</v>
      </c>
      <c r="K9" s="23">
        <f t="shared" si="11"/>
        <v>405.35111111111081</v>
      </c>
      <c r="L9" s="23">
        <f t="shared" si="12"/>
        <v>937.99271111111102</v>
      </c>
      <c r="M9" s="23">
        <f>B9^2</f>
        <v>295.83999999999997</v>
      </c>
      <c r="N9" s="23">
        <f>C9^2</f>
        <v>2106.81</v>
      </c>
      <c r="O9" s="23">
        <f>D9^2</f>
        <v>4802.49</v>
      </c>
      <c r="Q9" s="4">
        <v>17.2</v>
      </c>
      <c r="R9" s="5">
        <f t="shared" si="0"/>
        <v>7.8279333370710029</v>
      </c>
      <c r="S9" s="23">
        <f t="shared" si="13"/>
        <v>2.1669802601069157</v>
      </c>
      <c r="T9" s="5">
        <v>45.9</v>
      </c>
      <c r="U9" s="5">
        <f t="shared" si="1"/>
        <v>14.120176845988404</v>
      </c>
      <c r="V9" s="23">
        <f t="shared" si="14"/>
        <v>23.234104826602707</v>
      </c>
      <c r="W9" s="5">
        <v>69.3</v>
      </c>
      <c r="X9" s="5">
        <f t="shared" si="2"/>
        <v>13.437379820240054</v>
      </c>
      <c r="Y9" s="23">
        <f t="shared" si="15"/>
        <v>17.117911776929613</v>
      </c>
      <c r="Z9" s="23">
        <f>(E9-$E$22)^2</f>
        <v>9.0801777777777684</v>
      </c>
      <c r="AB9" s="4">
        <v>3</v>
      </c>
      <c r="AC9" s="4">
        <v>17.2</v>
      </c>
      <c r="AD9" s="4">
        <v>45.9</v>
      </c>
      <c r="AE9" s="4">
        <v>69.3</v>
      </c>
      <c r="AF9" s="4">
        <v>9.3000000000000007</v>
      </c>
      <c r="AG9" s="27">
        <f t="shared" si="3"/>
        <v>159.96</v>
      </c>
      <c r="AH9" s="27">
        <f t="shared" si="4"/>
        <v>426.87</v>
      </c>
      <c r="AI9" s="27">
        <f t="shared" si="5"/>
        <v>644.49</v>
      </c>
      <c r="AJ9" s="27">
        <f t="shared" si="6"/>
        <v>295.83999999999997</v>
      </c>
      <c r="AK9" s="27">
        <f t="shared" si="7"/>
        <v>2106.81</v>
      </c>
      <c r="AL9" s="27">
        <f t="shared" si="8"/>
        <v>4802.49</v>
      </c>
      <c r="AM9" s="27">
        <f t="shared" si="9"/>
        <v>86.490000000000009</v>
      </c>
    </row>
    <row r="10" spans="1:39" x14ac:dyDescent="0.3">
      <c r="A10" s="6">
        <v>4</v>
      </c>
      <c r="B10" s="6">
        <v>151.5</v>
      </c>
      <c r="C10" s="6">
        <v>41.3</v>
      </c>
      <c r="D10" s="6">
        <v>58.5</v>
      </c>
      <c r="E10" s="6">
        <v>18.5</v>
      </c>
      <c r="G10" s="22">
        <f>(B10-$B$22)*(E10-$E$22)</f>
        <v>267.01653333333343</v>
      </c>
      <c r="H10" s="22">
        <f>(C10-$C$22)*(E10-$E$22)</f>
        <v>96.099555555555511</v>
      </c>
      <c r="I10" s="22">
        <f>(D10-$D$22)*(E10-$E$22)</f>
        <v>122.6609777777778</v>
      </c>
      <c r="J10" s="23">
        <f t="shared" si="10"/>
        <v>1862.7856000000008</v>
      </c>
      <c r="K10" s="23">
        <f t="shared" si="11"/>
        <v>241.28444444444418</v>
      </c>
      <c r="L10" s="23">
        <f t="shared" si="12"/>
        <v>393.09671111111118</v>
      </c>
      <c r="M10" s="23">
        <f>B10^2</f>
        <v>22952.25</v>
      </c>
      <c r="N10" s="23">
        <f>C10^2</f>
        <v>1705.6899999999998</v>
      </c>
      <c r="O10" s="23">
        <f>D10^2</f>
        <v>3422.25</v>
      </c>
      <c r="Q10" s="4">
        <v>151.5</v>
      </c>
      <c r="R10" s="5">
        <f t="shared" si="0"/>
        <v>14.437426638563551</v>
      </c>
      <c r="S10" s="23">
        <f t="shared" si="13"/>
        <v>16.504502317053049</v>
      </c>
      <c r="T10" s="5">
        <v>41.3</v>
      </c>
      <c r="U10" s="5">
        <f t="shared" si="1"/>
        <v>13.707354983825489</v>
      </c>
      <c r="V10" s="23">
        <f t="shared" si="14"/>
        <v>22.969446251062379</v>
      </c>
      <c r="W10" s="5">
        <v>58.5</v>
      </c>
      <c r="X10" s="5">
        <f t="shared" si="2"/>
        <v>13.041002957203727</v>
      </c>
      <c r="Y10" s="23">
        <f t="shared" si="15"/>
        <v>29.800648713258457</v>
      </c>
      <c r="Z10" s="23">
        <f>(E10-$E$22)^2</f>
        <v>38.274844444444454</v>
      </c>
      <c r="AB10" s="4">
        <v>4</v>
      </c>
      <c r="AC10" s="4">
        <v>151.5</v>
      </c>
      <c r="AD10" s="4">
        <v>41.3</v>
      </c>
      <c r="AE10" s="4">
        <v>58.5</v>
      </c>
      <c r="AF10" s="4">
        <v>18.5</v>
      </c>
      <c r="AG10" s="27">
        <f t="shared" si="3"/>
        <v>2802.75</v>
      </c>
      <c r="AH10" s="27">
        <f t="shared" si="4"/>
        <v>764.05</v>
      </c>
      <c r="AI10" s="27">
        <f t="shared" si="5"/>
        <v>1082.25</v>
      </c>
      <c r="AJ10" s="27">
        <f t="shared" si="6"/>
        <v>22952.25</v>
      </c>
      <c r="AK10" s="27">
        <f t="shared" si="7"/>
        <v>1705.6899999999998</v>
      </c>
      <c r="AL10" s="27">
        <f t="shared" si="8"/>
        <v>3422.25</v>
      </c>
      <c r="AM10" s="27">
        <f t="shared" si="9"/>
        <v>342.25</v>
      </c>
    </row>
    <row r="11" spans="1:39" x14ac:dyDescent="0.3">
      <c r="A11" s="6">
        <v>5</v>
      </c>
      <c r="B11" s="6">
        <v>180.8</v>
      </c>
      <c r="C11" s="6">
        <v>10.8</v>
      </c>
      <c r="D11" s="6">
        <v>58.4</v>
      </c>
      <c r="E11" s="6">
        <v>12.9</v>
      </c>
      <c r="G11" s="22">
        <f>(B11-$B$22)*(E11-$E$22)</f>
        <v>42.50986666666676</v>
      </c>
      <c r="H11" s="22">
        <f>(C11-$C$22)*(E11-$E$22)</f>
        <v>-8.7804444444444645</v>
      </c>
      <c r="I11" s="22">
        <f>(D11-$D$22)*(E11-$E$22)</f>
        <v>11.572977777777799</v>
      </c>
      <c r="J11" s="23">
        <f t="shared" si="10"/>
        <v>5250.4516000000031</v>
      </c>
      <c r="K11" s="23">
        <f t="shared" si="11"/>
        <v>224.00111111111127</v>
      </c>
      <c r="L11" s="23">
        <f t="shared" si="12"/>
        <v>389.14137777777779</v>
      </c>
      <c r="M11" s="23">
        <f>B11^2</f>
        <v>32688.640000000003</v>
      </c>
      <c r="N11" s="23">
        <f>C11^2</f>
        <v>116.64000000000001</v>
      </c>
      <c r="O11" s="23">
        <f>D11^2</f>
        <v>3410.56</v>
      </c>
      <c r="Q11" s="4">
        <v>180.8</v>
      </c>
      <c r="R11" s="5">
        <f t="shared" si="0"/>
        <v>15.879408423624845</v>
      </c>
      <c r="S11" s="23">
        <f t="shared" si="13"/>
        <v>8.8768745547666832</v>
      </c>
      <c r="T11" s="5">
        <v>10.8</v>
      </c>
      <c r="U11" s="5">
        <f t="shared" si="1"/>
        <v>10.970166549919213</v>
      </c>
      <c r="V11" s="23">
        <f t="shared" si="14"/>
        <v>3.7242571450507143</v>
      </c>
      <c r="W11" s="5">
        <v>58.4</v>
      </c>
      <c r="X11" s="5">
        <f t="shared" si="2"/>
        <v>13.037332801064501</v>
      </c>
      <c r="Y11" s="23">
        <f t="shared" si="15"/>
        <v>1.8860298248221736E-2</v>
      </c>
      <c r="Z11" s="23">
        <f>(E11-$E$22)^2</f>
        <v>0.34417777777777908</v>
      </c>
      <c r="AB11" s="4">
        <v>5</v>
      </c>
      <c r="AC11" s="4">
        <v>180.8</v>
      </c>
      <c r="AD11" s="4">
        <v>10.8</v>
      </c>
      <c r="AE11" s="4">
        <v>58.4</v>
      </c>
      <c r="AF11" s="4">
        <v>12.9</v>
      </c>
      <c r="AG11" s="27">
        <f t="shared" si="3"/>
        <v>2332.3200000000002</v>
      </c>
      <c r="AH11" s="27">
        <f t="shared" si="4"/>
        <v>139.32000000000002</v>
      </c>
      <c r="AI11" s="27">
        <f t="shared" si="5"/>
        <v>753.36</v>
      </c>
      <c r="AJ11" s="27">
        <f t="shared" si="6"/>
        <v>32688.640000000003</v>
      </c>
      <c r="AK11" s="27">
        <f t="shared" si="7"/>
        <v>116.64000000000001</v>
      </c>
      <c r="AL11" s="27">
        <f t="shared" si="8"/>
        <v>3410.56</v>
      </c>
      <c r="AM11" s="27">
        <f t="shared" si="9"/>
        <v>166.41</v>
      </c>
    </row>
    <row r="12" spans="1:39" x14ac:dyDescent="0.3">
      <c r="A12" s="6">
        <v>6</v>
      </c>
      <c r="B12" s="6">
        <v>8.6999999999999993</v>
      </c>
      <c r="C12" s="6">
        <v>48.9</v>
      </c>
      <c r="D12" s="6">
        <v>75</v>
      </c>
      <c r="E12" s="6">
        <v>7.2</v>
      </c>
      <c r="G12" s="22">
        <f>(B12-$B$22)*(E12-$E$22)</f>
        <v>509.49253333333314</v>
      </c>
      <c r="H12" s="22">
        <f>(C12-$C$22)*(E12-$E$22)</f>
        <v>-118.28844444444438</v>
      </c>
      <c r="I12" s="22">
        <f>(D12-$D$22)*(E12-$E$22)</f>
        <v>-185.75035555555553</v>
      </c>
      <c r="J12" s="23">
        <f t="shared" si="10"/>
        <v>9928.1295999999966</v>
      </c>
      <c r="K12" s="23">
        <f t="shared" si="11"/>
        <v>535.15111111111071</v>
      </c>
      <c r="L12" s="23">
        <f t="shared" si="12"/>
        <v>1319.6267111111113</v>
      </c>
      <c r="M12" s="23">
        <f>B12^2</f>
        <v>75.689999999999984</v>
      </c>
      <c r="N12" s="23">
        <f>C12^2</f>
        <v>2391.21</v>
      </c>
      <c r="O12" s="23">
        <f>D12^2</f>
        <v>5625</v>
      </c>
      <c r="Q12" s="4">
        <v>8.6999999999999993</v>
      </c>
      <c r="R12" s="5">
        <f t="shared" si="0"/>
        <v>7.4096109762170439</v>
      </c>
      <c r="S12" s="23">
        <f t="shared" si="13"/>
        <v>4.3936761350662067E-2</v>
      </c>
      <c r="T12" s="5">
        <v>48.9</v>
      </c>
      <c r="U12" s="5">
        <f t="shared" si="1"/>
        <v>14.389408495225087</v>
      </c>
      <c r="V12" s="23">
        <f t="shared" si="14"/>
        <v>51.687594511214648</v>
      </c>
      <c r="W12" s="5">
        <v>75</v>
      </c>
      <c r="X12" s="5">
        <f t="shared" si="2"/>
        <v>13.646578720175892</v>
      </c>
      <c r="Y12" s="23">
        <f t="shared" si="15"/>
        <v>41.55837719542464</v>
      </c>
      <c r="Z12" s="23">
        <f>(E12-$E$22)^2</f>
        <v>26.146177777777769</v>
      </c>
      <c r="AB12" s="4">
        <v>6</v>
      </c>
      <c r="AC12" s="4">
        <v>8.6999999999999993</v>
      </c>
      <c r="AD12" s="4">
        <v>48.9</v>
      </c>
      <c r="AE12" s="4">
        <v>75</v>
      </c>
      <c r="AF12" s="4">
        <v>7.2</v>
      </c>
      <c r="AG12" s="27">
        <f t="shared" si="3"/>
        <v>62.639999999999993</v>
      </c>
      <c r="AH12" s="27">
        <f t="shared" si="4"/>
        <v>352.08</v>
      </c>
      <c r="AI12" s="27">
        <f t="shared" si="5"/>
        <v>540</v>
      </c>
      <c r="AJ12" s="27">
        <f t="shared" si="6"/>
        <v>75.689999999999984</v>
      </c>
      <c r="AK12" s="27">
        <f t="shared" si="7"/>
        <v>2391.21</v>
      </c>
      <c r="AL12" s="27">
        <f t="shared" si="8"/>
        <v>5625</v>
      </c>
      <c r="AM12" s="27">
        <f t="shared" si="9"/>
        <v>51.84</v>
      </c>
    </row>
    <row r="13" spans="1:39" x14ac:dyDescent="0.3">
      <c r="A13" s="6">
        <v>7</v>
      </c>
      <c r="B13" s="6">
        <v>57.5</v>
      </c>
      <c r="C13" s="6">
        <v>32.799999999999997</v>
      </c>
      <c r="D13" s="6">
        <v>23.5</v>
      </c>
      <c r="E13" s="6">
        <v>11.8</v>
      </c>
      <c r="G13" s="22">
        <f>(B13-$B$22)*(E13-$E$22)</f>
        <v>26.097866666666587</v>
      </c>
      <c r="H13" s="22">
        <f>(C13-$C$22)*(E13-$E$22)</f>
        <v>-3.6104444444444295</v>
      </c>
      <c r="I13" s="22">
        <f>(D13-$D$22)*(E13-$E$22)</f>
        <v>7.7889777777777551</v>
      </c>
      <c r="J13" s="23">
        <f t="shared" si="10"/>
        <v>2584.7055999999989</v>
      </c>
      <c r="K13" s="23">
        <f t="shared" si="11"/>
        <v>49.467777777777648</v>
      </c>
      <c r="L13" s="23">
        <f t="shared" si="12"/>
        <v>230.23004444444442</v>
      </c>
      <c r="M13" s="23">
        <f>B13^2</f>
        <v>3306.25</v>
      </c>
      <c r="N13" s="23">
        <f>C13^2</f>
        <v>1075.8399999999999</v>
      </c>
      <c r="O13" s="23">
        <f>D13^2</f>
        <v>552.25</v>
      </c>
      <c r="Q13" s="4">
        <v>57.5</v>
      </c>
      <c r="R13" s="5">
        <f t="shared" si="0"/>
        <v>9.8112734714727132</v>
      </c>
      <c r="S13" s="23">
        <f t="shared" si="13"/>
        <v>3.955033205268196</v>
      </c>
      <c r="T13" s="5">
        <v>32.799999999999997</v>
      </c>
      <c r="U13" s="5">
        <f t="shared" si="1"/>
        <v>12.944531977654888</v>
      </c>
      <c r="V13" s="23">
        <f t="shared" si="14"/>
        <v>1.3099534478746078</v>
      </c>
      <c r="W13" s="5">
        <v>23.5</v>
      </c>
      <c r="X13" s="5">
        <f t="shared" si="2"/>
        <v>11.756448308474887</v>
      </c>
      <c r="Y13" s="23">
        <f t="shared" si="15"/>
        <v>1.8967498346986441E-3</v>
      </c>
      <c r="Z13" s="23">
        <f>(E13-$E$22)^2</f>
        <v>0.26351111111110959</v>
      </c>
      <c r="AB13" s="4">
        <v>7</v>
      </c>
      <c r="AC13" s="4">
        <v>57.5</v>
      </c>
      <c r="AD13" s="4">
        <v>32.799999999999997</v>
      </c>
      <c r="AE13" s="4">
        <v>23.5</v>
      </c>
      <c r="AF13" s="4">
        <v>11.8</v>
      </c>
      <c r="AG13" s="27">
        <f t="shared" si="3"/>
        <v>678.5</v>
      </c>
      <c r="AH13" s="27">
        <f t="shared" si="4"/>
        <v>387.03999999999996</v>
      </c>
      <c r="AI13" s="27">
        <f t="shared" si="5"/>
        <v>277.3</v>
      </c>
      <c r="AJ13" s="27">
        <f t="shared" si="6"/>
        <v>3306.25</v>
      </c>
      <c r="AK13" s="27">
        <f t="shared" si="7"/>
        <v>1075.8399999999999</v>
      </c>
      <c r="AL13" s="27">
        <f t="shared" si="8"/>
        <v>552.25</v>
      </c>
      <c r="AM13" s="27">
        <f t="shared" si="9"/>
        <v>139.24</v>
      </c>
    </row>
    <row r="14" spans="1:39" x14ac:dyDescent="0.3">
      <c r="A14" s="6">
        <v>8</v>
      </c>
      <c r="B14" s="6">
        <v>120.2</v>
      </c>
      <c r="C14" s="6">
        <v>19.600000000000001</v>
      </c>
      <c r="D14" s="6">
        <v>11.6</v>
      </c>
      <c r="E14" s="6">
        <v>13.2</v>
      </c>
      <c r="G14" s="22">
        <f>(B14-$B$22)*(E14-$E$22)</f>
        <v>10.51586666666668</v>
      </c>
      <c r="H14" s="22">
        <f>(C14-$C$22)*(E14-$E$22)</f>
        <v>-5.4677777777777825</v>
      </c>
      <c r="I14" s="22">
        <f>(D14-$D$22)*(E14-$E$22)</f>
        <v>-24.00502222222222</v>
      </c>
      <c r="J14" s="23">
        <f t="shared" si="10"/>
        <v>140.65960000000032</v>
      </c>
      <c r="K14" s="23">
        <f t="shared" si="11"/>
        <v>38.027777777777835</v>
      </c>
      <c r="L14" s="23">
        <f t="shared" si="12"/>
        <v>732.96537777777758</v>
      </c>
      <c r="M14" s="23">
        <f>B14^2</f>
        <v>14448.04</v>
      </c>
      <c r="N14" s="23">
        <f>C14^2</f>
        <v>384.16000000000008</v>
      </c>
      <c r="O14" s="23">
        <f>D14^2</f>
        <v>134.56</v>
      </c>
      <c r="Q14" s="4">
        <v>120.2</v>
      </c>
      <c r="R14" s="5">
        <f t="shared" si="0"/>
        <v>12.897016062713092</v>
      </c>
      <c r="S14" s="23">
        <f t="shared" si="13"/>
        <v>9.1799266253876383E-2</v>
      </c>
      <c r="T14" s="5">
        <v>19.600000000000001</v>
      </c>
      <c r="U14" s="5">
        <f t="shared" si="1"/>
        <v>11.759912721013484</v>
      </c>
      <c r="V14" s="23">
        <f t="shared" si="14"/>
        <v>2.0738513710987871</v>
      </c>
      <c r="W14" s="5">
        <v>11.6</v>
      </c>
      <c r="X14" s="5">
        <f t="shared" si="2"/>
        <v>11.319699727907082</v>
      </c>
      <c r="Y14" s="23">
        <f t="shared" si="15"/>
        <v>3.5355291132326983</v>
      </c>
      <c r="Z14" s="23">
        <f>(E14-$E$22)^2</f>
        <v>0.78617777777777786</v>
      </c>
      <c r="AB14" s="4">
        <v>8</v>
      </c>
      <c r="AC14" s="4">
        <v>120.2</v>
      </c>
      <c r="AD14" s="4">
        <v>19.600000000000001</v>
      </c>
      <c r="AE14" s="4">
        <v>11.6</v>
      </c>
      <c r="AF14" s="4">
        <v>13.2</v>
      </c>
      <c r="AG14" s="27">
        <f t="shared" si="3"/>
        <v>1586.6399999999999</v>
      </c>
      <c r="AH14" s="27">
        <f t="shared" si="4"/>
        <v>258.72000000000003</v>
      </c>
      <c r="AI14" s="27">
        <f t="shared" si="5"/>
        <v>153.11999999999998</v>
      </c>
      <c r="AJ14" s="27">
        <f t="shared" si="6"/>
        <v>14448.04</v>
      </c>
      <c r="AK14" s="27">
        <f t="shared" si="7"/>
        <v>384.16000000000008</v>
      </c>
      <c r="AL14" s="27">
        <f t="shared" si="8"/>
        <v>134.56</v>
      </c>
      <c r="AM14" s="27">
        <f t="shared" si="9"/>
        <v>174.23999999999998</v>
      </c>
    </row>
    <row r="15" spans="1:39" x14ac:dyDescent="0.3">
      <c r="A15" s="6">
        <v>9</v>
      </c>
      <c r="B15" s="6">
        <v>8.6</v>
      </c>
      <c r="C15" s="6">
        <v>2.1</v>
      </c>
      <c r="D15" s="6">
        <v>1</v>
      </c>
      <c r="E15" s="6">
        <v>4.8</v>
      </c>
      <c r="G15" s="22">
        <f>(B15-$B$22)*(E15-$E$22)</f>
        <v>749.37986666666654</v>
      </c>
      <c r="H15" s="22">
        <f>(C15-$C$22)*(E15-$E$22)</f>
        <v>177.81555555555559</v>
      </c>
      <c r="I15" s="22">
        <f>(D15-$D$22)*(E15-$E$22)</f>
        <v>283.05231111111107</v>
      </c>
      <c r="J15" s="23">
        <f t="shared" si="10"/>
        <v>9948.0675999999985</v>
      </c>
      <c r="K15" s="23">
        <f t="shared" si="11"/>
        <v>560.11111111111131</v>
      </c>
      <c r="L15" s="23">
        <f t="shared" si="12"/>
        <v>1419.2800444444445</v>
      </c>
      <c r="M15" s="23">
        <f>B15^2</f>
        <v>73.959999999999994</v>
      </c>
      <c r="N15" s="23">
        <f>C15^2</f>
        <v>4.41</v>
      </c>
      <c r="O15" s="23">
        <f>D15^2</f>
        <v>1</v>
      </c>
      <c r="Q15" s="4">
        <v>8.6</v>
      </c>
      <c r="R15" s="5">
        <f t="shared" si="0"/>
        <v>7.4046895366775853</v>
      </c>
      <c r="S15" s="23">
        <f t="shared" si="13"/>
        <v>6.7844075824776953</v>
      </c>
      <c r="T15" s="5">
        <v>2.1</v>
      </c>
      <c r="U15" s="5">
        <f t="shared" si="1"/>
        <v>10.189394767132834</v>
      </c>
      <c r="V15" s="23">
        <f t="shared" si="14"/>
        <v>29.045575955998775</v>
      </c>
      <c r="W15" s="5">
        <v>1</v>
      </c>
      <c r="X15" s="5">
        <f t="shared" si="2"/>
        <v>10.930663177149205</v>
      </c>
      <c r="Y15" s="23">
        <f t="shared" si="15"/>
        <v>37.585030991653184</v>
      </c>
      <c r="Z15" s="23">
        <f>(E15-$E$22)^2</f>
        <v>56.450177777777768</v>
      </c>
      <c r="AB15" s="4">
        <v>9</v>
      </c>
      <c r="AC15" s="4">
        <v>8.6</v>
      </c>
      <c r="AD15" s="4">
        <v>2.1</v>
      </c>
      <c r="AE15" s="4">
        <v>1</v>
      </c>
      <c r="AF15" s="4">
        <v>4.8</v>
      </c>
      <c r="AG15" s="27">
        <f t="shared" si="3"/>
        <v>41.279999999999994</v>
      </c>
      <c r="AH15" s="27">
        <f t="shared" si="4"/>
        <v>10.08</v>
      </c>
      <c r="AI15" s="27">
        <f t="shared" si="5"/>
        <v>4.8</v>
      </c>
      <c r="AJ15" s="27">
        <f t="shared" si="6"/>
        <v>73.959999999999994</v>
      </c>
      <c r="AK15" s="27">
        <f t="shared" si="7"/>
        <v>4.41</v>
      </c>
      <c r="AL15" s="27">
        <f t="shared" si="8"/>
        <v>1</v>
      </c>
      <c r="AM15" s="27">
        <f t="shared" si="9"/>
        <v>23.04</v>
      </c>
    </row>
    <row r="16" spans="1:39" x14ac:dyDescent="0.3">
      <c r="A16" s="6">
        <v>10</v>
      </c>
      <c r="B16" s="6">
        <v>199.8</v>
      </c>
      <c r="C16" s="6">
        <v>2.6</v>
      </c>
      <c r="D16" s="6">
        <v>21.2</v>
      </c>
      <c r="E16" s="6">
        <v>10.6</v>
      </c>
      <c r="G16" s="22">
        <f>(B16-$B$22)*(E16-$E$22)</f>
        <v>-156.70146666666668</v>
      </c>
      <c r="H16" s="22">
        <f>(C16-$C$22)*(E16-$E$22)</f>
        <v>39.69222222222222</v>
      </c>
      <c r="I16" s="22">
        <f>(D16-$D$22)*(E16-$E$22)</f>
        <v>29.937644444444437</v>
      </c>
      <c r="J16" s="23">
        <f t="shared" si="10"/>
        <v>8364.9316000000035</v>
      </c>
      <c r="K16" s="23">
        <f t="shared" si="11"/>
        <v>536.69444444444468</v>
      </c>
      <c r="L16" s="23">
        <f t="shared" si="12"/>
        <v>305.31737777777778</v>
      </c>
      <c r="M16" s="23">
        <f>B16^2</f>
        <v>39920.040000000008</v>
      </c>
      <c r="N16" s="23">
        <f>C16^2</f>
        <v>6.7600000000000007</v>
      </c>
      <c r="O16" s="23">
        <f>D16^2</f>
        <v>449.44</v>
      </c>
      <c r="Q16" s="4">
        <v>199.8</v>
      </c>
      <c r="R16" s="5">
        <f t="shared" si="0"/>
        <v>16.814481936121929</v>
      </c>
      <c r="S16" s="23">
        <f t="shared" si="13"/>
        <v>38.619785734385765</v>
      </c>
      <c r="T16" s="5">
        <v>2.6</v>
      </c>
      <c r="U16" s="5">
        <f t="shared" si="1"/>
        <v>10.23426670867228</v>
      </c>
      <c r="V16" s="23">
        <f t="shared" si="14"/>
        <v>0.13376084038540678</v>
      </c>
      <c r="W16" s="5">
        <v>21.2</v>
      </c>
      <c r="X16" s="5">
        <f t="shared" si="2"/>
        <v>11.672034717272705</v>
      </c>
      <c r="Y16" s="23">
        <f t="shared" si="15"/>
        <v>1.1492584350379698</v>
      </c>
      <c r="Z16" s="23">
        <f>(E16-$E$22)^2</f>
        <v>2.9355111111111096</v>
      </c>
      <c r="AB16" s="4">
        <v>10</v>
      </c>
      <c r="AC16" s="4">
        <v>199.8</v>
      </c>
      <c r="AD16" s="4">
        <v>2.6</v>
      </c>
      <c r="AE16" s="4">
        <v>21.2</v>
      </c>
      <c r="AF16" s="4">
        <v>10.6</v>
      </c>
      <c r="AG16" s="27">
        <f t="shared" si="3"/>
        <v>2117.88</v>
      </c>
      <c r="AH16" s="27">
        <f t="shared" si="4"/>
        <v>27.56</v>
      </c>
      <c r="AI16" s="27">
        <f t="shared" si="5"/>
        <v>224.72</v>
      </c>
      <c r="AJ16" s="27">
        <f t="shared" si="6"/>
        <v>39920.040000000008</v>
      </c>
      <c r="AK16" s="27">
        <f t="shared" si="7"/>
        <v>6.7600000000000007</v>
      </c>
      <c r="AL16" s="27">
        <f t="shared" si="8"/>
        <v>449.44</v>
      </c>
      <c r="AM16" s="27">
        <f t="shared" si="9"/>
        <v>112.36</v>
      </c>
    </row>
    <row r="17" spans="1:39" x14ac:dyDescent="0.3">
      <c r="A17" s="6">
        <v>11</v>
      </c>
      <c r="B17" s="6">
        <v>66.099999999999994</v>
      </c>
      <c r="C17" s="6">
        <v>5.8</v>
      </c>
      <c r="D17" s="6">
        <v>24.2</v>
      </c>
      <c r="E17" s="6">
        <v>8.6</v>
      </c>
      <c r="G17" s="22">
        <f>(B17-$B$22)*(E17-$E$22)</f>
        <v>156.85119999999998</v>
      </c>
      <c r="H17" s="22">
        <f>(C17-$C$22)*(E17-$E$22)</f>
        <v>74.142888888888905</v>
      </c>
      <c r="I17" s="22">
        <f>(D17-$D$22)*(E17-$E$22)</f>
        <v>53.744311111111102</v>
      </c>
      <c r="J17" s="23">
        <f t="shared" si="10"/>
        <v>1784.2175999999995</v>
      </c>
      <c r="K17" s="23">
        <f t="shared" si="11"/>
        <v>398.66777777777799</v>
      </c>
      <c r="L17" s="23">
        <f t="shared" si="12"/>
        <v>209.47737777777775</v>
      </c>
      <c r="M17" s="23">
        <f>B17^2</f>
        <v>4369.2099999999991</v>
      </c>
      <c r="N17" s="23">
        <f>C17^2</f>
        <v>33.64</v>
      </c>
      <c r="O17" s="23">
        <f>D17^2</f>
        <v>585.64</v>
      </c>
      <c r="Q17" s="4">
        <v>66.099999999999994</v>
      </c>
      <c r="R17" s="5">
        <f t="shared" si="0"/>
        <v>10.23451727186613</v>
      </c>
      <c r="S17" s="23">
        <f t="shared" si="13"/>
        <v>2.6716467120286973</v>
      </c>
      <c r="T17" s="5">
        <v>5.8</v>
      </c>
      <c r="U17" s="5">
        <f t="shared" si="1"/>
        <v>10.521447134524742</v>
      </c>
      <c r="V17" s="23">
        <f t="shared" si="14"/>
        <v>3.6919590907733424</v>
      </c>
      <c r="W17" s="5">
        <v>24.2</v>
      </c>
      <c r="X17" s="5">
        <f t="shared" si="2"/>
        <v>11.782139401449463</v>
      </c>
      <c r="Y17" s="23">
        <f t="shared" si="15"/>
        <v>10.126011170257149</v>
      </c>
      <c r="Z17" s="23">
        <f>(E17-$E$22)^2</f>
        <v>13.788844444444441</v>
      </c>
      <c r="AB17" s="4">
        <v>11</v>
      </c>
      <c r="AC17" s="4">
        <v>66.099999999999994</v>
      </c>
      <c r="AD17" s="4">
        <v>5.8</v>
      </c>
      <c r="AE17" s="4">
        <v>24.2</v>
      </c>
      <c r="AF17" s="4">
        <v>8.6</v>
      </c>
      <c r="AG17" s="27">
        <f t="shared" si="3"/>
        <v>568.45999999999992</v>
      </c>
      <c r="AH17" s="27">
        <f t="shared" si="4"/>
        <v>49.879999999999995</v>
      </c>
      <c r="AI17" s="27">
        <f t="shared" si="5"/>
        <v>208.11999999999998</v>
      </c>
      <c r="AJ17" s="27">
        <f t="shared" si="6"/>
        <v>4369.2099999999991</v>
      </c>
      <c r="AK17" s="27">
        <f t="shared" si="7"/>
        <v>33.64</v>
      </c>
      <c r="AL17" s="27">
        <f t="shared" si="8"/>
        <v>585.64</v>
      </c>
      <c r="AM17" s="27">
        <f t="shared" si="9"/>
        <v>73.959999999999994</v>
      </c>
    </row>
    <row r="18" spans="1:39" x14ac:dyDescent="0.3">
      <c r="A18" s="6">
        <v>12</v>
      </c>
      <c r="B18" s="6">
        <v>214.7</v>
      </c>
      <c r="C18" s="6">
        <v>24</v>
      </c>
      <c r="D18" s="6">
        <v>4</v>
      </c>
      <c r="E18" s="6">
        <v>17.399999999999999</v>
      </c>
      <c r="G18" s="22">
        <f>(B18-$B$22)*(E18-$E$22)</f>
        <v>541.01786666666658</v>
      </c>
      <c r="H18" s="22">
        <f>(C18-$C$22)*(E18-$E$22)</f>
        <v>-8.9864444444444747</v>
      </c>
      <c r="I18" s="22">
        <f>(D18-$D$22)*(E18-$E$22)</f>
        <v>-176.37168888888885</v>
      </c>
      <c r="J18" s="23">
        <f t="shared" si="10"/>
        <v>11312.4496</v>
      </c>
      <c r="K18" s="23">
        <f t="shared" si="11"/>
        <v>3.1211111111111327</v>
      </c>
      <c r="L18" s="23">
        <f t="shared" si="12"/>
        <v>1202.2400444444443</v>
      </c>
      <c r="M18" s="23">
        <f>B18^2</f>
        <v>46096.09</v>
      </c>
      <c r="N18" s="23">
        <f>C18^2</f>
        <v>576</v>
      </c>
      <c r="O18" s="23">
        <f>D18^2</f>
        <v>16</v>
      </c>
      <c r="Q18" s="4">
        <v>214.7</v>
      </c>
      <c r="R18" s="5">
        <f t="shared" si="0"/>
        <v>17.547776427501219</v>
      </c>
      <c r="S18" s="23">
        <f t="shared" si="13"/>
        <v>2.1837872525023495E-2</v>
      </c>
      <c r="T18" s="5">
        <v>24</v>
      </c>
      <c r="U18" s="5">
        <f t="shared" si="1"/>
        <v>12.154785806560618</v>
      </c>
      <c r="V18" s="23">
        <f t="shared" si="14"/>
        <v>27.512271935057935</v>
      </c>
      <c r="W18" s="5">
        <v>4</v>
      </c>
      <c r="X18" s="5">
        <f t="shared" si="2"/>
        <v>11.040767861325962</v>
      </c>
      <c r="Y18" s="23">
        <f t="shared" si="15"/>
        <v>40.43983339354476</v>
      </c>
      <c r="Z18" s="23">
        <f>(E18-$E$22)^2</f>
        <v>25.874177777777771</v>
      </c>
      <c r="AB18" s="4">
        <v>12</v>
      </c>
      <c r="AC18" s="4">
        <v>214.7</v>
      </c>
      <c r="AD18" s="4">
        <v>24</v>
      </c>
      <c r="AE18" s="4">
        <v>4</v>
      </c>
      <c r="AF18" s="4">
        <v>17.399999999999999</v>
      </c>
      <c r="AG18" s="27">
        <f t="shared" si="3"/>
        <v>3735.7799999999993</v>
      </c>
      <c r="AH18" s="27">
        <f t="shared" si="4"/>
        <v>417.59999999999997</v>
      </c>
      <c r="AI18" s="27">
        <f t="shared" si="5"/>
        <v>69.599999999999994</v>
      </c>
      <c r="AJ18" s="27">
        <f t="shared" si="6"/>
        <v>46096.09</v>
      </c>
      <c r="AK18" s="27">
        <f t="shared" si="7"/>
        <v>576</v>
      </c>
      <c r="AL18" s="27">
        <f t="shared" si="8"/>
        <v>16</v>
      </c>
      <c r="AM18" s="27">
        <f t="shared" si="9"/>
        <v>302.75999999999993</v>
      </c>
    </row>
    <row r="19" spans="1:39" x14ac:dyDescent="0.3">
      <c r="A19" s="6">
        <v>13</v>
      </c>
      <c r="B19" s="6">
        <v>23.8</v>
      </c>
      <c r="C19" s="6">
        <v>35.1</v>
      </c>
      <c r="D19" s="6">
        <v>65.900000000000006</v>
      </c>
      <c r="E19" s="6">
        <v>9.1999999999999993</v>
      </c>
      <c r="G19" s="22">
        <f>(B19-$B$22)*(E19-$E$22)</f>
        <v>263.20119999999997</v>
      </c>
      <c r="H19" s="22">
        <f>(C19-$C$22)*(E19-$E$22)</f>
        <v>-29.057777777777762</v>
      </c>
      <c r="I19" s="22">
        <f>(D19-$D$22)*(E19-$E$22)</f>
        <v>-84.765688888888903</v>
      </c>
      <c r="J19" s="23">
        <f t="shared" si="10"/>
        <v>7147.0115999999989</v>
      </c>
      <c r="K19" s="23">
        <f t="shared" si="11"/>
        <v>87.111111111111029</v>
      </c>
      <c r="L19" s="23">
        <f t="shared" si="12"/>
        <v>741.29137777777817</v>
      </c>
      <c r="M19" s="23">
        <f>B19^2</f>
        <v>566.44000000000005</v>
      </c>
      <c r="N19" s="23">
        <f>C19^2</f>
        <v>1232.01</v>
      </c>
      <c r="O19" s="23">
        <f>D19^2</f>
        <v>4342.8100000000004</v>
      </c>
      <c r="Q19" s="4">
        <v>23.8</v>
      </c>
      <c r="R19" s="5">
        <f t="shared" si="0"/>
        <v>8.1527483466752528</v>
      </c>
      <c r="S19" s="23">
        <f t="shared" si="13"/>
        <v>1.0967360253914149</v>
      </c>
      <c r="T19" s="5">
        <v>35.1</v>
      </c>
      <c r="U19" s="5">
        <f t="shared" si="1"/>
        <v>13.150942908736345</v>
      </c>
      <c r="V19" s="23">
        <f t="shared" si="14"/>
        <v>15.60994986809402</v>
      </c>
      <c r="W19" s="5">
        <v>65.900000000000006</v>
      </c>
      <c r="X19" s="5">
        <f t="shared" si="2"/>
        <v>13.312594511506395</v>
      </c>
      <c r="Y19" s="23">
        <f t="shared" si="15"/>
        <v>16.913433616072531</v>
      </c>
      <c r="Z19" s="23">
        <f>(E19-$E$22)^2</f>
        <v>9.6928444444444448</v>
      </c>
      <c r="AB19" s="4">
        <v>13</v>
      </c>
      <c r="AC19" s="4">
        <v>23.8</v>
      </c>
      <c r="AD19" s="4">
        <v>35.1</v>
      </c>
      <c r="AE19" s="4">
        <v>65.900000000000006</v>
      </c>
      <c r="AF19" s="4">
        <v>9.1999999999999993</v>
      </c>
      <c r="AG19" s="27">
        <f t="shared" si="3"/>
        <v>218.95999999999998</v>
      </c>
      <c r="AH19" s="27">
        <f t="shared" si="4"/>
        <v>322.92</v>
      </c>
      <c r="AI19" s="27">
        <f t="shared" si="5"/>
        <v>606.28</v>
      </c>
      <c r="AJ19" s="27">
        <f t="shared" si="6"/>
        <v>566.44000000000005</v>
      </c>
      <c r="AK19" s="27">
        <f t="shared" si="7"/>
        <v>1232.01</v>
      </c>
      <c r="AL19" s="27">
        <f t="shared" si="8"/>
        <v>4342.8100000000004</v>
      </c>
      <c r="AM19" s="27">
        <f t="shared" si="9"/>
        <v>84.639999999999986</v>
      </c>
    </row>
    <row r="20" spans="1:39" x14ac:dyDescent="0.3">
      <c r="A20" s="6">
        <v>14</v>
      </c>
      <c r="B20" s="6">
        <v>97.5</v>
      </c>
      <c r="C20" s="6">
        <v>7.6</v>
      </c>
      <c r="D20" s="6">
        <v>7.2</v>
      </c>
      <c r="E20" s="6">
        <v>9.6999999999999993</v>
      </c>
      <c r="G20" s="22">
        <f>(B20-$B$22)*(E20-$E$22)</f>
        <v>28.328533333333304</v>
      </c>
      <c r="H20" s="22">
        <f>(C20-$C$22)*(E20-$E$22)</f>
        <v>47.475555555555566</v>
      </c>
      <c r="I20" s="22">
        <f>(D20-$D$22)*(E20-$E$22)</f>
        <v>82.250311111111102</v>
      </c>
      <c r="J20" s="23">
        <f t="shared" si="10"/>
        <v>117.50559999999976</v>
      </c>
      <c r="K20" s="23">
        <f t="shared" si="11"/>
        <v>330.02777777777794</v>
      </c>
      <c r="L20" s="23">
        <f t="shared" si="12"/>
        <v>990.57071111111111</v>
      </c>
      <c r="M20" s="23">
        <f>B20^2</f>
        <v>9506.25</v>
      </c>
      <c r="N20" s="23">
        <f>C20^2</f>
        <v>57.76</v>
      </c>
      <c r="O20" s="23">
        <f>D20^2</f>
        <v>51.84</v>
      </c>
      <c r="Q20" s="4">
        <v>97.5</v>
      </c>
      <c r="R20" s="5">
        <f t="shared" si="0"/>
        <v>11.779849287256049</v>
      </c>
      <c r="S20" s="23">
        <f t="shared" si="13"/>
        <v>4.3257730576994966</v>
      </c>
      <c r="T20" s="5">
        <v>7.6</v>
      </c>
      <c r="U20" s="5">
        <f t="shared" si="1"/>
        <v>10.682986124066751</v>
      </c>
      <c r="V20" s="23">
        <f t="shared" si="14"/>
        <v>0.96626172010777578</v>
      </c>
      <c r="W20" s="5">
        <v>7.2</v>
      </c>
      <c r="X20" s="5">
        <f t="shared" si="2"/>
        <v>11.158212857781171</v>
      </c>
      <c r="Y20" s="23">
        <f t="shared" si="15"/>
        <v>2.1263847385983325</v>
      </c>
      <c r="Z20" s="23">
        <f>(E20-$E$22)^2</f>
        <v>6.8295111111111106</v>
      </c>
      <c r="AB20" s="4">
        <v>14</v>
      </c>
      <c r="AC20" s="4">
        <v>97.5</v>
      </c>
      <c r="AD20" s="4">
        <v>7.6</v>
      </c>
      <c r="AE20" s="4">
        <v>7.2</v>
      </c>
      <c r="AF20" s="4">
        <v>9.6999999999999993</v>
      </c>
      <c r="AG20" s="27">
        <f t="shared" si="3"/>
        <v>945.74999999999989</v>
      </c>
      <c r="AH20" s="27">
        <f t="shared" si="4"/>
        <v>73.719999999999985</v>
      </c>
      <c r="AI20" s="27">
        <f t="shared" si="5"/>
        <v>69.84</v>
      </c>
      <c r="AJ20" s="27">
        <f t="shared" si="6"/>
        <v>9506.25</v>
      </c>
      <c r="AK20" s="27">
        <f t="shared" si="7"/>
        <v>57.76</v>
      </c>
      <c r="AL20" s="27">
        <f t="shared" si="8"/>
        <v>51.84</v>
      </c>
      <c r="AM20" s="27">
        <f t="shared" si="9"/>
        <v>94.089999999999989</v>
      </c>
    </row>
    <row r="21" spans="1:39" x14ac:dyDescent="0.3">
      <c r="A21" s="6">
        <v>15</v>
      </c>
      <c r="B21" s="6">
        <v>204.1</v>
      </c>
      <c r="C21" s="6">
        <v>32.9</v>
      </c>
      <c r="D21" s="6">
        <v>46</v>
      </c>
      <c r="E21" s="6">
        <v>19</v>
      </c>
      <c r="G21" s="22">
        <f>(B21-$B$22)*(E21-$E$22)</f>
        <v>640.31520000000012</v>
      </c>
      <c r="H21" s="22">
        <f>(C21-$C$22)*(E21-$E$22)</f>
        <v>47.698222222222178</v>
      </c>
      <c r="I21" s="22">
        <f>(D21-$D$22)*(E21-$E$22)</f>
        <v>48.990977777777793</v>
      </c>
      <c r="J21" s="23">
        <f t="shared" si="10"/>
        <v>9169.9776000000002</v>
      </c>
      <c r="K21" s="23">
        <f t="shared" si="11"/>
        <v>50.884444444444334</v>
      </c>
      <c r="L21" s="23">
        <f t="shared" si="12"/>
        <v>53.680044444444462</v>
      </c>
      <c r="M21" s="23">
        <f>B21^2</f>
        <v>41656.81</v>
      </c>
      <c r="N21" s="23">
        <f>C21^2</f>
        <v>1082.4099999999999</v>
      </c>
      <c r="O21" s="23">
        <f>D21^2</f>
        <v>2116</v>
      </c>
      <c r="Q21" s="4">
        <v>204.1</v>
      </c>
      <c r="R21" s="5">
        <f t="shared" si="0"/>
        <v>17.02610383631864</v>
      </c>
      <c r="S21" s="23">
        <f t="shared" si="13"/>
        <v>3.8962660649959902</v>
      </c>
      <c r="T21" s="5">
        <v>32.9</v>
      </c>
      <c r="U21" s="5">
        <f t="shared" si="1"/>
        <v>12.953506365962777</v>
      </c>
      <c r="V21" s="23">
        <f t="shared" si="14"/>
        <v>36.56008526645266</v>
      </c>
      <c r="W21" s="5">
        <v>46</v>
      </c>
      <c r="X21" s="5">
        <f t="shared" si="2"/>
        <v>12.58223343980057</v>
      </c>
      <c r="Y21" s="23">
        <f t="shared" si="15"/>
        <v>41.18772762121403</v>
      </c>
      <c r="Z21" s="23">
        <f>(E21-$E$22)^2</f>
        <v>44.711511111111122</v>
      </c>
      <c r="AB21" s="4">
        <v>15</v>
      </c>
      <c r="AC21" s="4">
        <v>204.1</v>
      </c>
      <c r="AD21" s="4">
        <v>32.9</v>
      </c>
      <c r="AE21" s="4">
        <v>46</v>
      </c>
      <c r="AF21" s="4">
        <v>19</v>
      </c>
      <c r="AG21" s="27">
        <f t="shared" si="3"/>
        <v>3877.9</v>
      </c>
      <c r="AH21" s="27">
        <f t="shared" si="4"/>
        <v>625.1</v>
      </c>
      <c r="AI21" s="27">
        <f t="shared" si="5"/>
        <v>874</v>
      </c>
      <c r="AJ21" s="27">
        <f t="shared" si="6"/>
        <v>41656.81</v>
      </c>
      <c r="AK21" s="27">
        <f t="shared" si="7"/>
        <v>1082.4099999999999</v>
      </c>
      <c r="AL21" s="27">
        <f t="shared" si="8"/>
        <v>2116</v>
      </c>
      <c r="AM21" s="27">
        <f t="shared" si="9"/>
        <v>361</v>
      </c>
    </row>
    <row r="22" spans="1:39" x14ac:dyDescent="0.3">
      <c r="A22" s="25" t="s">
        <v>18</v>
      </c>
      <c r="B22" s="7">
        <f>AVERAGE(B7:B21)</f>
        <v>108.33999999999999</v>
      </c>
      <c r="C22" s="7">
        <f t="shared" ref="C22:E22" si="16">AVERAGE(C7:C21)</f>
        <v>25.766666666666673</v>
      </c>
      <c r="D22" s="7">
        <f t="shared" si="16"/>
        <v>38.673333333333332</v>
      </c>
      <c r="E22" s="7">
        <f t="shared" si="16"/>
        <v>12.313333333333333</v>
      </c>
      <c r="F22" s="24" t="s">
        <v>17</v>
      </c>
      <c r="G22" s="22">
        <f>SUM(G7:G21)</f>
        <v>4666.4319999999998</v>
      </c>
      <c r="H22" s="22">
        <f t="shared" ref="H22:I22" si="17">SUM(H7:H21)</f>
        <v>339.93666666666672</v>
      </c>
      <c r="I22" s="22">
        <f t="shared" si="17"/>
        <v>363.27533333333344</v>
      </c>
      <c r="J22" s="23">
        <f>SUM(J7:J21)</f>
        <v>94818.436000000002</v>
      </c>
      <c r="K22" s="23">
        <f t="shared" ref="J22:L22" si="18">SUM(K7:K21)</f>
        <v>3787.8533333333326</v>
      </c>
      <c r="L22" s="23">
        <f>SUM(L7:L21)</f>
        <v>9898.0893333333352</v>
      </c>
      <c r="M22" s="23">
        <f t="shared" ref="M22" si="19">SUM(M7:M21)</f>
        <v>270881.77</v>
      </c>
      <c r="N22" s="23">
        <f t="shared" ref="N22" si="20">SUM(N7:N21)</f>
        <v>13746.67</v>
      </c>
      <c r="O22" s="23">
        <f t="shared" ref="O22" si="21">SUM(O7:O21)</f>
        <v>32332.49</v>
      </c>
      <c r="Q22" s="33" t="s">
        <v>17</v>
      </c>
      <c r="R22" s="22"/>
      <c r="S22" s="22">
        <f>SUM(S7:S21)</f>
        <v>104.96170380339679</v>
      </c>
      <c r="T22" s="23"/>
      <c r="U22" s="22"/>
      <c r="V22" s="22">
        <f>SUM(V7:V21)</f>
        <v>304.11009686577097</v>
      </c>
      <c r="W22" s="23"/>
      <c r="X22" s="23"/>
      <c r="Y22" s="22">
        <f>SUM(Y7:Y21)</f>
        <v>321.28456138470904</v>
      </c>
      <c r="Z22" s="22">
        <f>SUM(Z7:Z21)</f>
        <v>334.61733333333336</v>
      </c>
      <c r="AB22" s="21">
        <f>COUNT(AB7:AB21)</f>
        <v>15</v>
      </c>
      <c r="AC22" s="20">
        <f t="shared" ref="AC22:AM22" si="22">SUM(AC7:AC21)</f>
        <v>1625.1</v>
      </c>
      <c r="AD22" s="20">
        <f t="shared" si="22"/>
        <v>386.50000000000011</v>
      </c>
      <c r="AE22" s="20">
        <f t="shared" si="22"/>
        <v>580.1</v>
      </c>
      <c r="AF22" s="20">
        <f t="shared" si="22"/>
        <v>184.7</v>
      </c>
      <c r="AG22" s="20">
        <f t="shared" si="22"/>
        <v>24676.829999999998</v>
      </c>
      <c r="AH22" s="20">
        <f t="shared" si="22"/>
        <v>5099.04</v>
      </c>
      <c r="AI22" s="20">
        <f t="shared" si="22"/>
        <v>7506.2400000000007</v>
      </c>
      <c r="AJ22" s="20">
        <f t="shared" si="22"/>
        <v>270881.77</v>
      </c>
      <c r="AK22" s="20">
        <f t="shared" si="22"/>
        <v>13746.67</v>
      </c>
      <c r="AL22" s="20">
        <f t="shared" si="22"/>
        <v>32332.49</v>
      </c>
      <c r="AM22" s="20">
        <f t="shared" si="22"/>
        <v>2608.89</v>
      </c>
    </row>
    <row r="23" spans="1:39" ht="16.2" x14ac:dyDescent="0.3">
      <c r="F23" s="31"/>
      <c r="Q23" s="34" t="s">
        <v>47</v>
      </c>
      <c r="R23" s="4"/>
      <c r="S23" s="35">
        <f>1-(S22/$Z$22)</f>
        <v>0.68632317173229684</v>
      </c>
      <c r="T23" s="35"/>
      <c r="U23" s="35"/>
      <c r="V23" s="35">
        <f>1-(V22/$Z$22)</f>
        <v>9.1170520557499635E-2</v>
      </c>
      <c r="W23" s="35"/>
      <c r="X23" s="35"/>
      <c r="Y23" s="35">
        <f>1-(Y22/$Z$22)</f>
        <v>3.9844833547049707E-2</v>
      </c>
      <c r="Z23" s="2"/>
    </row>
    <row r="24" spans="1:39" x14ac:dyDescent="0.3">
      <c r="G24" s="8" t="s">
        <v>5</v>
      </c>
      <c r="H24" s="9">
        <f>G22/J22</f>
        <v>4.9214395394583388E-2</v>
      </c>
      <c r="I24" s="10" t="s">
        <v>11</v>
      </c>
      <c r="J24" s="11">
        <f>E22-(H24*B22)</f>
        <v>6.9814457362841686</v>
      </c>
      <c r="AD24" s="21" t="s">
        <v>2</v>
      </c>
      <c r="AE24" s="21" t="s">
        <v>3</v>
      </c>
      <c r="AF24" s="21" t="s">
        <v>4</v>
      </c>
    </row>
    <row r="25" spans="1:39" x14ac:dyDescent="0.3">
      <c r="G25" s="12" t="s">
        <v>6</v>
      </c>
      <c r="H25" s="13">
        <f>H22/K22</f>
        <v>8.9743883078894318E-2</v>
      </c>
      <c r="I25" s="14" t="s">
        <v>12</v>
      </c>
      <c r="J25" s="15">
        <f>$E$22-(H25*C22)</f>
        <v>10.000932612667155</v>
      </c>
      <c r="AC25" s="1" t="s">
        <v>41</v>
      </c>
      <c r="AD25" s="30">
        <f>G22/(COUNT(G7:G21)-1)</f>
        <v>333.31657142857142</v>
      </c>
      <c r="AE25" s="30">
        <f>H22/(COUNT(H7:H21)-1)</f>
        <v>24.281190476190481</v>
      </c>
      <c r="AF25" s="30">
        <f>I22/(COUNT(I7:I21)-1)</f>
        <v>25.948238095238104</v>
      </c>
    </row>
    <row r="26" spans="1:39" x14ac:dyDescent="0.3">
      <c r="G26" s="16" t="s">
        <v>7</v>
      </c>
      <c r="H26" s="17">
        <f>I22/L22</f>
        <v>3.6701561392252544E-2</v>
      </c>
      <c r="I26" s="18" t="s">
        <v>13</v>
      </c>
      <c r="J26" s="19">
        <f>$E$22-(H26*D22)</f>
        <v>10.893961615756952</v>
      </c>
      <c r="AC26" s="1" t="s">
        <v>27</v>
      </c>
      <c r="AD26" s="20">
        <f>$AB$22*AG22</f>
        <v>370152.44999999995</v>
      </c>
      <c r="AE26" s="20">
        <f>$AB$22*AH22</f>
        <v>76485.600000000006</v>
      </c>
      <c r="AF26" s="20">
        <f>$AB$22*AI22</f>
        <v>112593.60000000001</v>
      </c>
    </row>
    <row r="27" spans="1:39" x14ac:dyDescent="0.3">
      <c r="AC27" s="1" t="s">
        <v>28</v>
      </c>
      <c r="AD27" s="20">
        <f>AC22*$AF$22</f>
        <v>300155.96999999997</v>
      </c>
      <c r="AE27" s="20">
        <f>AD22*$AF$22</f>
        <v>71386.550000000017</v>
      </c>
      <c r="AF27" s="20">
        <f>AE22*$AF$22</f>
        <v>107144.47</v>
      </c>
    </row>
    <row r="28" spans="1:39" ht="16.2" x14ac:dyDescent="0.3">
      <c r="AC28" s="1" t="s">
        <v>29</v>
      </c>
      <c r="AD28" s="20">
        <f>$AB$22*AJ22-(AC22^2)</f>
        <v>1422276.5400000005</v>
      </c>
      <c r="AE28" s="20">
        <f>$AB$22*AK22-(AD22^2)</f>
        <v>56817.799999999901</v>
      </c>
      <c r="AF28" s="20">
        <f>$AB$22*AL22-(AE22^2)</f>
        <v>148471.34000000003</v>
      </c>
    </row>
    <row r="29" spans="1:39" ht="16.2" x14ac:dyDescent="0.3">
      <c r="AC29" s="1" t="s">
        <v>30</v>
      </c>
      <c r="AD29" s="20">
        <f>$AB$22*$AM$22-($AF$22^2)</f>
        <v>5019.260000000002</v>
      </c>
      <c r="AE29" s="20">
        <f>$AB$22*$AM$22-($AF$22^2)</f>
        <v>5019.260000000002</v>
      </c>
      <c r="AF29" s="20">
        <f>$AB$22*$AM$22-($AF$22^2)</f>
        <v>5019.260000000002</v>
      </c>
      <c r="AG29" s="28" t="s">
        <v>37</v>
      </c>
    </row>
    <row r="30" spans="1:39" x14ac:dyDescent="0.3">
      <c r="AC30" s="1" t="s">
        <v>32</v>
      </c>
      <c r="AD30" s="3">
        <f>((AD26-AD27)/SQRT((AD28*AD29)))</f>
        <v>0.82844623949432949</v>
      </c>
      <c r="AE30" s="3">
        <f>((AE26-AE27)/SQRT((AE28*AE29)))</f>
        <v>0.30194456537169101</v>
      </c>
      <c r="AF30" s="3">
        <f>((AF26-AF27)/SQRT((AF28*AF29)))</f>
        <v>0.19961170693887126</v>
      </c>
    </row>
    <row r="31" spans="1:39" x14ac:dyDescent="0.3">
      <c r="AC31" s="1" t="s">
        <v>31</v>
      </c>
      <c r="AD31" s="3">
        <f>CORREL(AC7:AC21,AF7:AF21)</f>
        <v>0.82844623949433005</v>
      </c>
      <c r="AE31" s="3">
        <f>CORREL(AD7:AD21,AF7:AF21)</f>
        <v>0.30194456537169162</v>
      </c>
      <c r="AF31" s="3">
        <f>CORREL(AE7:AE21,AF7:AF21)</f>
        <v>0.19961170693887118</v>
      </c>
    </row>
    <row r="32" spans="1:39" ht="16.2" x14ac:dyDescent="0.3">
      <c r="AC32" s="1" t="s">
        <v>33</v>
      </c>
      <c r="AD32" s="3">
        <f>AD30^2</f>
        <v>0.68632317173229596</v>
      </c>
      <c r="AE32" s="3">
        <f>AE30^2</f>
        <v>9.1170520557499385E-2</v>
      </c>
      <c r="AF32" s="3">
        <f>AF30^2</f>
        <v>3.9844833547049825E-2</v>
      </c>
    </row>
    <row r="33" spans="29:32" x14ac:dyDescent="0.3">
      <c r="AC33" s="1" t="s">
        <v>34</v>
      </c>
      <c r="AD33" s="32">
        <f>AD30^2</f>
        <v>0.68632317173229596</v>
      </c>
      <c r="AE33" s="32">
        <f>AE30^2</f>
        <v>9.1170520557499385E-2</v>
      </c>
      <c r="AF33" s="32">
        <f>AF30^2</f>
        <v>3.9844833547049825E-2</v>
      </c>
    </row>
  </sheetData>
  <dataConsolidate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W55" sqref="W55"/>
    </sheetView>
  </sheetViews>
  <sheetFormatPr defaultRowHeight="14.4" x14ac:dyDescent="0.3"/>
  <sheetData>
    <row r="1" spans="1:2" x14ac:dyDescent="0.3">
      <c r="A1" s="1" t="s">
        <v>35</v>
      </c>
      <c r="B1" s="29" t="s">
        <v>43</v>
      </c>
    </row>
    <row r="2" spans="1:2" x14ac:dyDescent="0.3">
      <c r="B2" s="29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Covar_Corel</vt:lpstr>
      <vt:lpstr>Ref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saraswathy</dc:creator>
  <cp:lastModifiedBy>saraswathy</cp:lastModifiedBy>
  <dcterms:created xsi:type="dcterms:W3CDTF">2018-10-06T08:46:45Z</dcterms:created>
  <dcterms:modified xsi:type="dcterms:W3CDTF">2018-10-08T18:14:56Z</dcterms:modified>
</cp:coreProperties>
</file>