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320" windowWidth="26840" windowHeight="14300" tabRatio="726" firstSheet="68" activeTab="78"/>
  </bookViews>
  <sheets>
    <sheet name="Bland-altman" sheetId="56" r:id="rId1"/>
    <sheet name=" RESUMEN INDICADORES" sheetId="44" r:id="rId2"/>
    <sheet name="Nuevo estudio desde aquí" sheetId="69" r:id="rId3"/>
    <sheet name="COD53" sheetId="59" r:id="rId4"/>
    <sheet name="COD54" sheetId="58" r:id="rId5"/>
    <sheet name="COD55" sheetId="61" r:id="rId6"/>
    <sheet name="COD56" sheetId="62" r:id="rId7"/>
    <sheet name="COD57" sheetId="63" r:id="rId8"/>
    <sheet name="COD58" sheetId="64" r:id="rId9"/>
    <sheet name="COD59" sheetId="65" r:id="rId10"/>
    <sheet name="COD60" sheetId="66" r:id="rId11"/>
    <sheet name="COD61" sheetId="68" r:id="rId12"/>
    <sheet name="COD62" sheetId="67" r:id="rId13"/>
    <sheet name="COD63" sheetId="70" r:id="rId14"/>
    <sheet name="COD64" sheetId="71" r:id="rId15"/>
    <sheet name="COD65" sheetId="72" r:id="rId16"/>
    <sheet name="COD66" sheetId="73" r:id="rId17"/>
    <sheet name="COD67" sheetId="74" r:id="rId18"/>
    <sheet name="COD68" sheetId="75" r:id="rId19"/>
    <sheet name="COD69" sheetId="76" r:id="rId20"/>
    <sheet name="COD70" sheetId="77" r:id="rId21"/>
    <sheet name="COD71" sheetId="78" r:id="rId22"/>
    <sheet name="COD72" sheetId="79" r:id="rId23"/>
    <sheet name="COD73" sheetId="80" r:id="rId24"/>
    <sheet name="COD74" sheetId="81" r:id="rId25"/>
    <sheet name="COD75" sheetId="82" r:id="rId26"/>
    <sheet name="COD76" sheetId="83" r:id="rId27"/>
    <sheet name="COD77" sheetId="84" r:id="rId28"/>
    <sheet name="COD78" sheetId="85" r:id="rId29"/>
    <sheet name="COD79" sheetId="86" r:id="rId30"/>
    <sheet name="COD80" sheetId="87" r:id="rId31"/>
    <sheet name="COD81" sheetId="88" r:id="rId32"/>
    <sheet name="COD82" sheetId="89" r:id="rId33"/>
    <sheet name="COD83" sheetId="90" r:id="rId34"/>
    <sheet name="COD84" sheetId="91" r:id="rId35"/>
    <sheet name="COD85" sheetId="92" r:id="rId36"/>
    <sheet name="COD86" sheetId="93" r:id="rId37"/>
    <sheet name="COD87" sheetId="94" r:id="rId38"/>
    <sheet name="COD88" sheetId="95" r:id="rId39"/>
    <sheet name="COD89" sheetId="96" r:id="rId40"/>
    <sheet name="COD90" sheetId="97" r:id="rId41"/>
    <sheet name="COD91" sheetId="98" r:id="rId42"/>
    <sheet name="COD92" sheetId="99" r:id="rId43"/>
    <sheet name="COD93" sheetId="100" r:id="rId44"/>
    <sheet name="COD94" sheetId="101" r:id="rId45"/>
    <sheet name="COD95" sheetId="102" r:id="rId46"/>
    <sheet name="COD96" sheetId="103" r:id="rId47"/>
    <sheet name="COD97" sheetId="104" r:id="rId48"/>
    <sheet name="COD98" sheetId="105" r:id="rId49"/>
    <sheet name="COD99" sheetId="106" r:id="rId50"/>
    <sheet name="COD100" sheetId="107" r:id="rId51"/>
    <sheet name="COD 101" sheetId="108" r:id="rId52"/>
    <sheet name="COD 102" sheetId="109" r:id="rId53"/>
    <sheet name="COD 103" sheetId="110" r:id="rId54"/>
    <sheet name="COD 104" sheetId="111" r:id="rId55"/>
    <sheet name="COD 105" sheetId="112" r:id="rId56"/>
    <sheet name="COD 106" sheetId="113" r:id="rId57"/>
    <sheet name="COD 107" sheetId="114" r:id="rId58"/>
    <sheet name="COD 108" sheetId="115" r:id="rId59"/>
    <sheet name="COD 109" sheetId="116" r:id="rId60"/>
    <sheet name="COD 110" sheetId="117" r:id="rId61"/>
    <sheet name="COD 111" sheetId="118" r:id="rId62"/>
    <sheet name="COD 112" sheetId="119" r:id="rId63"/>
    <sheet name="COD 113" sheetId="120" r:id="rId64"/>
    <sheet name="COD 114" sheetId="121" r:id="rId65"/>
    <sheet name="COD 115" sheetId="122" r:id="rId66"/>
    <sheet name="COD 116" sheetId="123" r:id="rId67"/>
    <sheet name="COD 117" sheetId="124" r:id="rId68"/>
    <sheet name="COD 118" sheetId="125" r:id="rId69"/>
    <sheet name="COD 119" sheetId="126" r:id="rId70"/>
    <sheet name="COD 120" sheetId="127" r:id="rId71"/>
    <sheet name="COD 121" sheetId="128" r:id="rId72"/>
    <sheet name="COD 122" sheetId="129" r:id="rId73"/>
    <sheet name="COD 123" sheetId="130" r:id="rId74"/>
    <sheet name="COD 124" sheetId="131" r:id="rId75"/>
    <sheet name="COD 125" sheetId="132" r:id="rId76"/>
    <sheet name="COD 126" sheetId="133" r:id="rId77"/>
    <sheet name="COD 127" sheetId="134" r:id="rId78"/>
    <sheet name="COD 128" sheetId="135" r:id="rId79"/>
    <sheet name="COD 129" sheetId="136" r:id="rId80"/>
    <sheet name="COD 130" sheetId="137" r:id="rId81"/>
  </sheets>
  <definedNames>
    <definedName name="_xlnm.Print_Area" localSheetId="0">'Bland-altman'!$B$57:$I$199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36" l="1"/>
  <c r="H36" i="136"/>
  <c r="F17" i="136"/>
  <c r="H35" i="136"/>
  <c r="I35" i="136"/>
  <c r="H34" i="136"/>
  <c r="F19" i="136"/>
  <c r="F18" i="136"/>
  <c r="B31" i="136"/>
  <c r="B32" i="136"/>
  <c r="B33" i="136"/>
  <c r="B34" i="136"/>
  <c r="H33" i="136"/>
  <c r="I33" i="136"/>
  <c r="H32" i="136"/>
  <c r="H31" i="136"/>
  <c r="I31" i="136"/>
  <c r="H30" i="136"/>
  <c r="F20" i="136"/>
  <c r="H29" i="136"/>
  <c r="I29" i="136"/>
  <c r="H28" i="136"/>
  <c r="H27" i="136"/>
  <c r="I27" i="136"/>
  <c r="H26" i="136"/>
  <c r="F26" i="136"/>
  <c r="H25" i="136"/>
  <c r="I25" i="136"/>
  <c r="F25" i="136"/>
  <c r="H24" i="136"/>
  <c r="F24" i="136"/>
  <c r="H23" i="136"/>
  <c r="I23" i="136"/>
  <c r="F23" i="136"/>
  <c r="H22" i="136"/>
  <c r="F22" i="136"/>
  <c r="H21" i="136"/>
  <c r="I21" i="136"/>
  <c r="H20" i="136"/>
  <c r="H19" i="136"/>
  <c r="I19" i="136"/>
  <c r="H18" i="136"/>
  <c r="H17" i="136"/>
  <c r="I17" i="136"/>
  <c r="B11" i="136"/>
  <c r="E10" i="136"/>
  <c r="E9" i="136"/>
  <c r="M5" i="136"/>
  <c r="M6" i="136"/>
  <c r="M7" i="136"/>
  <c r="M8" i="136"/>
  <c r="L5" i="136"/>
  <c r="L6" i="136"/>
  <c r="L7" i="136"/>
  <c r="L8" i="136"/>
  <c r="K5" i="136"/>
  <c r="K6" i="136"/>
  <c r="K7" i="136"/>
  <c r="K8" i="136"/>
  <c r="J5" i="136"/>
  <c r="J6" i="136"/>
  <c r="J7" i="136"/>
  <c r="J8" i="136"/>
  <c r="I5" i="136"/>
  <c r="I6" i="136"/>
  <c r="I7" i="136"/>
  <c r="I8" i="136"/>
  <c r="E5" i="136"/>
  <c r="E6" i="136"/>
  <c r="E7" i="136"/>
  <c r="E8" i="136"/>
  <c r="F21" i="135"/>
  <c r="H36" i="135"/>
  <c r="F17" i="135"/>
  <c r="H35" i="135"/>
  <c r="I35" i="135"/>
  <c r="H34" i="135"/>
  <c r="F19" i="135"/>
  <c r="F18" i="135"/>
  <c r="B31" i="135"/>
  <c r="B32" i="135"/>
  <c r="B33" i="135"/>
  <c r="B34" i="135"/>
  <c r="H33" i="135"/>
  <c r="I33" i="135"/>
  <c r="H32" i="135"/>
  <c r="H31" i="135"/>
  <c r="I31" i="135"/>
  <c r="H30" i="135"/>
  <c r="F20" i="135"/>
  <c r="H29" i="135"/>
  <c r="I29" i="135"/>
  <c r="H28" i="135"/>
  <c r="H27" i="135"/>
  <c r="I27" i="135"/>
  <c r="H26" i="135"/>
  <c r="F26" i="135"/>
  <c r="H25" i="135"/>
  <c r="I25" i="135"/>
  <c r="F25" i="135"/>
  <c r="H24" i="135"/>
  <c r="F24" i="135"/>
  <c r="H23" i="135"/>
  <c r="I23" i="135"/>
  <c r="F23" i="135"/>
  <c r="H22" i="135"/>
  <c r="F22" i="135"/>
  <c r="H21" i="135"/>
  <c r="I21" i="135"/>
  <c r="H20" i="135"/>
  <c r="H19" i="135"/>
  <c r="I19" i="135"/>
  <c r="H18" i="135"/>
  <c r="H17" i="135"/>
  <c r="I17" i="135"/>
  <c r="B11" i="135"/>
  <c r="E10" i="135"/>
  <c r="E9" i="135"/>
  <c r="M5" i="135"/>
  <c r="M6" i="135"/>
  <c r="M7" i="135"/>
  <c r="M8" i="135"/>
  <c r="L5" i="135"/>
  <c r="L6" i="135"/>
  <c r="L7" i="135"/>
  <c r="L8" i="135"/>
  <c r="K5" i="135"/>
  <c r="K6" i="135"/>
  <c r="K7" i="135"/>
  <c r="K8" i="135"/>
  <c r="J5" i="135"/>
  <c r="J6" i="135"/>
  <c r="J7" i="135"/>
  <c r="J8" i="135"/>
  <c r="I5" i="135"/>
  <c r="I6" i="135"/>
  <c r="I7" i="135"/>
  <c r="I8" i="135"/>
  <c r="E5" i="135"/>
  <c r="E6" i="135"/>
  <c r="E7" i="135"/>
  <c r="E8" i="135"/>
  <c r="F21" i="134"/>
  <c r="H36" i="134"/>
  <c r="F17" i="134"/>
  <c r="H35" i="134"/>
  <c r="I35" i="134"/>
  <c r="H34" i="134"/>
  <c r="F19" i="134"/>
  <c r="F18" i="134"/>
  <c r="B31" i="134"/>
  <c r="B32" i="134"/>
  <c r="B33" i="134"/>
  <c r="B34" i="134"/>
  <c r="H33" i="134"/>
  <c r="I33" i="134"/>
  <c r="H32" i="134"/>
  <c r="H31" i="134"/>
  <c r="I31" i="134"/>
  <c r="H30" i="134"/>
  <c r="F20" i="134"/>
  <c r="H29" i="134"/>
  <c r="I29" i="134"/>
  <c r="H28" i="134"/>
  <c r="H27" i="134"/>
  <c r="I27" i="134"/>
  <c r="H26" i="134"/>
  <c r="F26" i="134"/>
  <c r="H25" i="134"/>
  <c r="I25" i="134"/>
  <c r="F25" i="134"/>
  <c r="H24" i="134"/>
  <c r="F24" i="134"/>
  <c r="H23" i="134"/>
  <c r="I23" i="134"/>
  <c r="F23" i="134"/>
  <c r="H22" i="134"/>
  <c r="F22" i="134"/>
  <c r="H21" i="134"/>
  <c r="I21" i="134"/>
  <c r="H20" i="134"/>
  <c r="H19" i="134"/>
  <c r="I19" i="134"/>
  <c r="H18" i="134"/>
  <c r="H17" i="134"/>
  <c r="I17" i="134"/>
  <c r="B11" i="134"/>
  <c r="E10" i="134"/>
  <c r="E9" i="134"/>
  <c r="M5" i="134"/>
  <c r="M6" i="134"/>
  <c r="M7" i="134"/>
  <c r="M8" i="134"/>
  <c r="L5" i="134"/>
  <c r="L6" i="134"/>
  <c r="L7" i="134"/>
  <c r="L8" i="134"/>
  <c r="K5" i="134"/>
  <c r="K6" i="134"/>
  <c r="K7" i="134"/>
  <c r="K8" i="134"/>
  <c r="J5" i="134"/>
  <c r="J6" i="134"/>
  <c r="J7" i="134"/>
  <c r="J8" i="134"/>
  <c r="I5" i="134"/>
  <c r="I6" i="134"/>
  <c r="I7" i="134"/>
  <c r="I8" i="134"/>
  <c r="E5" i="134"/>
  <c r="E6" i="134"/>
  <c r="E7" i="134"/>
  <c r="E8" i="134"/>
  <c r="F21" i="133"/>
  <c r="H36" i="133"/>
  <c r="F17" i="133"/>
  <c r="H35" i="133"/>
  <c r="I35" i="133"/>
  <c r="H34" i="133"/>
  <c r="F18" i="133"/>
  <c r="B31" i="133"/>
  <c r="B32" i="133"/>
  <c r="B33" i="133"/>
  <c r="B34" i="133"/>
  <c r="H33" i="133"/>
  <c r="I33" i="133"/>
  <c r="H32" i="133"/>
  <c r="F19" i="133"/>
  <c r="H31" i="133"/>
  <c r="I31" i="133"/>
  <c r="H30" i="133"/>
  <c r="F20" i="133"/>
  <c r="H29" i="133"/>
  <c r="I29" i="133"/>
  <c r="H28" i="133"/>
  <c r="H27" i="133"/>
  <c r="I27" i="133"/>
  <c r="H26" i="133"/>
  <c r="F26" i="133"/>
  <c r="H25" i="133"/>
  <c r="I25" i="133"/>
  <c r="F25" i="133"/>
  <c r="H24" i="133"/>
  <c r="F24" i="133"/>
  <c r="H23" i="133"/>
  <c r="I23" i="133"/>
  <c r="F23" i="133"/>
  <c r="H22" i="133"/>
  <c r="F22" i="133"/>
  <c r="H21" i="133"/>
  <c r="I21" i="133"/>
  <c r="H20" i="133"/>
  <c r="H19" i="133"/>
  <c r="I19" i="133"/>
  <c r="H18" i="133"/>
  <c r="H17" i="133"/>
  <c r="I17" i="133"/>
  <c r="B11" i="133"/>
  <c r="E10" i="133"/>
  <c r="E9" i="133"/>
  <c r="M5" i="133"/>
  <c r="M6" i="133"/>
  <c r="M7" i="133"/>
  <c r="M8" i="133"/>
  <c r="L5" i="133"/>
  <c r="L6" i="133"/>
  <c r="L7" i="133"/>
  <c r="L8" i="133"/>
  <c r="K5" i="133"/>
  <c r="K6" i="133"/>
  <c r="K7" i="133"/>
  <c r="K8" i="133"/>
  <c r="J5" i="133"/>
  <c r="J6" i="133"/>
  <c r="J7" i="133"/>
  <c r="J8" i="133"/>
  <c r="I5" i="133"/>
  <c r="I6" i="133"/>
  <c r="I7" i="133"/>
  <c r="I8" i="133"/>
  <c r="E5" i="133"/>
  <c r="E6" i="133"/>
  <c r="E7" i="133"/>
  <c r="E8" i="133"/>
  <c r="F19" i="128"/>
  <c r="B31" i="128"/>
  <c r="E9" i="124"/>
  <c r="E9" i="123"/>
  <c r="B11" i="114"/>
  <c r="E5" i="114"/>
  <c r="E6" i="114"/>
  <c r="I5" i="114"/>
  <c r="I6" i="114"/>
  <c r="I7" i="114"/>
  <c r="F19" i="129"/>
  <c r="F18" i="129"/>
  <c r="B31" i="129"/>
  <c r="F19" i="127"/>
  <c r="F18" i="127"/>
  <c r="B31" i="127"/>
  <c r="F17" i="126"/>
  <c r="B31" i="126"/>
  <c r="F17" i="125"/>
  <c r="F19" i="125"/>
  <c r="B31" i="125"/>
  <c r="F18" i="124"/>
  <c r="F19" i="124"/>
  <c r="B31" i="124"/>
  <c r="F26" i="137"/>
  <c r="F25" i="137"/>
  <c r="F24" i="137"/>
  <c r="F23" i="137"/>
  <c r="F22" i="137"/>
  <c r="F21" i="137"/>
  <c r="H36" i="137"/>
  <c r="F20" i="137"/>
  <c r="H28" i="137"/>
  <c r="F19" i="137"/>
  <c r="H20" i="137"/>
  <c r="F18" i="137"/>
  <c r="H33" i="137"/>
  <c r="F17" i="137"/>
  <c r="H35" i="137"/>
  <c r="I35" i="137"/>
  <c r="B11" i="137"/>
  <c r="E10" i="137"/>
  <c r="E9" i="137"/>
  <c r="M5" i="137"/>
  <c r="M6" i="137"/>
  <c r="M7" i="137"/>
  <c r="M8" i="137"/>
  <c r="L5" i="137"/>
  <c r="L6" i="137"/>
  <c r="L7" i="137"/>
  <c r="L8" i="137"/>
  <c r="K5" i="137"/>
  <c r="K6" i="137"/>
  <c r="K7" i="137"/>
  <c r="K8" i="137"/>
  <c r="J5" i="137"/>
  <c r="J6" i="137"/>
  <c r="J7" i="137"/>
  <c r="J8" i="137"/>
  <c r="I5" i="137"/>
  <c r="I6" i="137"/>
  <c r="I7" i="137"/>
  <c r="I8" i="137"/>
  <c r="E5" i="137"/>
  <c r="E6" i="137"/>
  <c r="E7" i="137"/>
  <c r="E8" i="137"/>
  <c r="H18" i="137"/>
  <c r="H19" i="137"/>
  <c r="I19" i="137"/>
  <c r="H22" i="137"/>
  <c r="H23" i="137"/>
  <c r="H26" i="137"/>
  <c r="H29" i="137"/>
  <c r="H30" i="137"/>
  <c r="I29" i="137"/>
  <c r="H31" i="137"/>
  <c r="H34" i="137"/>
  <c r="I33" i="137"/>
  <c r="H17" i="137"/>
  <c r="I17" i="137"/>
  <c r="H21" i="137"/>
  <c r="I21" i="137"/>
  <c r="H24" i="137"/>
  <c r="H25" i="137"/>
  <c r="I25" i="137"/>
  <c r="H27" i="137"/>
  <c r="I27" i="137"/>
  <c r="B31" i="137"/>
  <c r="B32" i="137"/>
  <c r="B33" i="137"/>
  <c r="B34" i="137"/>
  <c r="H32" i="137"/>
  <c r="F26" i="132"/>
  <c r="F25" i="132"/>
  <c r="F24" i="132"/>
  <c r="F23" i="132"/>
  <c r="F22" i="132"/>
  <c r="F21" i="132"/>
  <c r="H36" i="132"/>
  <c r="F20" i="132"/>
  <c r="H28" i="132"/>
  <c r="F19" i="132"/>
  <c r="H20" i="132"/>
  <c r="F18" i="132"/>
  <c r="H33" i="132"/>
  <c r="F17" i="132"/>
  <c r="H35" i="132"/>
  <c r="B11" i="132"/>
  <c r="E10" i="132"/>
  <c r="E9" i="132"/>
  <c r="M5" i="132"/>
  <c r="M6" i="132"/>
  <c r="M7" i="132"/>
  <c r="M8" i="132"/>
  <c r="L5" i="132"/>
  <c r="L6" i="132"/>
  <c r="L7" i="132"/>
  <c r="L8" i="132"/>
  <c r="K5" i="132"/>
  <c r="K6" i="132"/>
  <c r="K7" i="132"/>
  <c r="K8" i="132"/>
  <c r="J5" i="132"/>
  <c r="J6" i="132"/>
  <c r="J7" i="132"/>
  <c r="J8" i="132"/>
  <c r="I5" i="132"/>
  <c r="I6" i="132"/>
  <c r="I7" i="132"/>
  <c r="I8" i="132"/>
  <c r="E5" i="132"/>
  <c r="E6" i="132"/>
  <c r="E7" i="132"/>
  <c r="E8" i="132"/>
  <c r="F26" i="131"/>
  <c r="F25" i="131"/>
  <c r="F24" i="131"/>
  <c r="F23" i="131"/>
  <c r="F22" i="131"/>
  <c r="F21" i="131"/>
  <c r="H36" i="131"/>
  <c r="F20" i="131"/>
  <c r="H28" i="131"/>
  <c r="F19" i="131"/>
  <c r="F18" i="131"/>
  <c r="H33" i="131"/>
  <c r="F17" i="131"/>
  <c r="H35" i="131"/>
  <c r="B11" i="131"/>
  <c r="E10" i="131"/>
  <c r="E9" i="131"/>
  <c r="M5" i="131"/>
  <c r="M6" i="131"/>
  <c r="M7" i="131"/>
  <c r="M8" i="131"/>
  <c r="L5" i="131"/>
  <c r="L6" i="131"/>
  <c r="L7" i="131"/>
  <c r="L8" i="131"/>
  <c r="K5" i="131"/>
  <c r="K6" i="131"/>
  <c r="K7" i="131"/>
  <c r="K8" i="131"/>
  <c r="J5" i="131"/>
  <c r="J6" i="131"/>
  <c r="J7" i="131"/>
  <c r="J8" i="131"/>
  <c r="I5" i="131"/>
  <c r="I6" i="131"/>
  <c r="I7" i="131"/>
  <c r="I8" i="131"/>
  <c r="E5" i="131"/>
  <c r="E6" i="131"/>
  <c r="E7" i="131"/>
  <c r="E8" i="131"/>
  <c r="F26" i="130"/>
  <c r="F25" i="130"/>
  <c r="F24" i="130"/>
  <c r="F23" i="130"/>
  <c r="F22" i="130"/>
  <c r="F21" i="130"/>
  <c r="H36" i="130"/>
  <c r="F20" i="130"/>
  <c r="H28" i="130"/>
  <c r="F19" i="130"/>
  <c r="H20" i="130"/>
  <c r="F18" i="130"/>
  <c r="H33" i="130"/>
  <c r="F17" i="130"/>
  <c r="H35" i="130"/>
  <c r="I35" i="130"/>
  <c r="B11" i="130"/>
  <c r="E10" i="130"/>
  <c r="E9" i="130"/>
  <c r="M5" i="130"/>
  <c r="M6" i="130"/>
  <c r="M7" i="130"/>
  <c r="M8" i="130"/>
  <c r="L5" i="130"/>
  <c r="L6" i="130"/>
  <c r="L7" i="130"/>
  <c r="L8" i="130"/>
  <c r="K5" i="130"/>
  <c r="K6" i="130"/>
  <c r="K7" i="130"/>
  <c r="K8" i="130"/>
  <c r="J5" i="130"/>
  <c r="J6" i="130"/>
  <c r="J7" i="130"/>
  <c r="J8" i="130"/>
  <c r="I5" i="130"/>
  <c r="I6" i="130"/>
  <c r="I7" i="130"/>
  <c r="I8" i="130"/>
  <c r="E5" i="130"/>
  <c r="E6" i="130"/>
  <c r="E7" i="130"/>
  <c r="E8" i="130"/>
  <c r="F26" i="129"/>
  <c r="F25" i="129"/>
  <c r="F24" i="129"/>
  <c r="F23" i="129"/>
  <c r="F22" i="129"/>
  <c r="F21" i="129"/>
  <c r="H36" i="129"/>
  <c r="F20" i="129"/>
  <c r="H28" i="129"/>
  <c r="H20" i="129"/>
  <c r="F17" i="129"/>
  <c r="H35" i="129"/>
  <c r="B11" i="129"/>
  <c r="E10" i="129"/>
  <c r="E9" i="129"/>
  <c r="M5" i="129"/>
  <c r="M6" i="129"/>
  <c r="M7" i="129"/>
  <c r="M8" i="129"/>
  <c r="L5" i="129"/>
  <c r="L6" i="129"/>
  <c r="L7" i="129"/>
  <c r="L8" i="129"/>
  <c r="K5" i="129"/>
  <c r="K6" i="129"/>
  <c r="K7" i="129"/>
  <c r="K8" i="129"/>
  <c r="J5" i="129"/>
  <c r="J6" i="129"/>
  <c r="J7" i="129"/>
  <c r="J8" i="129"/>
  <c r="I5" i="129"/>
  <c r="I6" i="129"/>
  <c r="I7" i="129"/>
  <c r="I8" i="129"/>
  <c r="E5" i="129"/>
  <c r="E6" i="129"/>
  <c r="E7" i="129"/>
  <c r="E8" i="129"/>
  <c r="F26" i="128"/>
  <c r="F25" i="128"/>
  <c r="F24" i="128"/>
  <c r="F23" i="128"/>
  <c r="F22" i="128"/>
  <c r="F21" i="128"/>
  <c r="H36" i="128"/>
  <c r="F20" i="128"/>
  <c r="H28" i="128"/>
  <c r="F18" i="128"/>
  <c r="H33" i="128"/>
  <c r="F17" i="128"/>
  <c r="H35" i="128"/>
  <c r="I35" i="128"/>
  <c r="B11" i="128"/>
  <c r="E10" i="128"/>
  <c r="E9" i="128"/>
  <c r="M5" i="128"/>
  <c r="M6" i="128"/>
  <c r="M7" i="128"/>
  <c r="M8" i="128"/>
  <c r="L5" i="128"/>
  <c r="L6" i="128"/>
  <c r="L7" i="128"/>
  <c r="L8" i="128"/>
  <c r="K5" i="128"/>
  <c r="K6" i="128"/>
  <c r="K7" i="128"/>
  <c r="K8" i="128"/>
  <c r="J5" i="128"/>
  <c r="J6" i="128"/>
  <c r="J7" i="128"/>
  <c r="J8" i="128"/>
  <c r="I5" i="128"/>
  <c r="I6" i="128"/>
  <c r="I7" i="128"/>
  <c r="I8" i="128"/>
  <c r="E5" i="128"/>
  <c r="E6" i="128"/>
  <c r="E7" i="128"/>
  <c r="E8" i="128"/>
  <c r="F26" i="127"/>
  <c r="F25" i="127"/>
  <c r="F24" i="127"/>
  <c r="F23" i="127"/>
  <c r="F22" i="127"/>
  <c r="F21" i="127"/>
  <c r="H36" i="127"/>
  <c r="F20" i="127"/>
  <c r="H28" i="127"/>
  <c r="H20" i="127"/>
  <c r="H33" i="127"/>
  <c r="F17" i="127"/>
  <c r="H35" i="127"/>
  <c r="I35" i="127"/>
  <c r="B11" i="127"/>
  <c r="E10" i="127"/>
  <c r="E9" i="127"/>
  <c r="M5" i="127"/>
  <c r="M6" i="127"/>
  <c r="M7" i="127"/>
  <c r="M8" i="127"/>
  <c r="L5" i="127"/>
  <c r="L6" i="127"/>
  <c r="L7" i="127"/>
  <c r="L8" i="127"/>
  <c r="K5" i="127"/>
  <c r="K6" i="127"/>
  <c r="K7" i="127"/>
  <c r="K8" i="127"/>
  <c r="J5" i="127"/>
  <c r="J6" i="127"/>
  <c r="J7" i="127"/>
  <c r="J8" i="127"/>
  <c r="I5" i="127"/>
  <c r="I6" i="127"/>
  <c r="I7" i="127"/>
  <c r="I8" i="127"/>
  <c r="E5" i="127"/>
  <c r="E6" i="127"/>
  <c r="E7" i="127"/>
  <c r="E8" i="127"/>
  <c r="F26" i="126"/>
  <c r="F25" i="126"/>
  <c r="F24" i="126"/>
  <c r="F23" i="126"/>
  <c r="F22" i="126"/>
  <c r="F21" i="126"/>
  <c r="H36" i="126"/>
  <c r="F20" i="126"/>
  <c r="H28" i="126"/>
  <c r="F19" i="126"/>
  <c r="H20" i="126"/>
  <c r="F18" i="126"/>
  <c r="H33" i="126"/>
  <c r="H35" i="126"/>
  <c r="I35" i="126"/>
  <c r="B11" i="126"/>
  <c r="E5" i="126"/>
  <c r="E6" i="126"/>
  <c r="E7" i="126"/>
  <c r="E8" i="126"/>
  <c r="E10" i="126"/>
  <c r="E9" i="126"/>
  <c r="M5" i="126"/>
  <c r="M6" i="126"/>
  <c r="M7" i="126"/>
  <c r="M8" i="126"/>
  <c r="L5" i="126"/>
  <c r="L6" i="126"/>
  <c r="L7" i="126"/>
  <c r="L8" i="126"/>
  <c r="K5" i="126"/>
  <c r="K6" i="126"/>
  <c r="K7" i="126"/>
  <c r="K8" i="126"/>
  <c r="J5" i="126"/>
  <c r="J6" i="126"/>
  <c r="J7" i="126"/>
  <c r="J8" i="126"/>
  <c r="I5" i="126"/>
  <c r="I6" i="126"/>
  <c r="I7" i="126"/>
  <c r="I8" i="126"/>
  <c r="F26" i="125"/>
  <c r="F25" i="125"/>
  <c r="F24" i="125"/>
  <c r="F23" i="125"/>
  <c r="F22" i="125"/>
  <c r="F21" i="125"/>
  <c r="H36" i="125"/>
  <c r="F20" i="125"/>
  <c r="H28" i="125"/>
  <c r="H20" i="125"/>
  <c r="F18" i="125"/>
  <c r="H33" i="125"/>
  <c r="H35" i="125"/>
  <c r="B11" i="125"/>
  <c r="E10" i="125"/>
  <c r="E9" i="125"/>
  <c r="M5" i="125"/>
  <c r="M6" i="125"/>
  <c r="M7" i="125"/>
  <c r="M8" i="125"/>
  <c r="L5" i="125"/>
  <c r="L6" i="125"/>
  <c r="L7" i="125"/>
  <c r="L8" i="125"/>
  <c r="K5" i="125"/>
  <c r="K6" i="125"/>
  <c r="K7" i="125"/>
  <c r="K8" i="125"/>
  <c r="J5" i="125"/>
  <c r="J6" i="125"/>
  <c r="J7" i="125"/>
  <c r="J8" i="125"/>
  <c r="I5" i="125"/>
  <c r="I6" i="125"/>
  <c r="I7" i="125"/>
  <c r="I8" i="125"/>
  <c r="E5" i="125"/>
  <c r="E6" i="125"/>
  <c r="E7" i="125"/>
  <c r="E8" i="125"/>
  <c r="F26" i="124"/>
  <c r="F25" i="124"/>
  <c r="F24" i="124"/>
  <c r="F23" i="124"/>
  <c r="F22" i="124"/>
  <c r="F21" i="124"/>
  <c r="H36" i="124"/>
  <c r="F20" i="124"/>
  <c r="H28" i="124"/>
  <c r="H20" i="124"/>
  <c r="H33" i="124"/>
  <c r="F17" i="124"/>
  <c r="H35" i="124"/>
  <c r="I35" i="124"/>
  <c r="B11" i="124"/>
  <c r="E5" i="124"/>
  <c r="E6" i="124"/>
  <c r="E7" i="124"/>
  <c r="E8" i="124"/>
  <c r="E10" i="124"/>
  <c r="M5" i="124"/>
  <c r="M6" i="124"/>
  <c r="M7" i="124"/>
  <c r="M8" i="124"/>
  <c r="L5" i="124"/>
  <c r="L6" i="124"/>
  <c r="L7" i="124"/>
  <c r="L8" i="124"/>
  <c r="K5" i="124"/>
  <c r="K6" i="124"/>
  <c r="K7" i="124"/>
  <c r="K8" i="124"/>
  <c r="J5" i="124"/>
  <c r="J6" i="124"/>
  <c r="J7" i="124"/>
  <c r="J8" i="124"/>
  <c r="I5" i="124"/>
  <c r="I6" i="124"/>
  <c r="I7" i="124"/>
  <c r="I8" i="124"/>
  <c r="H20" i="131"/>
  <c r="B31" i="131"/>
  <c r="B32" i="131"/>
  <c r="B33" i="131"/>
  <c r="B34" i="131"/>
  <c r="H17" i="131"/>
  <c r="H33" i="129"/>
  <c r="H20" i="128"/>
  <c r="H17" i="125"/>
  <c r="H21" i="124"/>
  <c r="H17" i="124"/>
  <c r="H18" i="128"/>
  <c r="H19" i="128"/>
  <c r="H17" i="129"/>
  <c r="H18" i="132"/>
  <c r="I31" i="137"/>
  <c r="I23" i="137"/>
  <c r="I35" i="132"/>
  <c r="H19" i="132"/>
  <c r="I19" i="132"/>
  <c r="H22" i="132"/>
  <c r="H23" i="132"/>
  <c r="H26" i="132"/>
  <c r="H29" i="132"/>
  <c r="H30" i="132"/>
  <c r="H31" i="132"/>
  <c r="H34" i="132"/>
  <c r="I33" i="132"/>
  <c r="H17" i="132"/>
  <c r="I17" i="132"/>
  <c r="H21" i="132"/>
  <c r="I21" i="132"/>
  <c r="H24" i="132"/>
  <c r="H25" i="132"/>
  <c r="I25" i="132"/>
  <c r="H27" i="132"/>
  <c r="I27" i="132"/>
  <c r="B31" i="132"/>
  <c r="B32" i="132"/>
  <c r="B33" i="132"/>
  <c r="B34" i="132"/>
  <c r="H32" i="132"/>
  <c r="I35" i="131"/>
  <c r="H18" i="131"/>
  <c r="I17" i="131"/>
  <c r="H19" i="131"/>
  <c r="I19" i="131"/>
  <c r="H22" i="131"/>
  <c r="H23" i="131"/>
  <c r="H26" i="131"/>
  <c r="H29" i="131"/>
  <c r="H30" i="131"/>
  <c r="H31" i="131"/>
  <c r="H34" i="131"/>
  <c r="I33" i="131"/>
  <c r="H21" i="131"/>
  <c r="H24" i="131"/>
  <c r="H25" i="131"/>
  <c r="H27" i="131"/>
  <c r="I27" i="131"/>
  <c r="H32" i="131"/>
  <c r="H18" i="130"/>
  <c r="H19" i="130"/>
  <c r="I19" i="130"/>
  <c r="H22" i="130"/>
  <c r="H23" i="130"/>
  <c r="H26" i="130"/>
  <c r="H29" i="130"/>
  <c r="H30" i="130"/>
  <c r="H31" i="130"/>
  <c r="H34" i="130"/>
  <c r="I33" i="130"/>
  <c r="H17" i="130"/>
  <c r="H21" i="130"/>
  <c r="I21" i="130"/>
  <c r="H24" i="130"/>
  <c r="H25" i="130"/>
  <c r="I25" i="130"/>
  <c r="H27" i="130"/>
  <c r="I27" i="130"/>
  <c r="B31" i="130"/>
  <c r="B32" i="130"/>
  <c r="B33" i="130"/>
  <c r="B34" i="130"/>
  <c r="H32" i="130"/>
  <c r="I35" i="129"/>
  <c r="H18" i="129"/>
  <c r="H19" i="129"/>
  <c r="I19" i="129"/>
  <c r="H22" i="129"/>
  <c r="H23" i="129"/>
  <c r="H26" i="129"/>
  <c r="H29" i="129"/>
  <c r="H30" i="129"/>
  <c r="H31" i="129"/>
  <c r="H34" i="129"/>
  <c r="I33" i="129"/>
  <c r="H21" i="129"/>
  <c r="H24" i="129"/>
  <c r="H25" i="129"/>
  <c r="H27" i="129"/>
  <c r="I27" i="129"/>
  <c r="B32" i="129"/>
  <c r="B33" i="129"/>
  <c r="B34" i="129"/>
  <c r="H32" i="129"/>
  <c r="H22" i="128"/>
  <c r="H23" i="128"/>
  <c r="H26" i="128"/>
  <c r="H29" i="128"/>
  <c r="H30" i="128"/>
  <c r="H31" i="128"/>
  <c r="H34" i="128"/>
  <c r="I33" i="128"/>
  <c r="H17" i="128"/>
  <c r="I17" i="128"/>
  <c r="H21" i="128"/>
  <c r="I21" i="128"/>
  <c r="H24" i="128"/>
  <c r="H25" i="128"/>
  <c r="I25" i="128"/>
  <c r="H27" i="128"/>
  <c r="I27" i="128"/>
  <c r="B32" i="128"/>
  <c r="B33" i="128"/>
  <c r="B34" i="128"/>
  <c r="H32" i="128"/>
  <c r="H18" i="127"/>
  <c r="H19" i="127"/>
  <c r="I19" i="127"/>
  <c r="H22" i="127"/>
  <c r="H23" i="127"/>
  <c r="H26" i="127"/>
  <c r="H29" i="127"/>
  <c r="H30" i="127"/>
  <c r="H31" i="127"/>
  <c r="H34" i="127"/>
  <c r="I33" i="127"/>
  <c r="H17" i="127"/>
  <c r="H21" i="127"/>
  <c r="I21" i="127"/>
  <c r="H24" i="127"/>
  <c r="H25" i="127"/>
  <c r="I25" i="127"/>
  <c r="H27" i="127"/>
  <c r="I27" i="127"/>
  <c r="B32" i="127"/>
  <c r="B33" i="127"/>
  <c r="B34" i="127"/>
  <c r="H32" i="127"/>
  <c r="H18" i="126"/>
  <c r="H19" i="126"/>
  <c r="I19" i="126"/>
  <c r="H22" i="126"/>
  <c r="H23" i="126"/>
  <c r="H26" i="126"/>
  <c r="H29" i="126"/>
  <c r="H30" i="126"/>
  <c r="H31" i="126"/>
  <c r="H34" i="126"/>
  <c r="I33" i="126"/>
  <c r="H17" i="126"/>
  <c r="H21" i="126"/>
  <c r="I21" i="126"/>
  <c r="H24" i="126"/>
  <c r="H25" i="126"/>
  <c r="I25" i="126"/>
  <c r="H27" i="126"/>
  <c r="I27" i="126"/>
  <c r="B32" i="126"/>
  <c r="B33" i="126"/>
  <c r="B34" i="126"/>
  <c r="H32" i="126"/>
  <c r="I35" i="125"/>
  <c r="H18" i="125"/>
  <c r="H19" i="125"/>
  <c r="I19" i="125"/>
  <c r="H22" i="125"/>
  <c r="H23" i="125"/>
  <c r="H26" i="125"/>
  <c r="H29" i="125"/>
  <c r="H30" i="125"/>
  <c r="H31" i="125"/>
  <c r="H34" i="125"/>
  <c r="I33" i="125"/>
  <c r="H21" i="125"/>
  <c r="H24" i="125"/>
  <c r="H25" i="125"/>
  <c r="H27" i="125"/>
  <c r="I27" i="125"/>
  <c r="B32" i="125"/>
  <c r="B33" i="125"/>
  <c r="B34" i="125"/>
  <c r="H32" i="125"/>
  <c r="H18" i="124"/>
  <c r="H19" i="124"/>
  <c r="I19" i="124"/>
  <c r="H22" i="124"/>
  <c r="H23" i="124"/>
  <c r="H26" i="124"/>
  <c r="H29" i="124"/>
  <c r="H30" i="124"/>
  <c r="H31" i="124"/>
  <c r="H34" i="124"/>
  <c r="I33" i="124"/>
  <c r="H24" i="124"/>
  <c r="H25" i="124"/>
  <c r="I25" i="124"/>
  <c r="H27" i="124"/>
  <c r="I27" i="124"/>
  <c r="B32" i="124"/>
  <c r="B33" i="124"/>
  <c r="B34" i="124"/>
  <c r="H32" i="124"/>
  <c r="I17" i="129"/>
  <c r="I19" i="128"/>
  <c r="I17" i="125"/>
  <c r="I21" i="124"/>
  <c r="I17" i="124"/>
  <c r="I17" i="126"/>
  <c r="I29" i="126"/>
  <c r="I31" i="132"/>
  <c r="I29" i="132"/>
  <c r="I23" i="132"/>
  <c r="I25" i="131"/>
  <c r="I21" i="131"/>
  <c r="I31" i="131"/>
  <c r="I29" i="131"/>
  <c r="I23" i="131"/>
  <c r="I17" i="130"/>
  <c r="I31" i="130"/>
  <c r="I29" i="130"/>
  <c r="I23" i="130"/>
  <c r="I25" i="129"/>
  <c r="I21" i="129"/>
  <c r="I31" i="129"/>
  <c r="I29" i="129"/>
  <c r="I23" i="129"/>
  <c r="I31" i="128"/>
  <c r="I29" i="128"/>
  <c r="I23" i="128"/>
  <c r="I17" i="127"/>
  <c r="I31" i="127"/>
  <c r="I29" i="127"/>
  <c r="I23" i="127"/>
  <c r="I31" i="126"/>
  <c r="I23" i="126"/>
  <c r="I25" i="125"/>
  <c r="I21" i="125"/>
  <c r="I31" i="125"/>
  <c r="I29" i="125"/>
  <c r="I23" i="125"/>
  <c r="I31" i="124"/>
  <c r="I29" i="124"/>
  <c r="I23" i="124"/>
  <c r="F26" i="123"/>
  <c r="F25" i="123"/>
  <c r="F24" i="123"/>
  <c r="F23" i="123"/>
  <c r="F22" i="123"/>
  <c r="F21" i="123"/>
  <c r="H36" i="123"/>
  <c r="F20" i="123"/>
  <c r="H28" i="123"/>
  <c r="F19" i="123"/>
  <c r="H20" i="123"/>
  <c r="F18" i="123"/>
  <c r="H33" i="123"/>
  <c r="F17" i="123"/>
  <c r="H35" i="123"/>
  <c r="I35" i="123"/>
  <c r="B11" i="123"/>
  <c r="E5" i="123"/>
  <c r="E6" i="123"/>
  <c r="E7" i="123"/>
  <c r="E8" i="123"/>
  <c r="E10" i="123"/>
  <c r="M5" i="123"/>
  <c r="M6" i="123"/>
  <c r="M7" i="123"/>
  <c r="M8" i="123"/>
  <c r="L5" i="123"/>
  <c r="L6" i="123"/>
  <c r="L7" i="123"/>
  <c r="L8" i="123"/>
  <c r="K5" i="123"/>
  <c r="K6" i="123"/>
  <c r="K7" i="123"/>
  <c r="K8" i="123"/>
  <c r="J5" i="123"/>
  <c r="J6" i="123"/>
  <c r="J7" i="123"/>
  <c r="J8" i="123"/>
  <c r="I5" i="123"/>
  <c r="I6" i="123"/>
  <c r="I7" i="123"/>
  <c r="I8" i="123"/>
  <c r="H21" i="123"/>
  <c r="H17" i="123"/>
  <c r="H18" i="123"/>
  <c r="H19" i="123"/>
  <c r="I19" i="123"/>
  <c r="H22" i="123"/>
  <c r="I21" i="123"/>
  <c r="H23" i="123"/>
  <c r="H26" i="123"/>
  <c r="H29" i="123"/>
  <c r="H30" i="123"/>
  <c r="H31" i="123"/>
  <c r="H34" i="123"/>
  <c r="I33" i="123"/>
  <c r="H24" i="123"/>
  <c r="H25" i="123"/>
  <c r="I25" i="123"/>
  <c r="H27" i="123"/>
  <c r="I27" i="123"/>
  <c r="B31" i="123"/>
  <c r="B32" i="123"/>
  <c r="B33" i="123"/>
  <c r="B34" i="123"/>
  <c r="H32" i="123"/>
  <c r="E10" i="119"/>
  <c r="F26" i="122"/>
  <c r="F25" i="122"/>
  <c r="F24" i="122"/>
  <c r="F23" i="122"/>
  <c r="F22" i="122"/>
  <c r="F21" i="122"/>
  <c r="H36" i="122"/>
  <c r="F20" i="122"/>
  <c r="H28" i="122"/>
  <c r="F19" i="122"/>
  <c r="H20" i="122"/>
  <c r="F18" i="122"/>
  <c r="H33" i="122"/>
  <c r="F17" i="122"/>
  <c r="H35" i="122"/>
  <c r="I35" i="122"/>
  <c r="B11" i="122"/>
  <c r="E10" i="122"/>
  <c r="E9" i="122"/>
  <c r="M5" i="122"/>
  <c r="M6" i="122"/>
  <c r="M7" i="122"/>
  <c r="M8" i="122"/>
  <c r="L5" i="122"/>
  <c r="L6" i="122"/>
  <c r="L7" i="122"/>
  <c r="L8" i="122"/>
  <c r="K5" i="122"/>
  <c r="K6" i="122"/>
  <c r="K7" i="122"/>
  <c r="K8" i="122"/>
  <c r="J5" i="122"/>
  <c r="J6" i="122"/>
  <c r="J7" i="122"/>
  <c r="J8" i="122"/>
  <c r="I5" i="122"/>
  <c r="I6" i="122"/>
  <c r="I7" i="122"/>
  <c r="I8" i="122"/>
  <c r="E5" i="122"/>
  <c r="E6" i="122"/>
  <c r="E7" i="122"/>
  <c r="E8" i="122"/>
  <c r="F26" i="121"/>
  <c r="F25" i="121"/>
  <c r="F24" i="121"/>
  <c r="F23" i="121"/>
  <c r="F22" i="121"/>
  <c r="F21" i="121"/>
  <c r="H36" i="121"/>
  <c r="F20" i="121"/>
  <c r="H28" i="121"/>
  <c r="F19" i="121"/>
  <c r="H20" i="121"/>
  <c r="F18" i="121"/>
  <c r="H33" i="121"/>
  <c r="F17" i="121"/>
  <c r="H35" i="121"/>
  <c r="I35" i="121"/>
  <c r="B11" i="121"/>
  <c r="E10" i="121"/>
  <c r="E9" i="121"/>
  <c r="M5" i="121"/>
  <c r="M6" i="121"/>
  <c r="M7" i="121"/>
  <c r="M8" i="121"/>
  <c r="L5" i="121"/>
  <c r="L6" i="121"/>
  <c r="L7" i="121"/>
  <c r="L8" i="121"/>
  <c r="K5" i="121"/>
  <c r="K6" i="121"/>
  <c r="K7" i="121"/>
  <c r="K8" i="121"/>
  <c r="J5" i="121"/>
  <c r="J6" i="121"/>
  <c r="J7" i="121"/>
  <c r="J8" i="121"/>
  <c r="I5" i="121"/>
  <c r="I6" i="121"/>
  <c r="I7" i="121"/>
  <c r="I8" i="121"/>
  <c r="E5" i="121"/>
  <c r="E6" i="121"/>
  <c r="E7" i="121"/>
  <c r="E8" i="121"/>
  <c r="F26" i="120"/>
  <c r="F25" i="120"/>
  <c r="F24" i="120"/>
  <c r="F23" i="120"/>
  <c r="F22" i="120"/>
  <c r="F21" i="120"/>
  <c r="H36" i="120"/>
  <c r="F20" i="120"/>
  <c r="H28" i="120"/>
  <c r="F19" i="120"/>
  <c r="H20" i="120"/>
  <c r="F18" i="120"/>
  <c r="H33" i="120"/>
  <c r="F17" i="120"/>
  <c r="H35" i="120"/>
  <c r="I35" i="120"/>
  <c r="B11" i="120"/>
  <c r="E5" i="120"/>
  <c r="E6" i="120"/>
  <c r="E7" i="120"/>
  <c r="E8" i="120"/>
  <c r="E10" i="120"/>
  <c r="E9" i="120"/>
  <c r="M5" i="120"/>
  <c r="M6" i="120"/>
  <c r="M7" i="120"/>
  <c r="M8" i="120"/>
  <c r="L5" i="120"/>
  <c r="L6" i="120"/>
  <c r="L7" i="120"/>
  <c r="L8" i="120"/>
  <c r="K5" i="120"/>
  <c r="K6" i="120"/>
  <c r="K7" i="120"/>
  <c r="K8" i="120"/>
  <c r="J5" i="120"/>
  <c r="J6" i="120"/>
  <c r="J7" i="120"/>
  <c r="J8" i="120"/>
  <c r="I5" i="120"/>
  <c r="I6" i="120"/>
  <c r="I7" i="120"/>
  <c r="I8" i="120"/>
  <c r="F26" i="119"/>
  <c r="F25" i="119"/>
  <c r="F24" i="119"/>
  <c r="F23" i="119"/>
  <c r="F22" i="119"/>
  <c r="F21" i="119"/>
  <c r="H36" i="119"/>
  <c r="F20" i="119"/>
  <c r="H28" i="119"/>
  <c r="F19" i="119"/>
  <c r="H20" i="119"/>
  <c r="F18" i="119"/>
  <c r="H33" i="119"/>
  <c r="F17" i="119"/>
  <c r="H35" i="119"/>
  <c r="I35" i="119"/>
  <c r="B11" i="119"/>
  <c r="E5" i="119"/>
  <c r="E6" i="119"/>
  <c r="E7" i="119"/>
  <c r="E8" i="119"/>
  <c r="E9" i="119"/>
  <c r="M5" i="119"/>
  <c r="M6" i="119"/>
  <c r="M7" i="119"/>
  <c r="M8" i="119"/>
  <c r="L5" i="119"/>
  <c r="L6" i="119"/>
  <c r="L7" i="119"/>
  <c r="L8" i="119"/>
  <c r="K5" i="119"/>
  <c r="K6" i="119"/>
  <c r="K7" i="119"/>
  <c r="K8" i="119"/>
  <c r="J5" i="119"/>
  <c r="J6" i="119"/>
  <c r="J7" i="119"/>
  <c r="J8" i="119"/>
  <c r="I5" i="119"/>
  <c r="I6" i="119"/>
  <c r="I7" i="119"/>
  <c r="I8" i="119"/>
  <c r="I29" i="123"/>
  <c r="I17" i="123"/>
  <c r="H21" i="122"/>
  <c r="H24" i="122"/>
  <c r="H17" i="122"/>
  <c r="I31" i="123"/>
  <c r="I23" i="123"/>
  <c r="H18" i="121"/>
  <c r="H19" i="121"/>
  <c r="I19" i="121"/>
  <c r="H17" i="120"/>
  <c r="H21" i="120"/>
  <c r="H18" i="122"/>
  <c r="I17" i="122"/>
  <c r="H19" i="122"/>
  <c r="I19" i="122"/>
  <c r="H22" i="122"/>
  <c r="I21" i="122"/>
  <c r="H23" i="122"/>
  <c r="H26" i="122"/>
  <c r="H29" i="122"/>
  <c r="H30" i="122"/>
  <c r="H31" i="122"/>
  <c r="H34" i="122"/>
  <c r="I33" i="122"/>
  <c r="H25" i="122"/>
  <c r="H27" i="122"/>
  <c r="I27" i="122"/>
  <c r="B31" i="122"/>
  <c r="B32" i="122"/>
  <c r="B33" i="122"/>
  <c r="B34" i="122"/>
  <c r="H32" i="122"/>
  <c r="H22" i="121"/>
  <c r="H23" i="121"/>
  <c r="H26" i="121"/>
  <c r="H29" i="121"/>
  <c r="H30" i="121"/>
  <c r="H31" i="121"/>
  <c r="H34" i="121"/>
  <c r="I33" i="121"/>
  <c r="H17" i="121"/>
  <c r="I17" i="121"/>
  <c r="H21" i="121"/>
  <c r="I21" i="121"/>
  <c r="H24" i="121"/>
  <c r="H25" i="121"/>
  <c r="I25" i="121"/>
  <c r="H27" i="121"/>
  <c r="I27" i="121"/>
  <c r="B31" i="121"/>
  <c r="B32" i="121"/>
  <c r="B33" i="121"/>
  <c r="B34" i="121"/>
  <c r="H32" i="121"/>
  <c r="H18" i="120"/>
  <c r="I17" i="120"/>
  <c r="H19" i="120"/>
  <c r="I19" i="120"/>
  <c r="H22" i="120"/>
  <c r="H23" i="120"/>
  <c r="H26" i="120"/>
  <c r="H29" i="120"/>
  <c r="H30" i="120"/>
  <c r="I29" i="120"/>
  <c r="H31" i="120"/>
  <c r="H34" i="120"/>
  <c r="I33" i="120"/>
  <c r="H24" i="120"/>
  <c r="H25" i="120"/>
  <c r="I25" i="120"/>
  <c r="H27" i="120"/>
  <c r="I27" i="120"/>
  <c r="B31" i="120"/>
  <c r="B32" i="120"/>
  <c r="B33" i="120"/>
  <c r="B34" i="120"/>
  <c r="H32" i="120"/>
  <c r="H18" i="119"/>
  <c r="H19" i="119"/>
  <c r="I19" i="119"/>
  <c r="H22" i="119"/>
  <c r="H23" i="119"/>
  <c r="H26" i="119"/>
  <c r="H29" i="119"/>
  <c r="H30" i="119"/>
  <c r="H31" i="119"/>
  <c r="H34" i="119"/>
  <c r="I33" i="119"/>
  <c r="H17" i="119"/>
  <c r="H21" i="119"/>
  <c r="I21" i="119"/>
  <c r="H24" i="119"/>
  <c r="H25" i="119"/>
  <c r="I25" i="119"/>
  <c r="H27" i="119"/>
  <c r="I27" i="119"/>
  <c r="B31" i="119"/>
  <c r="B32" i="119"/>
  <c r="B33" i="119"/>
  <c r="B34" i="119"/>
  <c r="H32" i="119"/>
  <c r="B11" i="118"/>
  <c r="E5" i="118"/>
  <c r="E6" i="118"/>
  <c r="E7" i="118"/>
  <c r="E8" i="118"/>
  <c r="F26" i="118"/>
  <c r="F25" i="118"/>
  <c r="F24" i="118"/>
  <c r="F23" i="118"/>
  <c r="F22" i="118"/>
  <c r="F21" i="118"/>
  <c r="H36" i="118"/>
  <c r="F20" i="118"/>
  <c r="H28" i="118"/>
  <c r="F19" i="118"/>
  <c r="H20" i="118"/>
  <c r="F18" i="118"/>
  <c r="H33" i="118"/>
  <c r="F17" i="118"/>
  <c r="E10" i="118"/>
  <c r="E9" i="118"/>
  <c r="M5" i="118"/>
  <c r="M6" i="118"/>
  <c r="M7" i="118"/>
  <c r="M8" i="118"/>
  <c r="L5" i="118"/>
  <c r="L6" i="118"/>
  <c r="L7" i="118"/>
  <c r="L8" i="118"/>
  <c r="K5" i="118"/>
  <c r="K6" i="118"/>
  <c r="K7" i="118"/>
  <c r="K8" i="118"/>
  <c r="J5" i="118"/>
  <c r="J6" i="118"/>
  <c r="J7" i="118"/>
  <c r="J8" i="118"/>
  <c r="I5" i="118"/>
  <c r="I6" i="118"/>
  <c r="I7" i="118"/>
  <c r="I8" i="118"/>
  <c r="H35" i="118"/>
  <c r="B31" i="118"/>
  <c r="I23" i="122"/>
  <c r="I29" i="121"/>
  <c r="I21" i="120"/>
  <c r="I25" i="122"/>
  <c r="I31" i="122"/>
  <c r="I29" i="122"/>
  <c r="I31" i="121"/>
  <c r="I23" i="121"/>
  <c r="I31" i="120"/>
  <c r="I23" i="120"/>
  <c r="I17" i="119"/>
  <c r="I31" i="119"/>
  <c r="I29" i="119"/>
  <c r="I23" i="119"/>
  <c r="H17" i="118"/>
  <c r="H21" i="118"/>
  <c r="H24" i="118"/>
  <c r="I35" i="118"/>
  <c r="H18" i="118"/>
  <c r="I17" i="118"/>
  <c r="H19" i="118"/>
  <c r="I19" i="118"/>
  <c r="H22" i="118"/>
  <c r="H23" i="118"/>
  <c r="I23" i="118"/>
  <c r="H26" i="118"/>
  <c r="H29" i="118"/>
  <c r="H30" i="118"/>
  <c r="I29" i="118"/>
  <c r="H31" i="118"/>
  <c r="H34" i="118"/>
  <c r="I33" i="118"/>
  <c r="H25" i="118"/>
  <c r="I25" i="118"/>
  <c r="H27" i="118"/>
  <c r="I27" i="118"/>
  <c r="B32" i="118"/>
  <c r="B33" i="118"/>
  <c r="B34" i="118"/>
  <c r="H32" i="118"/>
  <c r="F26" i="117"/>
  <c r="F25" i="117"/>
  <c r="F24" i="117"/>
  <c r="F23" i="117"/>
  <c r="F22" i="117"/>
  <c r="F21" i="117"/>
  <c r="H36" i="117"/>
  <c r="F20" i="117"/>
  <c r="H28" i="117"/>
  <c r="F19" i="117"/>
  <c r="H20" i="117"/>
  <c r="F18" i="117"/>
  <c r="H33" i="117"/>
  <c r="F17" i="117"/>
  <c r="B11" i="117"/>
  <c r="E10" i="117"/>
  <c r="E9" i="117"/>
  <c r="M5" i="117"/>
  <c r="M6" i="117"/>
  <c r="M7" i="117"/>
  <c r="M8" i="117"/>
  <c r="L5" i="117"/>
  <c r="L6" i="117"/>
  <c r="L7" i="117"/>
  <c r="L8" i="117"/>
  <c r="K5" i="117"/>
  <c r="K6" i="117"/>
  <c r="K7" i="117"/>
  <c r="K8" i="117"/>
  <c r="J5" i="117"/>
  <c r="J6" i="117"/>
  <c r="J7" i="117"/>
  <c r="J8" i="117"/>
  <c r="I5" i="117"/>
  <c r="I6" i="117"/>
  <c r="I7" i="117"/>
  <c r="I8" i="117"/>
  <c r="E5" i="117"/>
  <c r="E6" i="117"/>
  <c r="E7" i="117"/>
  <c r="E8" i="117"/>
  <c r="F26" i="116"/>
  <c r="F25" i="116"/>
  <c r="F24" i="116"/>
  <c r="F23" i="116"/>
  <c r="F22" i="116"/>
  <c r="F21" i="116"/>
  <c r="H36" i="116"/>
  <c r="F20" i="116"/>
  <c r="H28" i="116"/>
  <c r="F19" i="116"/>
  <c r="H20" i="116"/>
  <c r="F18" i="116"/>
  <c r="H33" i="116"/>
  <c r="F17" i="116"/>
  <c r="H35" i="116"/>
  <c r="I35" i="116"/>
  <c r="B11" i="116"/>
  <c r="E10" i="116"/>
  <c r="E9" i="116"/>
  <c r="M5" i="116"/>
  <c r="M6" i="116"/>
  <c r="M7" i="116"/>
  <c r="M8" i="116"/>
  <c r="L5" i="116"/>
  <c r="L6" i="116"/>
  <c r="L7" i="116"/>
  <c r="L8" i="116"/>
  <c r="K5" i="116"/>
  <c r="K6" i="116"/>
  <c r="K7" i="116"/>
  <c r="K8" i="116"/>
  <c r="J5" i="116"/>
  <c r="J6" i="116"/>
  <c r="J7" i="116"/>
  <c r="J8" i="116"/>
  <c r="I5" i="116"/>
  <c r="I6" i="116"/>
  <c r="I7" i="116"/>
  <c r="I8" i="116"/>
  <c r="E5" i="116"/>
  <c r="E6" i="116"/>
  <c r="E7" i="116"/>
  <c r="E8" i="116"/>
  <c r="F26" i="115"/>
  <c r="F25" i="115"/>
  <c r="F24" i="115"/>
  <c r="F23" i="115"/>
  <c r="F22" i="115"/>
  <c r="F21" i="115"/>
  <c r="H36" i="115"/>
  <c r="F20" i="115"/>
  <c r="H28" i="115"/>
  <c r="F19" i="115"/>
  <c r="H20" i="115"/>
  <c r="F18" i="115"/>
  <c r="H33" i="115"/>
  <c r="F17" i="115"/>
  <c r="H35" i="115"/>
  <c r="I35" i="115"/>
  <c r="B11" i="115"/>
  <c r="E5" i="115"/>
  <c r="E6" i="115"/>
  <c r="E7" i="115"/>
  <c r="E8" i="115"/>
  <c r="E10" i="115"/>
  <c r="E9" i="115"/>
  <c r="M5" i="115"/>
  <c r="M6" i="115"/>
  <c r="M7" i="115"/>
  <c r="M8" i="115"/>
  <c r="L5" i="115"/>
  <c r="L6" i="115"/>
  <c r="L7" i="115"/>
  <c r="L8" i="115"/>
  <c r="K5" i="115"/>
  <c r="K6" i="115"/>
  <c r="K7" i="115"/>
  <c r="K8" i="115"/>
  <c r="J5" i="115"/>
  <c r="J6" i="115"/>
  <c r="J7" i="115"/>
  <c r="J8" i="115"/>
  <c r="I5" i="115"/>
  <c r="I6" i="115"/>
  <c r="I7" i="115"/>
  <c r="I8" i="115"/>
  <c r="F26" i="114"/>
  <c r="F25" i="114"/>
  <c r="F24" i="114"/>
  <c r="F23" i="114"/>
  <c r="F22" i="114"/>
  <c r="F21" i="114"/>
  <c r="H36" i="114"/>
  <c r="F20" i="114"/>
  <c r="H28" i="114"/>
  <c r="F19" i="114"/>
  <c r="H20" i="114"/>
  <c r="F18" i="114"/>
  <c r="H33" i="114"/>
  <c r="F17" i="114"/>
  <c r="H35" i="114"/>
  <c r="I35" i="114"/>
  <c r="E7" i="114"/>
  <c r="E8" i="114"/>
  <c r="E10" i="114"/>
  <c r="E9" i="114"/>
  <c r="M5" i="114"/>
  <c r="M6" i="114"/>
  <c r="M7" i="114"/>
  <c r="M8" i="114"/>
  <c r="L5" i="114"/>
  <c r="L6" i="114"/>
  <c r="L7" i="114"/>
  <c r="L8" i="114"/>
  <c r="K5" i="114"/>
  <c r="K6" i="114"/>
  <c r="K7" i="114"/>
  <c r="K8" i="114"/>
  <c r="J5" i="114"/>
  <c r="J6" i="114"/>
  <c r="J7" i="114"/>
  <c r="J8" i="114"/>
  <c r="I8" i="114"/>
  <c r="I31" i="118"/>
  <c r="H35" i="117"/>
  <c r="I35" i="117"/>
  <c r="B31" i="117"/>
  <c r="I21" i="118"/>
  <c r="H18" i="117"/>
  <c r="H19" i="117"/>
  <c r="I19" i="117"/>
  <c r="H22" i="117"/>
  <c r="H23" i="117"/>
  <c r="H26" i="117"/>
  <c r="H29" i="117"/>
  <c r="H30" i="117"/>
  <c r="H31" i="117"/>
  <c r="H34" i="117"/>
  <c r="I33" i="117"/>
  <c r="H17" i="117"/>
  <c r="I17" i="117"/>
  <c r="H21" i="117"/>
  <c r="I21" i="117"/>
  <c r="H24" i="117"/>
  <c r="H25" i="117"/>
  <c r="I25" i="117"/>
  <c r="H27" i="117"/>
  <c r="I27" i="117"/>
  <c r="B32" i="117"/>
  <c r="B33" i="117"/>
  <c r="B34" i="117"/>
  <c r="H32" i="117"/>
  <c r="H18" i="116"/>
  <c r="H19" i="116"/>
  <c r="I19" i="116"/>
  <c r="H22" i="116"/>
  <c r="H23" i="116"/>
  <c r="H26" i="116"/>
  <c r="H29" i="116"/>
  <c r="H30" i="116"/>
  <c r="H31" i="116"/>
  <c r="H34" i="116"/>
  <c r="I33" i="116"/>
  <c r="H17" i="116"/>
  <c r="H21" i="116"/>
  <c r="I21" i="116"/>
  <c r="H24" i="116"/>
  <c r="H25" i="116"/>
  <c r="I25" i="116"/>
  <c r="H27" i="116"/>
  <c r="I27" i="116"/>
  <c r="B31" i="116"/>
  <c r="B32" i="116"/>
  <c r="B33" i="116"/>
  <c r="B34" i="116"/>
  <c r="H32" i="116"/>
  <c r="H18" i="115"/>
  <c r="H19" i="115"/>
  <c r="I19" i="115"/>
  <c r="H22" i="115"/>
  <c r="H23" i="115"/>
  <c r="H26" i="115"/>
  <c r="H29" i="115"/>
  <c r="H30" i="115"/>
  <c r="H31" i="115"/>
  <c r="H34" i="115"/>
  <c r="I33" i="115"/>
  <c r="H17" i="115"/>
  <c r="H21" i="115"/>
  <c r="I21" i="115"/>
  <c r="H24" i="115"/>
  <c r="H25" i="115"/>
  <c r="I25" i="115"/>
  <c r="H27" i="115"/>
  <c r="I27" i="115"/>
  <c r="B31" i="115"/>
  <c r="B32" i="115"/>
  <c r="B33" i="115"/>
  <c r="B34" i="115"/>
  <c r="H32" i="115"/>
  <c r="H17" i="114"/>
  <c r="H18" i="114"/>
  <c r="H19" i="114"/>
  <c r="I19" i="114"/>
  <c r="H22" i="114"/>
  <c r="H23" i="114"/>
  <c r="H26" i="114"/>
  <c r="H29" i="114"/>
  <c r="H30" i="114"/>
  <c r="H31" i="114"/>
  <c r="H34" i="114"/>
  <c r="I33" i="114"/>
  <c r="H21" i="114"/>
  <c r="H24" i="114"/>
  <c r="H25" i="114"/>
  <c r="H27" i="114"/>
  <c r="I27" i="114"/>
  <c r="B31" i="114"/>
  <c r="B32" i="114"/>
  <c r="B33" i="114"/>
  <c r="B34" i="114"/>
  <c r="H32" i="114"/>
  <c r="F26" i="113"/>
  <c r="F25" i="113"/>
  <c r="F24" i="113"/>
  <c r="F23" i="113"/>
  <c r="F22" i="113"/>
  <c r="F21" i="113"/>
  <c r="H36" i="113"/>
  <c r="F20" i="113"/>
  <c r="H28" i="113"/>
  <c r="F19" i="113"/>
  <c r="H20" i="113"/>
  <c r="F18" i="113"/>
  <c r="H33" i="113"/>
  <c r="F17" i="113"/>
  <c r="H35" i="113"/>
  <c r="I35" i="113"/>
  <c r="B11" i="113"/>
  <c r="E5" i="113"/>
  <c r="E6" i="113"/>
  <c r="E7" i="113"/>
  <c r="E8" i="113"/>
  <c r="E10" i="113"/>
  <c r="E9" i="113"/>
  <c r="M5" i="113"/>
  <c r="M6" i="113"/>
  <c r="M7" i="113"/>
  <c r="M8" i="113"/>
  <c r="L5" i="113"/>
  <c r="L6" i="113"/>
  <c r="L7" i="113"/>
  <c r="L8" i="113"/>
  <c r="K5" i="113"/>
  <c r="K6" i="113"/>
  <c r="K7" i="113"/>
  <c r="K8" i="113"/>
  <c r="J5" i="113"/>
  <c r="J6" i="113"/>
  <c r="J7" i="113"/>
  <c r="J8" i="113"/>
  <c r="I5" i="113"/>
  <c r="I6" i="113"/>
  <c r="I7" i="113"/>
  <c r="I8" i="113"/>
  <c r="I17" i="114"/>
  <c r="I17" i="115"/>
  <c r="I29" i="115"/>
  <c r="I29" i="116"/>
  <c r="I17" i="116"/>
  <c r="I31" i="117"/>
  <c r="I29" i="117"/>
  <c r="I23" i="117"/>
  <c r="I31" i="116"/>
  <c r="I23" i="116"/>
  <c r="I31" i="115"/>
  <c r="I23" i="115"/>
  <c r="I25" i="114"/>
  <c r="I21" i="114"/>
  <c r="I31" i="114"/>
  <c r="I29" i="114"/>
  <c r="I23" i="114"/>
  <c r="H18" i="113"/>
  <c r="H19" i="113"/>
  <c r="I19" i="113"/>
  <c r="H22" i="113"/>
  <c r="H23" i="113"/>
  <c r="H26" i="113"/>
  <c r="H29" i="113"/>
  <c r="H30" i="113"/>
  <c r="H31" i="113"/>
  <c r="H34" i="113"/>
  <c r="I33" i="113"/>
  <c r="H17" i="113"/>
  <c r="I17" i="113"/>
  <c r="H21" i="113"/>
  <c r="I21" i="113"/>
  <c r="H24" i="113"/>
  <c r="H25" i="113"/>
  <c r="I25" i="113"/>
  <c r="H27" i="113"/>
  <c r="I27" i="113"/>
  <c r="B31" i="113"/>
  <c r="B32" i="113"/>
  <c r="B33" i="113"/>
  <c r="B34" i="113"/>
  <c r="H32" i="113"/>
  <c r="I23" i="113"/>
  <c r="I31" i="113"/>
  <c r="I29" i="113"/>
  <c r="F17" i="106"/>
  <c r="H17" i="106"/>
  <c r="F26" i="112"/>
  <c r="F25" i="112"/>
  <c r="F24" i="112"/>
  <c r="F23" i="112"/>
  <c r="F22" i="112"/>
  <c r="F21" i="112"/>
  <c r="H36" i="112"/>
  <c r="F20" i="112"/>
  <c r="H28" i="112"/>
  <c r="F19" i="112"/>
  <c r="H20" i="112"/>
  <c r="F18" i="112"/>
  <c r="H33" i="112"/>
  <c r="F17" i="112"/>
  <c r="H35" i="112"/>
  <c r="I35" i="112"/>
  <c r="B11" i="112"/>
  <c r="E10" i="112"/>
  <c r="E9" i="112"/>
  <c r="M5" i="112"/>
  <c r="M6" i="112"/>
  <c r="M7" i="112"/>
  <c r="M8" i="112"/>
  <c r="L5" i="112"/>
  <c r="L6" i="112"/>
  <c r="L7" i="112"/>
  <c r="L8" i="112"/>
  <c r="K5" i="112"/>
  <c r="K6" i="112"/>
  <c r="K7" i="112"/>
  <c r="K8" i="112"/>
  <c r="J5" i="112"/>
  <c r="J6" i="112"/>
  <c r="J7" i="112"/>
  <c r="J8" i="112"/>
  <c r="I5" i="112"/>
  <c r="I6" i="112"/>
  <c r="I7" i="112"/>
  <c r="I8" i="112"/>
  <c r="E5" i="112"/>
  <c r="E6" i="112"/>
  <c r="E7" i="112"/>
  <c r="E8" i="112"/>
  <c r="F26" i="111"/>
  <c r="F25" i="111"/>
  <c r="F24" i="111"/>
  <c r="F23" i="111"/>
  <c r="F22" i="111"/>
  <c r="F21" i="111"/>
  <c r="H36" i="111"/>
  <c r="F20" i="111"/>
  <c r="H28" i="111"/>
  <c r="F19" i="111"/>
  <c r="H20" i="111"/>
  <c r="F18" i="111"/>
  <c r="F17" i="111"/>
  <c r="H35" i="111"/>
  <c r="I35" i="111"/>
  <c r="B11" i="111"/>
  <c r="E10" i="111"/>
  <c r="E9" i="111"/>
  <c r="M5" i="111"/>
  <c r="M6" i="111"/>
  <c r="M7" i="111"/>
  <c r="M8" i="111"/>
  <c r="L5" i="111"/>
  <c r="L6" i="111"/>
  <c r="L7" i="111"/>
  <c r="L8" i="111"/>
  <c r="K5" i="111"/>
  <c r="K6" i="111"/>
  <c r="K7" i="111"/>
  <c r="K8" i="111"/>
  <c r="J5" i="111"/>
  <c r="J6" i="111"/>
  <c r="J7" i="111"/>
  <c r="J8" i="111"/>
  <c r="I5" i="111"/>
  <c r="I6" i="111"/>
  <c r="I7" i="111"/>
  <c r="I8" i="111"/>
  <c r="E5" i="111"/>
  <c r="E6" i="111"/>
  <c r="E7" i="111"/>
  <c r="E8" i="111"/>
  <c r="F26" i="110"/>
  <c r="F25" i="110"/>
  <c r="F24" i="110"/>
  <c r="F23" i="110"/>
  <c r="F22" i="110"/>
  <c r="F21" i="110"/>
  <c r="H36" i="110"/>
  <c r="F20" i="110"/>
  <c r="H28" i="110"/>
  <c r="F19" i="110"/>
  <c r="H20" i="110"/>
  <c r="F18" i="110"/>
  <c r="H33" i="110"/>
  <c r="F17" i="110"/>
  <c r="H35" i="110"/>
  <c r="I35" i="110"/>
  <c r="B11" i="110"/>
  <c r="E10" i="110"/>
  <c r="E9" i="110"/>
  <c r="M5" i="110"/>
  <c r="M6" i="110"/>
  <c r="M7" i="110"/>
  <c r="M8" i="110"/>
  <c r="L5" i="110"/>
  <c r="L6" i="110"/>
  <c r="L7" i="110"/>
  <c r="L8" i="110"/>
  <c r="K5" i="110"/>
  <c r="K6" i="110"/>
  <c r="K7" i="110"/>
  <c r="K8" i="110"/>
  <c r="J5" i="110"/>
  <c r="J6" i="110"/>
  <c r="J7" i="110"/>
  <c r="J8" i="110"/>
  <c r="I5" i="110"/>
  <c r="I6" i="110"/>
  <c r="I7" i="110"/>
  <c r="I8" i="110"/>
  <c r="E5" i="110"/>
  <c r="E6" i="110"/>
  <c r="E7" i="110"/>
  <c r="E8" i="110"/>
  <c r="F26" i="109"/>
  <c r="F25" i="109"/>
  <c r="F24" i="109"/>
  <c r="F23" i="109"/>
  <c r="F22" i="109"/>
  <c r="F21" i="109"/>
  <c r="H36" i="109"/>
  <c r="F20" i="109"/>
  <c r="H28" i="109"/>
  <c r="F19" i="109"/>
  <c r="H20" i="109"/>
  <c r="F18" i="109"/>
  <c r="H33" i="109"/>
  <c r="F17" i="109"/>
  <c r="B11" i="109"/>
  <c r="E10" i="109"/>
  <c r="E9" i="109"/>
  <c r="M5" i="109"/>
  <c r="M6" i="109"/>
  <c r="M7" i="109"/>
  <c r="M8" i="109"/>
  <c r="L5" i="109"/>
  <c r="L6" i="109"/>
  <c r="L7" i="109"/>
  <c r="L8" i="109"/>
  <c r="K5" i="109"/>
  <c r="K6" i="109"/>
  <c r="K7" i="109"/>
  <c r="K8" i="109"/>
  <c r="J5" i="109"/>
  <c r="J6" i="109"/>
  <c r="J7" i="109"/>
  <c r="J8" i="109"/>
  <c r="I5" i="109"/>
  <c r="I6" i="109"/>
  <c r="I7" i="109"/>
  <c r="I8" i="109"/>
  <c r="E5" i="109"/>
  <c r="E6" i="109"/>
  <c r="E7" i="109"/>
  <c r="E8" i="109"/>
  <c r="F26" i="108"/>
  <c r="F25" i="108"/>
  <c r="F24" i="108"/>
  <c r="F23" i="108"/>
  <c r="F22" i="108"/>
  <c r="F21" i="108"/>
  <c r="H36" i="108"/>
  <c r="F20" i="108"/>
  <c r="H28" i="108"/>
  <c r="F19" i="108"/>
  <c r="H20" i="108"/>
  <c r="F18" i="108"/>
  <c r="H33" i="108"/>
  <c r="F17" i="108"/>
  <c r="H35" i="108"/>
  <c r="I35" i="108"/>
  <c r="B11" i="108"/>
  <c r="E10" i="108"/>
  <c r="E9" i="108"/>
  <c r="M5" i="108"/>
  <c r="M6" i="108"/>
  <c r="M7" i="108"/>
  <c r="M8" i="108"/>
  <c r="L5" i="108"/>
  <c r="L6" i="108"/>
  <c r="L7" i="108"/>
  <c r="L8" i="108"/>
  <c r="K5" i="108"/>
  <c r="K6" i="108"/>
  <c r="K7" i="108"/>
  <c r="K8" i="108"/>
  <c r="J5" i="108"/>
  <c r="J6" i="108"/>
  <c r="J7" i="108"/>
  <c r="J8" i="108"/>
  <c r="I5" i="108"/>
  <c r="I6" i="108"/>
  <c r="I7" i="108"/>
  <c r="I8" i="108"/>
  <c r="E5" i="108"/>
  <c r="E6" i="108"/>
  <c r="E7" i="108"/>
  <c r="E8" i="108"/>
  <c r="F26" i="107"/>
  <c r="F25" i="107"/>
  <c r="F24" i="107"/>
  <c r="F23" i="107"/>
  <c r="F22" i="107"/>
  <c r="F21" i="107"/>
  <c r="H36" i="107"/>
  <c r="F20" i="107"/>
  <c r="H28" i="107"/>
  <c r="F19" i="107"/>
  <c r="F18" i="107"/>
  <c r="H33" i="107"/>
  <c r="F17" i="107"/>
  <c r="H35" i="107"/>
  <c r="B11" i="107"/>
  <c r="E10" i="107"/>
  <c r="E9" i="107"/>
  <c r="M5" i="107"/>
  <c r="M6" i="107"/>
  <c r="M7" i="107"/>
  <c r="M8" i="107"/>
  <c r="L5" i="107"/>
  <c r="L6" i="107"/>
  <c r="L7" i="107"/>
  <c r="L8" i="107"/>
  <c r="K5" i="107"/>
  <c r="K6" i="107"/>
  <c r="K7" i="107"/>
  <c r="K8" i="107"/>
  <c r="J5" i="107"/>
  <c r="J6" i="107"/>
  <c r="J7" i="107"/>
  <c r="J8" i="107"/>
  <c r="I5" i="107"/>
  <c r="I6" i="107"/>
  <c r="I7" i="107"/>
  <c r="I8" i="107"/>
  <c r="E5" i="107"/>
  <c r="E6" i="107"/>
  <c r="E7" i="107"/>
  <c r="E8" i="107"/>
  <c r="F26" i="106"/>
  <c r="F25" i="106"/>
  <c r="F24" i="106"/>
  <c r="F23" i="106"/>
  <c r="F22" i="106"/>
  <c r="F21" i="106"/>
  <c r="H36" i="106"/>
  <c r="F20" i="106"/>
  <c r="H28" i="106"/>
  <c r="F19" i="106"/>
  <c r="F18" i="106"/>
  <c r="H33" i="106"/>
  <c r="H35" i="106"/>
  <c r="B11" i="106"/>
  <c r="E10" i="106"/>
  <c r="E9" i="106"/>
  <c r="M5" i="106"/>
  <c r="M6" i="106"/>
  <c r="M7" i="106"/>
  <c r="M8" i="106"/>
  <c r="L5" i="106"/>
  <c r="L6" i="106"/>
  <c r="L7" i="106"/>
  <c r="L8" i="106"/>
  <c r="K5" i="106"/>
  <c r="K6" i="106"/>
  <c r="K7" i="106"/>
  <c r="K8" i="106"/>
  <c r="J5" i="106"/>
  <c r="J6" i="106"/>
  <c r="J7" i="106"/>
  <c r="J8" i="106"/>
  <c r="I5" i="106"/>
  <c r="I6" i="106"/>
  <c r="I7" i="106"/>
  <c r="I8" i="106"/>
  <c r="E5" i="106"/>
  <c r="E6" i="106"/>
  <c r="E7" i="106"/>
  <c r="E8" i="106"/>
  <c r="F26" i="105"/>
  <c r="F25" i="105"/>
  <c r="F24" i="105"/>
  <c r="F23" i="105"/>
  <c r="F22" i="105"/>
  <c r="F21" i="105"/>
  <c r="H36" i="105"/>
  <c r="F20" i="105"/>
  <c r="H28" i="105"/>
  <c r="F19" i="105"/>
  <c r="H20" i="105"/>
  <c r="F18" i="105"/>
  <c r="H33" i="105"/>
  <c r="F17" i="105"/>
  <c r="H35" i="105"/>
  <c r="I35" i="105"/>
  <c r="B11" i="105"/>
  <c r="E10" i="105"/>
  <c r="E9" i="105"/>
  <c r="M5" i="105"/>
  <c r="M6" i="105"/>
  <c r="M7" i="105"/>
  <c r="M8" i="105"/>
  <c r="L5" i="105"/>
  <c r="L6" i="105"/>
  <c r="L7" i="105"/>
  <c r="L8" i="105"/>
  <c r="K5" i="105"/>
  <c r="K6" i="105"/>
  <c r="K7" i="105"/>
  <c r="K8" i="105"/>
  <c r="J5" i="105"/>
  <c r="J6" i="105"/>
  <c r="J7" i="105"/>
  <c r="J8" i="105"/>
  <c r="I5" i="105"/>
  <c r="I6" i="105"/>
  <c r="I7" i="105"/>
  <c r="I8" i="105"/>
  <c r="E5" i="105"/>
  <c r="E6" i="105"/>
  <c r="E7" i="105"/>
  <c r="E8" i="105"/>
  <c r="F26" i="104"/>
  <c r="F25" i="104"/>
  <c r="F24" i="104"/>
  <c r="F23" i="104"/>
  <c r="F22" i="104"/>
  <c r="F21" i="104"/>
  <c r="H36" i="104"/>
  <c r="F20" i="104"/>
  <c r="H28" i="104"/>
  <c r="F19" i="104"/>
  <c r="H20" i="104"/>
  <c r="F18" i="104"/>
  <c r="H33" i="104"/>
  <c r="F17" i="104"/>
  <c r="H35" i="104"/>
  <c r="B11" i="104"/>
  <c r="E10" i="104"/>
  <c r="E9" i="104"/>
  <c r="M5" i="104"/>
  <c r="M6" i="104"/>
  <c r="M7" i="104"/>
  <c r="M8" i="104"/>
  <c r="L5" i="104"/>
  <c r="L6" i="104"/>
  <c r="L7" i="104"/>
  <c r="L8" i="104"/>
  <c r="K5" i="104"/>
  <c r="K6" i="104"/>
  <c r="K7" i="104"/>
  <c r="K8" i="104"/>
  <c r="J5" i="104"/>
  <c r="J6" i="104"/>
  <c r="J7" i="104"/>
  <c r="J8" i="104"/>
  <c r="I5" i="104"/>
  <c r="I6" i="104"/>
  <c r="I7" i="104"/>
  <c r="I8" i="104"/>
  <c r="E5" i="104"/>
  <c r="E6" i="104"/>
  <c r="E7" i="104"/>
  <c r="E8" i="104"/>
  <c r="F26" i="103"/>
  <c r="F25" i="103"/>
  <c r="F24" i="103"/>
  <c r="F23" i="103"/>
  <c r="F22" i="103"/>
  <c r="F21" i="103"/>
  <c r="H36" i="103"/>
  <c r="F20" i="103"/>
  <c r="H28" i="103"/>
  <c r="F19" i="103"/>
  <c r="H20" i="103"/>
  <c r="F18" i="103"/>
  <c r="H33" i="103"/>
  <c r="F17" i="103"/>
  <c r="H35" i="103"/>
  <c r="I35" i="103"/>
  <c r="B11" i="103"/>
  <c r="E10" i="103"/>
  <c r="E9" i="103"/>
  <c r="M5" i="103"/>
  <c r="M6" i="103"/>
  <c r="M7" i="103"/>
  <c r="M8" i="103"/>
  <c r="L5" i="103"/>
  <c r="L6" i="103"/>
  <c r="L7" i="103"/>
  <c r="L8" i="103"/>
  <c r="K5" i="103"/>
  <c r="K6" i="103"/>
  <c r="K7" i="103"/>
  <c r="K8" i="103"/>
  <c r="J5" i="103"/>
  <c r="J6" i="103"/>
  <c r="J7" i="103"/>
  <c r="J8" i="103"/>
  <c r="I5" i="103"/>
  <c r="I6" i="103"/>
  <c r="I7" i="103"/>
  <c r="I8" i="103"/>
  <c r="E5" i="103"/>
  <c r="E6" i="103"/>
  <c r="E7" i="103"/>
  <c r="E8" i="103"/>
  <c r="F26" i="102"/>
  <c r="F25" i="102"/>
  <c r="F24" i="102"/>
  <c r="F23" i="102"/>
  <c r="F22" i="102"/>
  <c r="F21" i="102"/>
  <c r="H36" i="102"/>
  <c r="F20" i="102"/>
  <c r="H28" i="102"/>
  <c r="F19" i="102"/>
  <c r="H20" i="102"/>
  <c r="F18" i="102"/>
  <c r="H33" i="102"/>
  <c r="F17" i="102"/>
  <c r="H35" i="102"/>
  <c r="I35" i="102"/>
  <c r="B11" i="102"/>
  <c r="E10" i="102"/>
  <c r="E9" i="102"/>
  <c r="M5" i="102"/>
  <c r="M6" i="102"/>
  <c r="M7" i="102"/>
  <c r="M8" i="102"/>
  <c r="L5" i="102"/>
  <c r="L6" i="102"/>
  <c r="L7" i="102"/>
  <c r="L8" i="102"/>
  <c r="K5" i="102"/>
  <c r="K6" i="102"/>
  <c r="K7" i="102"/>
  <c r="K8" i="102"/>
  <c r="J5" i="102"/>
  <c r="J6" i="102"/>
  <c r="J7" i="102"/>
  <c r="J8" i="102"/>
  <c r="I5" i="102"/>
  <c r="I6" i="102"/>
  <c r="I7" i="102"/>
  <c r="I8" i="102"/>
  <c r="E5" i="102"/>
  <c r="E6" i="102"/>
  <c r="E7" i="102"/>
  <c r="E8" i="102"/>
  <c r="F26" i="101"/>
  <c r="F25" i="101"/>
  <c r="F24" i="101"/>
  <c r="F23" i="101"/>
  <c r="F22" i="101"/>
  <c r="F21" i="101"/>
  <c r="H36" i="101"/>
  <c r="F20" i="101"/>
  <c r="H28" i="101"/>
  <c r="F19" i="101"/>
  <c r="H20" i="101"/>
  <c r="F18" i="101"/>
  <c r="H33" i="101"/>
  <c r="F17" i="101"/>
  <c r="H35" i="101"/>
  <c r="B11" i="101"/>
  <c r="E5" i="101"/>
  <c r="E6" i="101"/>
  <c r="E7" i="101"/>
  <c r="E8" i="101"/>
  <c r="E10" i="101"/>
  <c r="E9" i="101"/>
  <c r="M5" i="101"/>
  <c r="M6" i="101"/>
  <c r="M7" i="101"/>
  <c r="M8" i="101"/>
  <c r="L5" i="101"/>
  <c r="L6" i="101"/>
  <c r="L7" i="101"/>
  <c r="L8" i="101"/>
  <c r="K5" i="101"/>
  <c r="J5" i="101"/>
  <c r="J6" i="101"/>
  <c r="J7" i="101"/>
  <c r="J8" i="101"/>
  <c r="I5" i="101"/>
  <c r="I6" i="101"/>
  <c r="I7" i="101"/>
  <c r="I8" i="101"/>
  <c r="H17" i="105"/>
  <c r="H20" i="107"/>
  <c r="B31" i="107"/>
  <c r="H20" i="106"/>
  <c r="B31" i="106"/>
  <c r="H33" i="111"/>
  <c r="B31" i="111"/>
  <c r="B31" i="101"/>
  <c r="K6" i="101"/>
  <c r="K7" i="101"/>
  <c r="K8" i="101"/>
  <c r="H18" i="112"/>
  <c r="H19" i="112"/>
  <c r="I19" i="112"/>
  <c r="H22" i="112"/>
  <c r="H23" i="112"/>
  <c r="H17" i="111"/>
  <c r="H35" i="109"/>
  <c r="B31" i="109"/>
  <c r="H17" i="109"/>
  <c r="H18" i="108"/>
  <c r="H19" i="108"/>
  <c r="I19" i="108"/>
  <c r="H17" i="107"/>
  <c r="H21" i="105"/>
  <c r="H24" i="105"/>
  <c r="H18" i="104"/>
  <c r="H18" i="103"/>
  <c r="H19" i="103"/>
  <c r="I19" i="103"/>
  <c r="H22" i="103"/>
  <c r="H23" i="103"/>
  <c r="H26" i="112"/>
  <c r="H29" i="112"/>
  <c r="H30" i="112"/>
  <c r="H31" i="112"/>
  <c r="H34" i="112"/>
  <c r="I33" i="112"/>
  <c r="H17" i="112"/>
  <c r="I17" i="112"/>
  <c r="H21" i="112"/>
  <c r="I21" i="112"/>
  <c r="H24" i="112"/>
  <c r="I23" i="112"/>
  <c r="H25" i="112"/>
  <c r="I25" i="112"/>
  <c r="H27" i="112"/>
  <c r="I27" i="112"/>
  <c r="B31" i="112"/>
  <c r="B32" i="112"/>
  <c r="B33" i="112"/>
  <c r="B34" i="112"/>
  <c r="H32" i="112"/>
  <c r="H34" i="111"/>
  <c r="I33" i="111"/>
  <c r="H18" i="111"/>
  <c r="I17" i="111"/>
  <c r="H19" i="111"/>
  <c r="I19" i="111"/>
  <c r="H22" i="111"/>
  <c r="H23" i="111"/>
  <c r="H24" i="111"/>
  <c r="I23" i="111"/>
  <c r="H26" i="111"/>
  <c r="H29" i="111"/>
  <c r="H30" i="111"/>
  <c r="I29" i="111"/>
  <c r="H31" i="111"/>
  <c r="H32" i="111"/>
  <c r="I31" i="111"/>
  <c r="H21" i="111"/>
  <c r="I21" i="111"/>
  <c r="H25" i="111"/>
  <c r="I25" i="111"/>
  <c r="H27" i="111"/>
  <c r="I27" i="111"/>
  <c r="B32" i="111"/>
  <c r="B33" i="111"/>
  <c r="B34" i="111"/>
  <c r="H18" i="110"/>
  <c r="H19" i="110"/>
  <c r="I19" i="110"/>
  <c r="H22" i="110"/>
  <c r="H23" i="110"/>
  <c r="H26" i="110"/>
  <c r="H29" i="110"/>
  <c r="H30" i="110"/>
  <c r="H31" i="110"/>
  <c r="H34" i="110"/>
  <c r="I33" i="110"/>
  <c r="H17" i="110"/>
  <c r="H21" i="110"/>
  <c r="I21" i="110"/>
  <c r="H24" i="110"/>
  <c r="H25" i="110"/>
  <c r="I25" i="110"/>
  <c r="H27" i="110"/>
  <c r="I27" i="110"/>
  <c r="B31" i="110"/>
  <c r="B32" i="110"/>
  <c r="B33" i="110"/>
  <c r="B34" i="110"/>
  <c r="H32" i="110"/>
  <c r="I35" i="109"/>
  <c r="H18" i="109"/>
  <c r="I17" i="109"/>
  <c r="H19" i="109"/>
  <c r="I19" i="109"/>
  <c r="H22" i="109"/>
  <c r="H23" i="109"/>
  <c r="H26" i="109"/>
  <c r="H29" i="109"/>
  <c r="H30" i="109"/>
  <c r="H31" i="109"/>
  <c r="H34" i="109"/>
  <c r="I33" i="109"/>
  <c r="H21" i="109"/>
  <c r="H24" i="109"/>
  <c r="H25" i="109"/>
  <c r="H27" i="109"/>
  <c r="I27" i="109"/>
  <c r="B32" i="109"/>
  <c r="B33" i="109"/>
  <c r="B34" i="109"/>
  <c r="H32" i="109"/>
  <c r="H22" i="108"/>
  <c r="H23" i="108"/>
  <c r="H26" i="108"/>
  <c r="H29" i="108"/>
  <c r="H30" i="108"/>
  <c r="H31" i="108"/>
  <c r="H34" i="108"/>
  <c r="I33" i="108"/>
  <c r="H17" i="108"/>
  <c r="I17" i="108"/>
  <c r="H21" i="108"/>
  <c r="I21" i="108"/>
  <c r="H24" i="108"/>
  <c r="H25" i="108"/>
  <c r="I25" i="108"/>
  <c r="H27" i="108"/>
  <c r="I27" i="108"/>
  <c r="B31" i="108"/>
  <c r="B32" i="108"/>
  <c r="B33" i="108"/>
  <c r="B34" i="108"/>
  <c r="H32" i="108"/>
  <c r="I35" i="107"/>
  <c r="H18" i="107"/>
  <c r="I17" i="107"/>
  <c r="H19" i="107"/>
  <c r="I19" i="107"/>
  <c r="H22" i="107"/>
  <c r="H23" i="107"/>
  <c r="H26" i="107"/>
  <c r="H29" i="107"/>
  <c r="H30" i="107"/>
  <c r="H31" i="107"/>
  <c r="H34" i="107"/>
  <c r="I33" i="107"/>
  <c r="H21" i="107"/>
  <c r="H24" i="107"/>
  <c r="H25" i="107"/>
  <c r="H27" i="107"/>
  <c r="I27" i="107"/>
  <c r="B32" i="107"/>
  <c r="B33" i="107"/>
  <c r="B34" i="107"/>
  <c r="H32" i="107"/>
  <c r="I35" i="106"/>
  <c r="H18" i="106"/>
  <c r="I17" i="106"/>
  <c r="H19" i="106"/>
  <c r="I19" i="106"/>
  <c r="H22" i="106"/>
  <c r="H23" i="106"/>
  <c r="H26" i="106"/>
  <c r="H29" i="106"/>
  <c r="H30" i="106"/>
  <c r="H31" i="106"/>
  <c r="H34" i="106"/>
  <c r="I33" i="106"/>
  <c r="H21" i="106"/>
  <c r="H24" i="106"/>
  <c r="H25" i="106"/>
  <c r="H27" i="106"/>
  <c r="I27" i="106"/>
  <c r="B32" i="106"/>
  <c r="B33" i="106"/>
  <c r="B34" i="106"/>
  <c r="H32" i="106"/>
  <c r="H18" i="105"/>
  <c r="I17" i="105"/>
  <c r="H19" i="105"/>
  <c r="I19" i="105"/>
  <c r="H22" i="105"/>
  <c r="I21" i="105"/>
  <c r="H23" i="105"/>
  <c r="I23" i="105"/>
  <c r="H26" i="105"/>
  <c r="H29" i="105"/>
  <c r="H30" i="105"/>
  <c r="H31" i="105"/>
  <c r="H34" i="105"/>
  <c r="I33" i="105"/>
  <c r="H25" i="105"/>
  <c r="H27" i="105"/>
  <c r="I27" i="105"/>
  <c r="B31" i="105"/>
  <c r="B32" i="105"/>
  <c r="B33" i="105"/>
  <c r="B34" i="105"/>
  <c r="H32" i="105"/>
  <c r="I35" i="104"/>
  <c r="H19" i="104"/>
  <c r="I19" i="104"/>
  <c r="H22" i="104"/>
  <c r="H23" i="104"/>
  <c r="H26" i="104"/>
  <c r="H29" i="104"/>
  <c r="H30" i="104"/>
  <c r="H31" i="104"/>
  <c r="H34" i="104"/>
  <c r="I33" i="104"/>
  <c r="H17" i="104"/>
  <c r="I17" i="104"/>
  <c r="H21" i="104"/>
  <c r="I21" i="104"/>
  <c r="H24" i="104"/>
  <c r="H25" i="104"/>
  <c r="I25" i="104"/>
  <c r="H27" i="104"/>
  <c r="I27" i="104"/>
  <c r="B31" i="104"/>
  <c r="B32" i="104"/>
  <c r="B33" i="104"/>
  <c r="B34" i="104"/>
  <c r="H32" i="104"/>
  <c r="H26" i="103"/>
  <c r="H29" i="103"/>
  <c r="H30" i="103"/>
  <c r="H31" i="103"/>
  <c r="H34" i="103"/>
  <c r="I33" i="103"/>
  <c r="H17" i="103"/>
  <c r="H21" i="103"/>
  <c r="I21" i="103"/>
  <c r="H24" i="103"/>
  <c r="I23" i="103"/>
  <c r="H25" i="103"/>
  <c r="I25" i="103"/>
  <c r="H27" i="103"/>
  <c r="I27" i="103"/>
  <c r="B31" i="103"/>
  <c r="B32" i="103"/>
  <c r="B33" i="103"/>
  <c r="B34" i="103"/>
  <c r="H32" i="103"/>
  <c r="H18" i="102"/>
  <c r="H19" i="102"/>
  <c r="I19" i="102"/>
  <c r="H22" i="102"/>
  <c r="H23" i="102"/>
  <c r="H26" i="102"/>
  <c r="H29" i="102"/>
  <c r="H30" i="102"/>
  <c r="H31" i="102"/>
  <c r="H34" i="102"/>
  <c r="I33" i="102"/>
  <c r="H17" i="102"/>
  <c r="H21" i="102"/>
  <c r="I21" i="102"/>
  <c r="H24" i="102"/>
  <c r="H25" i="102"/>
  <c r="I25" i="102"/>
  <c r="H27" i="102"/>
  <c r="I27" i="102"/>
  <c r="B31" i="102"/>
  <c r="B32" i="102"/>
  <c r="B33" i="102"/>
  <c r="B34" i="102"/>
  <c r="H32" i="102"/>
  <c r="H17" i="101"/>
  <c r="I35" i="101"/>
  <c r="H18" i="101"/>
  <c r="I17" i="101"/>
  <c r="H19" i="101"/>
  <c r="I19" i="101"/>
  <c r="H22" i="101"/>
  <c r="H23" i="101"/>
  <c r="H26" i="101"/>
  <c r="H29" i="101"/>
  <c r="H30" i="101"/>
  <c r="H31" i="101"/>
  <c r="H34" i="101"/>
  <c r="I33" i="101"/>
  <c r="H21" i="101"/>
  <c r="H24" i="101"/>
  <c r="H25" i="101"/>
  <c r="H27" i="101"/>
  <c r="I27" i="101"/>
  <c r="B32" i="101"/>
  <c r="B33" i="101"/>
  <c r="B34" i="101"/>
  <c r="H32" i="101"/>
  <c r="F19" i="99"/>
  <c r="F26" i="100"/>
  <c r="F25" i="100"/>
  <c r="F24" i="100"/>
  <c r="F23" i="100"/>
  <c r="F22" i="100"/>
  <c r="F21" i="100"/>
  <c r="H36" i="100"/>
  <c r="F20" i="100"/>
  <c r="H28" i="100"/>
  <c r="F19" i="100"/>
  <c r="F18" i="100"/>
  <c r="H33" i="100"/>
  <c r="F17" i="100"/>
  <c r="B11" i="100"/>
  <c r="E5" i="100"/>
  <c r="E6" i="100"/>
  <c r="E7" i="100"/>
  <c r="E8" i="100"/>
  <c r="E10" i="100"/>
  <c r="E9" i="100"/>
  <c r="M5" i="100"/>
  <c r="M6" i="100"/>
  <c r="M7" i="100"/>
  <c r="M8" i="100"/>
  <c r="L5" i="100"/>
  <c r="L6" i="100"/>
  <c r="L7" i="100"/>
  <c r="L8" i="100"/>
  <c r="K5" i="100"/>
  <c r="J5" i="100"/>
  <c r="J6" i="100"/>
  <c r="J7" i="100"/>
  <c r="J8" i="100"/>
  <c r="I5" i="100"/>
  <c r="I6" i="100"/>
  <c r="I7" i="100"/>
  <c r="I8" i="100"/>
  <c r="K6" i="100"/>
  <c r="K7" i="100"/>
  <c r="K8" i="100"/>
  <c r="I17" i="110"/>
  <c r="H35" i="100"/>
  <c r="I35" i="100"/>
  <c r="B31" i="100"/>
  <c r="I29" i="112"/>
  <c r="I17" i="103"/>
  <c r="I29" i="103"/>
  <c r="I31" i="112"/>
  <c r="I31" i="110"/>
  <c r="I29" i="110"/>
  <c r="I23" i="110"/>
  <c r="I25" i="109"/>
  <c r="I21" i="109"/>
  <c r="I31" i="109"/>
  <c r="I29" i="109"/>
  <c r="I23" i="109"/>
  <c r="I31" i="108"/>
  <c r="I29" i="108"/>
  <c r="I23" i="108"/>
  <c r="I25" i="107"/>
  <c r="I21" i="107"/>
  <c r="I31" i="107"/>
  <c r="I29" i="107"/>
  <c r="I23" i="107"/>
  <c r="I25" i="106"/>
  <c r="I21" i="106"/>
  <c r="I31" i="106"/>
  <c r="I29" i="106"/>
  <c r="I23" i="106"/>
  <c r="I25" i="105"/>
  <c r="I31" i="105"/>
  <c r="I29" i="105"/>
  <c r="I31" i="104"/>
  <c r="I29" i="104"/>
  <c r="I23" i="104"/>
  <c r="I31" i="103"/>
  <c r="I17" i="102"/>
  <c r="I31" i="102"/>
  <c r="I29" i="102"/>
  <c r="I23" i="102"/>
  <c r="I25" i="101"/>
  <c r="I21" i="101"/>
  <c r="I31" i="101"/>
  <c r="I29" i="101"/>
  <c r="I23" i="101"/>
  <c r="H21" i="100"/>
  <c r="H17" i="100"/>
  <c r="B32" i="100"/>
  <c r="B33" i="100"/>
  <c r="B34" i="100"/>
  <c r="H18" i="100"/>
  <c r="H19" i="100"/>
  <c r="H22" i="100"/>
  <c r="I21" i="100"/>
  <c r="H23" i="100"/>
  <c r="H26" i="100"/>
  <c r="H29" i="100"/>
  <c r="H30" i="100"/>
  <c r="H31" i="100"/>
  <c r="H34" i="100"/>
  <c r="I33" i="100"/>
  <c r="H20" i="100"/>
  <c r="H24" i="100"/>
  <c r="H25" i="100"/>
  <c r="H27" i="100"/>
  <c r="I27" i="100"/>
  <c r="H32" i="100"/>
  <c r="B11" i="99"/>
  <c r="I17" i="100"/>
  <c r="I25" i="100"/>
  <c r="I31" i="100"/>
  <c r="I29" i="100"/>
  <c r="I23" i="100"/>
  <c r="I19" i="100"/>
  <c r="B11" i="95"/>
  <c r="B11" i="98"/>
  <c r="E5" i="98"/>
  <c r="E6" i="98"/>
  <c r="E7" i="98"/>
  <c r="E8" i="98"/>
  <c r="B11" i="94"/>
  <c r="F26" i="99"/>
  <c r="F25" i="99"/>
  <c r="F24" i="99"/>
  <c r="F23" i="99"/>
  <c r="F22" i="99"/>
  <c r="F21" i="99"/>
  <c r="H36" i="99"/>
  <c r="F20" i="99"/>
  <c r="H28" i="99"/>
  <c r="F18" i="99"/>
  <c r="B31" i="99"/>
  <c r="F17" i="99"/>
  <c r="H35" i="99"/>
  <c r="I35" i="99"/>
  <c r="E10" i="99"/>
  <c r="E9" i="99"/>
  <c r="M5" i="99"/>
  <c r="M6" i="99"/>
  <c r="M7" i="99"/>
  <c r="M8" i="99"/>
  <c r="L5" i="99"/>
  <c r="L6" i="99"/>
  <c r="L7" i="99"/>
  <c r="L8" i="99"/>
  <c r="K5" i="99"/>
  <c r="K6" i="99"/>
  <c r="K7" i="99"/>
  <c r="K8" i="99"/>
  <c r="J5" i="99"/>
  <c r="J6" i="99"/>
  <c r="J7" i="99"/>
  <c r="J8" i="99"/>
  <c r="I5" i="99"/>
  <c r="I6" i="99"/>
  <c r="I7" i="99"/>
  <c r="I8" i="99"/>
  <c r="E5" i="99"/>
  <c r="E6" i="99"/>
  <c r="E7" i="99"/>
  <c r="E8" i="99"/>
  <c r="F26" i="98"/>
  <c r="F25" i="98"/>
  <c r="F24" i="98"/>
  <c r="F23" i="98"/>
  <c r="F22" i="98"/>
  <c r="F21" i="98"/>
  <c r="H36" i="98"/>
  <c r="F20" i="98"/>
  <c r="H28" i="98"/>
  <c r="F19" i="98"/>
  <c r="F18" i="98"/>
  <c r="H33" i="98"/>
  <c r="F17" i="98"/>
  <c r="H35" i="98"/>
  <c r="E10" i="98"/>
  <c r="E9" i="98"/>
  <c r="M5" i="98"/>
  <c r="M6" i="98"/>
  <c r="M7" i="98"/>
  <c r="M8" i="98"/>
  <c r="L5" i="98"/>
  <c r="L6" i="98"/>
  <c r="L7" i="98"/>
  <c r="L8" i="98"/>
  <c r="K5" i="98"/>
  <c r="K6" i="98"/>
  <c r="K7" i="98"/>
  <c r="K8" i="98"/>
  <c r="J5" i="98"/>
  <c r="J6" i="98"/>
  <c r="J7" i="98"/>
  <c r="J8" i="98"/>
  <c r="I5" i="98"/>
  <c r="I6" i="98"/>
  <c r="I7" i="98"/>
  <c r="I8" i="98"/>
  <c r="B31" i="98"/>
  <c r="B32" i="98"/>
  <c r="B33" i="98"/>
  <c r="B34" i="98"/>
  <c r="H33" i="99"/>
  <c r="B32" i="99"/>
  <c r="B33" i="99"/>
  <c r="B34" i="99"/>
  <c r="H18" i="99"/>
  <c r="H19" i="99"/>
  <c r="H22" i="99"/>
  <c r="H23" i="99"/>
  <c r="H17" i="98"/>
  <c r="H26" i="99"/>
  <c r="H29" i="99"/>
  <c r="H30" i="99"/>
  <c r="H31" i="99"/>
  <c r="H34" i="99"/>
  <c r="I33" i="99"/>
  <c r="H17" i="99"/>
  <c r="H20" i="99"/>
  <c r="H21" i="99"/>
  <c r="H24" i="99"/>
  <c r="H25" i="99"/>
  <c r="H27" i="99"/>
  <c r="I27" i="99"/>
  <c r="H32" i="99"/>
  <c r="H21" i="98"/>
  <c r="H24" i="98"/>
  <c r="I35" i="98"/>
  <c r="H18" i="98"/>
  <c r="H19" i="98"/>
  <c r="H22" i="98"/>
  <c r="H23" i="98"/>
  <c r="H26" i="98"/>
  <c r="H29" i="98"/>
  <c r="H30" i="98"/>
  <c r="H31" i="98"/>
  <c r="H34" i="98"/>
  <c r="I33" i="98"/>
  <c r="H20" i="98"/>
  <c r="H25" i="98"/>
  <c r="I25" i="98"/>
  <c r="H27" i="98"/>
  <c r="I27" i="98"/>
  <c r="H32" i="98"/>
  <c r="I17" i="98"/>
  <c r="I23" i="99"/>
  <c r="I19" i="99"/>
  <c r="I21" i="99"/>
  <c r="I17" i="99"/>
  <c r="I23" i="98"/>
  <c r="I21" i="98"/>
  <c r="I25" i="99"/>
  <c r="I31" i="99"/>
  <c r="I29" i="99"/>
  <c r="I31" i="98"/>
  <c r="I29" i="98"/>
  <c r="I19" i="98"/>
  <c r="F17" i="92"/>
  <c r="F17" i="88"/>
  <c r="F17" i="89"/>
  <c r="F26" i="97"/>
  <c r="F25" i="97"/>
  <c r="F24" i="97"/>
  <c r="F23" i="97"/>
  <c r="F22" i="97"/>
  <c r="F21" i="97"/>
  <c r="H36" i="97"/>
  <c r="F20" i="97"/>
  <c r="H28" i="97"/>
  <c r="F19" i="97"/>
  <c r="F18" i="97"/>
  <c r="H33" i="97"/>
  <c r="F17" i="97"/>
  <c r="H35" i="97"/>
  <c r="B11" i="97"/>
  <c r="E10" i="97"/>
  <c r="E9" i="97"/>
  <c r="M5" i="97"/>
  <c r="M6" i="97"/>
  <c r="M7" i="97"/>
  <c r="M8" i="97"/>
  <c r="L5" i="97"/>
  <c r="L6" i="97"/>
  <c r="L7" i="97"/>
  <c r="L8" i="97"/>
  <c r="K5" i="97"/>
  <c r="K6" i="97"/>
  <c r="K7" i="97"/>
  <c r="K8" i="97"/>
  <c r="J5" i="97"/>
  <c r="J6" i="97"/>
  <c r="J7" i="97"/>
  <c r="J8" i="97"/>
  <c r="I5" i="97"/>
  <c r="I6" i="97"/>
  <c r="I7" i="97"/>
  <c r="I8" i="97"/>
  <c r="E5" i="97"/>
  <c r="E6" i="97"/>
  <c r="E7" i="97"/>
  <c r="E8" i="97"/>
  <c r="F26" i="96"/>
  <c r="F25" i="96"/>
  <c r="F24" i="96"/>
  <c r="F23" i="96"/>
  <c r="F22" i="96"/>
  <c r="F21" i="96"/>
  <c r="H36" i="96"/>
  <c r="F20" i="96"/>
  <c r="H28" i="96"/>
  <c r="F19" i="96"/>
  <c r="F18" i="96"/>
  <c r="H33" i="96"/>
  <c r="F17" i="96"/>
  <c r="B11" i="96"/>
  <c r="E10" i="96"/>
  <c r="E9" i="96"/>
  <c r="M5" i="96"/>
  <c r="M6" i="96"/>
  <c r="M7" i="96"/>
  <c r="M8" i="96"/>
  <c r="L5" i="96"/>
  <c r="L6" i="96"/>
  <c r="L7" i="96"/>
  <c r="L8" i="96"/>
  <c r="K5" i="96"/>
  <c r="K6" i="96"/>
  <c r="K7" i="96"/>
  <c r="K8" i="96"/>
  <c r="J5" i="96"/>
  <c r="J6" i="96"/>
  <c r="J7" i="96"/>
  <c r="J8" i="96"/>
  <c r="I5" i="96"/>
  <c r="I6" i="96"/>
  <c r="I7" i="96"/>
  <c r="I8" i="96"/>
  <c r="E5" i="96"/>
  <c r="E6" i="96"/>
  <c r="E7" i="96"/>
  <c r="E8" i="96"/>
  <c r="F26" i="95"/>
  <c r="F25" i="95"/>
  <c r="F24" i="95"/>
  <c r="F23" i="95"/>
  <c r="F22" i="95"/>
  <c r="F21" i="95"/>
  <c r="H36" i="95"/>
  <c r="F20" i="95"/>
  <c r="H28" i="95"/>
  <c r="F19" i="95"/>
  <c r="F18" i="95"/>
  <c r="H33" i="95"/>
  <c r="F17" i="95"/>
  <c r="E10" i="95"/>
  <c r="E9" i="95"/>
  <c r="M5" i="95"/>
  <c r="M6" i="95"/>
  <c r="M7" i="95"/>
  <c r="M8" i="95"/>
  <c r="L5" i="95"/>
  <c r="L6" i="95"/>
  <c r="L7" i="95"/>
  <c r="L8" i="95"/>
  <c r="K5" i="95"/>
  <c r="K6" i="95"/>
  <c r="K7" i="95"/>
  <c r="K8" i="95"/>
  <c r="J5" i="95"/>
  <c r="J6" i="95"/>
  <c r="J7" i="95"/>
  <c r="J8" i="95"/>
  <c r="I5" i="95"/>
  <c r="I6" i="95"/>
  <c r="I7" i="95"/>
  <c r="I8" i="95"/>
  <c r="E5" i="95"/>
  <c r="E6" i="95"/>
  <c r="E7" i="95"/>
  <c r="E8" i="95"/>
  <c r="F26" i="94"/>
  <c r="F25" i="94"/>
  <c r="F24" i="94"/>
  <c r="F23" i="94"/>
  <c r="F22" i="94"/>
  <c r="F21" i="94"/>
  <c r="H36" i="94"/>
  <c r="F20" i="94"/>
  <c r="H28" i="94"/>
  <c r="F19" i="94"/>
  <c r="F18" i="94"/>
  <c r="H33" i="94"/>
  <c r="F17" i="94"/>
  <c r="E10" i="94"/>
  <c r="E9" i="94"/>
  <c r="M5" i="94"/>
  <c r="M6" i="94"/>
  <c r="M7" i="94"/>
  <c r="M8" i="94"/>
  <c r="L5" i="94"/>
  <c r="L6" i="94"/>
  <c r="L7" i="94"/>
  <c r="L8" i="94"/>
  <c r="K5" i="94"/>
  <c r="K6" i="94"/>
  <c r="K7" i="94"/>
  <c r="K8" i="94"/>
  <c r="J5" i="94"/>
  <c r="J6" i="94"/>
  <c r="J7" i="94"/>
  <c r="J8" i="94"/>
  <c r="I5" i="94"/>
  <c r="I6" i="94"/>
  <c r="I7" i="94"/>
  <c r="I8" i="94"/>
  <c r="E5" i="94"/>
  <c r="E6" i="94"/>
  <c r="E7" i="94"/>
  <c r="E8" i="94"/>
  <c r="F26" i="93"/>
  <c r="F25" i="93"/>
  <c r="F24" i="93"/>
  <c r="F23" i="93"/>
  <c r="F22" i="93"/>
  <c r="F21" i="93"/>
  <c r="H36" i="93"/>
  <c r="F20" i="93"/>
  <c r="H28" i="93"/>
  <c r="F19" i="93"/>
  <c r="F18" i="93"/>
  <c r="H33" i="93"/>
  <c r="F17" i="93"/>
  <c r="B11" i="93"/>
  <c r="E10" i="93"/>
  <c r="E9" i="93"/>
  <c r="M5" i="93"/>
  <c r="M6" i="93"/>
  <c r="M7" i="93"/>
  <c r="M8" i="93"/>
  <c r="L5" i="93"/>
  <c r="L6" i="93"/>
  <c r="L7" i="93"/>
  <c r="L8" i="93"/>
  <c r="K5" i="93"/>
  <c r="K6" i="93"/>
  <c r="K7" i="93"/>
  <c r="K8" i="93"/>
  <c r="J5" i="93"/>
  <c r="J6" i="93"/>
  <c r="J7" i="93"/>
  <c r="J8" i="93"/>
  <c r="I5" i="93"/>
  <c r="I6" i="93"/>
  <c r="I7" i="93"/>
  <c r="I8" i="93"/>
  <c r="E5" i="93"/>
  <c r="E6" i="93"/>
  <c r="E7" i="93"/>
  <c r="E8" i="93"/>
  <c r="F26" i="92"/>
  <c r="F25" i="92"/>
  <c r="F24" i="92"/>
  <c r="F23" i="92"/>
  <c r="F22" i="92"/>
  <c r="F21" i="92"/>
  <c r="H36" i="92"/>
  <c r="F20" i="92"/>
  <c r="H28" i="92"/>
  <c r="F19" i="92"/>
  <c r="F18" i="92"/>
  <c r="H35" i="92"/>
  <c r="I35" i="92"/>
  <c r="B11" i="92"/>
  <c r="E10" i="92"/>
  <c r="E9" i="92"/>
  <c r="M5" i="92"/>
  <c r="M6" i="92"/>
  <c r="M7" i="92"/>
  <c r="M8" i="92"/>
  <c r="L5" i="92"/>
  <c r="L6" i="92"/>
  <c r="L7" i="92"/>
  <c r="L8" i="92"/>
  <c r="K5" i="92"/>
  <c r="K6" i="92"/>
  <c r="K7" i="92"/>
  <c r="K8" i="92"/>
  <c r="J5" i="92"/>
  <c r="J6" i="92"/>
  <c r="J7" i="92"/>
  <c r="J8" i="92"/>
  <c r="I5" i="92"/>
  <c r="I6" i="92"/>
  <c r="I7" i="92"/>
  <c r="I8" i="92"/>
  <c r="E5" i="92"/>
  <c r="E6" i="92"/>
  <c r="E7" i="92"/>
  <c r="E8" i="92"/>
  <c r="F26" i="91"/>
  <c r="F25" i="91"/>
  <c r="F24" i="91"/>
  <c r="F23" i="91"/>
  <c r="F22" i="91"/>
  <c r="F21" i="91"/>
  <c r="H36" i="91"/>
  <c r="F20" i="91"/>
  <c r="H28" i="91"/>
  <c r="F19" i="91"/>
  <c r="F18" i="91"/>
  <c r="H33" i="91"/>
  <c r="F17" i="91"/>
  <c r="B11" i="91"/>
  <c r="E10" i="91"/>
  <c r="E9" i="91"/>
  <c r="M5" i="91"/>
  <c r="M6" i="91"/>
  <c r="M7" i="91"/>
  <c r="M8" i="91"/>
  <c r="L5" i="91"/>
  <c r="L6" i="91"/>
  <c r="L7" i="91"/>
  <c r="L8" i="91"/>
  <c r="K5" i="91"/>
  <c r="K6" i="91"/>
  <c r="K7" i="91"/>
  <c r="K8" i="91"/>
  <c r="J5" i="91"/>
  <c r="J6" i="91"/>
  <c r="J7" i="91"/>
  <c r="J8" i="91"/>
  <c r="I5" i="91"/>
  <c r="I6" i="91"/>
  <c r="I7" i="91"/>
  <c r="I8" i="91"/>
  <c r="E5" i="91"/>
  <c r="E6" i="91"/>
  <c r="E7" i="91"/>
  <c r="E8" i="91"/>
  <c r="F26" i="90"/>
  <c r="F25" i="90"/>
  <c r="F24" i="90"/>
  <c r="F23" i="90"/>
  <c r="F22" i="90"/>
  <c r="F21" i="90"/>
  <c r="H36" i="90"/>
  <c r="F20" i="90"/>
  <c r="H28" i="90"/>
  <c r="F19" i="90"/>
  <c r="F18" i="90"/>
  <c r="F17" i="90"/>
  <c r="H35" i="90"/>
  <c r="I35" i="90"/>
  <c r="B11" i="90"/>
  <c r="E10" i="90"/>
  <c r="E9" i="90"/>
  <c r="M5" i="90"/>
  <c r="M6" i="90"/>
  <c r="M7" i="90"/>
  <c r="M8" i="90"/>
  <c r="L5" i="90"/>
  <c r="L6" i="90"/>
  <c r="L7" i="90"/>
  <c r="L8" i="90"/>
  <c r="K5" i="90"/>
  <c r="K6" i="90"/>
  <c r="K7" i="90"/>
  <c r="K8" i="90"/>
  <c r="J5" i="90"/>
  <c r="J6" i="90"/>
  <c r="J7" i="90"/>
  <c r="J8" i="90"/>
  <c r="I5" i="90"/>
  <c r="I6" i="90"/>
  <c r="I7" i="90"/>
  <c r="I8" i="90"/>
  <c r="E5" i="90"/>
  <c r="E6" i="90"/>
  <c r="E7" i="90"/>
  <c r="E8" i="90"/>
  <c r="F26" i="89"/>
  <c r="F25" i="89"/>
  <c r="F24" i="89"/>
  <c r="F23" i="89"/>
  <c r="F22" i="89"/>
  <c r="F21" i="89"/>
  <c r="H36" i="89"/>
  <c r="F20" i="89"/>
  <c r="H28" i="89"/>
  <c r="F19" i="89"/>
  <c r="F18" i="89"/>
  <c r="H35" i="89"/>
  <c r="I35" i="89"/>
  <c r="B11" i="89"/>
  <c r="E5" i="89"/>
  <c r="E6" i="89"/>
  <c r="E7" i="89"/>
  <c r="E8" i="89"/>
  <c r="E10" i="89"/>
  <c r="E9" i="89"/>
  <c r="M5" i="89"/>
  <c r="M6" i="89"/>
  <c r="M7" i="89"/>
  <c r="M8" i="89"/>
  <c r="L5" i="89"/>
  <c r="L6" i="89"/>
  <c r="L7" i="89"/>
  <c r="L8" i="89"/>
  <c r="K5" i="89"/>
  <c r="K6" i="89"/>
  <c r="K7" i="89"/>
  <c r="K8" i="89"/>
  <c r="J5" i="89"/>
  <c r="J6" i="89"/>
  <c r="J7" i="89"/>
  <c r="J8" i="89"/>
  <c r="I5" i="89"/>
  <c r="I6" i="89"/>
  <c r="I7" i="89"/>
  <c r="I8" i="89"/>
  <c r="F26" i="88"/>
  <c r="F25" i="88"/>
  <c r="F24" i="88"/>
  <c r="F23" i="88"/>
  <c r="F22" i="88"/>
  <c r="F21" i="88"/>
  <c r="H36" i="88"/>
  <c r="F20" i="88"/>
  <c r="H28" i="88"/>
  <c r="F19" i="88"/>
  <c r="B31" i="88"/>
  <c r="F18" i="88"/>
  <c r="H33" i="88"/>
  <c r="H35" i="88"/>
  <c r="B11" i="88"/>
  <c r="E5" i="88"/>
  <c r="E6" i="88"/>
  <c r="E7" i="88"/>
  <c r="E8" i="88"/>
  <c r="E10" i="88"/>
  <c r="E9" i="88"/>
  <c r="M5" i="88"/>
  <c r="M6" i="88"/>
  <c r="M7" i="88"/>
  <c r="M8" i="88"/>
  <c r="L5" i="88"/>
  <c r="L6" i="88"/>
  <c r="L7" i="88"/>
  <c r="L8" i="88"/>
  <c r="K5" i="88"/>
  <c r="K6" i="88"/>
  <c r="K7" i="88"/>
  <c r="K8" i="88"/>
  <c r="J5" i="88"/>
  <c r="J6" i="88"/>
  <c r="J7" i="88"/>
  <c r="J8" i="88"/>
  <c r="I5" i="88"/>
  <c r="I6" i="88"/>
  <c r="I7" i="88"/>
  <c r="I8" i="88"/>
  <c r="H35" i="91"/>
  <c r="I35" i="91"/>
  <c r="B31" i="91"/>
  <c r="H33" i="92"/>
  <c r="B31" i="92"/>
  <c r="H35" i="93"/>
  <c r="I35" i="93"/>
  <c r="B31" i="93"/>
  <c r="H35" i="95"/>
  <c r="B31" i="95"/>
  <c r="H33" i="89"/>
  <c r="B31" i="89"/>
  <c r="H35" i="96"/>
  <c r="I35" i="96"/>
  <c r="B31" i="96"/>
  <c r="H17" i="97"/>
  <c r="B31" i="97"/>
  <c r="B32" i="97"/>
  <c r="B33" i="97"/>
  <c r="B34" i="97"/>
  <c r="H21" i="96"/>
  <c r="H17" i="96"/>
  <c r="B32" i="96"/>
  <c r="B33" i="96"/>
  <c r="B34" i="96"/>
  <c r="B32" i="95"/>
  <c r="B33" i="95"/>
  <c r="B34" i="95"/>
  <c r="H17" i="95"/>
  <c r="H35" i="94"/>
  <c r="B31" i="94"/>
  <c r="H17" i="94"/>
  <c r="B32" i="94"/>
  <c r="B33" i="94"/>
  <c r="B34" i="94"/>
  <c r="H18" i="93"/>
  <c r="B32" i="93"/>
  <c r="B33" i="93"/>
  <c r="B34" i="93"/>
  <c r="H19" i="93"/>
  <c r="B32" i="92"/>
  <c r="B33" i="92"/>
  <c r="B34" i="92"/>
  <c r="B32" i="91"/>
  <c r="B33" i="91"/>
  <c r="B34" i="91"/>
  <c r="H18" i="91"/>
  <c r="H19" i="91"/>
  <c r="H33" i="90"/>
  <c r="B31" i="90"/>
  <c r="B32" i="90"/>
  <c r="B33" i="90"/>
  <c r="B34" i="90"/>
  <c r="H18" i="90"/>
  <c r="H19" i="90"/>
  <c r="B32" i="89"/>
  <c r="B33" i="89"/>
  <c r="B34" i="89"/>
  <c r="H17" i="88"/>
  <c r="B32" i="88"/>
  <c r="B33" i="88"/>
  <c r="B34" i="88"/>
  <c r="H21" i="88"/>
  <c r="H24" i="88"/>
  <c r="I35" i="97"/>
  <c r="H18" i="97"/>
  <c r="I17" i="97"/>
  <c r="H19" i="97"/>
  <c r="H22" i="97"/>
  <c r="H23" i="97"/>
  <c r="H26" i="97"/>
  <c r="H29" i="97"/>
  <c r="H30" i="97"/>
  <c r="H31" i="97"/>
  <c r="H34" i="97"/>
  <c r="I33" i="97"/>
  <c r="H20" i="97"/>
  <c r="H21" i="97"/>
  <c r="I21" i="97"/>
  <c r="H24" i="97"/>
  <c r="H25" i="97"/>
  <c r="I25" i="97"/>
  <c r="H27" i="97"/>
  <c r="I27" i="97"/>
  <c r="H32" i="97"/>
  <c r="H18" i="96"/>
  <c r="I17" i="96"/>
  <c r="H19" i="96"/>
  <c r="H22" i="96"/>
  <c r="I21" i="96"/>
  <c r="H23" i="96"/>
  <c r="H26" i="96"/>
  <c r="H29" i="96"/>
  <c r="H30" i="96"/>
  <c r="H31" i="96"/>
  <c r="H34" i="96"/>
  <c r="I33" i="96"/>
  <c r="H20" i="96"/>
  <c r="H24" i="96"/>
  <c r="H25" i="96"/>
  <c r="H27" i="96"/>
  <c r="I27" i="96"/>
  <c r="H32" i="96"/>
  <c r="I35" i="95"/>
  <c r="H18" i="95"/>
  <c r="I17" i="95"/>
  <c r="H19" i="95"/>
  <c r="H22" i="95"/>
  <c r="H23" i="95"/>
  <c r="H26" i="95"/>
  <c r="H29" i="95"/>
  <c r="H30" i="95"/>
  <c r="H31" i="95"/>
  <c r="H34" i="95"/>
  <c r="I33" i="95"/>
  <c r="H20" i="95"/>
  <c r="H21" i="95"/>
  <c r="I21" i="95"/>
  <c r="H24" i="95"/>
  <c r="H25" i="95"/>
  <c r="I25" i="95"/>
  <c r="H27" i="95"/>
  <c r="I27" i="95"/>
  <c r="H32" i="95"/>
  <c r="I35" i="94"/>
  <c r="H18" i="94"/>
  <c r="I17" i="94"/>
  <c r="H19" i="94"/>
  <c r="H22" i="94"/>
  <c r="H23" i="94"/>
  <c r="H26" i="94"/>
  <c r="H29" i="94"/>
  <c r="H30" i="94"/>
  <c r="H31" i="94"/>
  <c r="H34" i="94"/>
  <c r="I33" i="94"/>
  <c r="H20" i="94"/>
  <c r="H21" i="94"/>
  <c r="I21" i="94"/>
  <c r="H24" i="94"/>
  <c r="H25" i="94"/>
  <c r="I25" i="94"/>
  <c r="H27" i="94"/>
  <c r="I27" i="94"/>
  <c r="H32" i="94"/>
  <c r="H22" i="93"/>
  <c r="H23" i="93"/>
  <c r="H26" i="93"/>
  <c r="H29" i="93"/>
  <c r="H30" i="93"/>
  <c r="H31" i="93"/>
  <c r="H34" i="93"/>
  <c r="I33" i="93"/>
  <c r="H17" i="93"/>
  <c r="I17" i="93"/>
  <c r="H20" i="93"/>
  <c r="I19" i="93"/>
  <c r="H21" i="93"/>
  <c r="H24" i="93"/>
  <c r="H25" i="93"/>
  <c r="H27" i="93"/>
  <c r="I27" i="93"/>
  <c r="H32" i="93"/>
  <c r="H18" i="92"/>
  <c r="H19" i="92"/>
  <c r="H22" i="92"/>
  <c r="H23" i="92"/>
  <c r="H26" i="92"/>
  <c r="H29" i="92"/>
  <c r="H30" i="92"/>
  <c r="H31" i="92"/>
  <c r="H34" i="92"/>
  <c r="I33" i="92"/>
  <c r="H17" i="92"/>
  <c r="H20" i="92"/>
  <c r="H21" i="92"/>
  <c r="H24" i="92"/>
  <c r="H25" i="92"/>
  <c r="H27" i="92"/>
  <c r="I27" i="92"/>
  <c r="H32" i="92"/>
  <c r="H22" i="91"/>
  <c r="H23" i="91"/>
  <c r="H26" i="91"/>
  <c r="H29" i="91"/>
  <c r="H30" i="91"/>
  <c r="H31" i="91"/>
  <c r="H34" i="91"/>
  <c r="I33" i="91"/>
  <c r="H17" i="91"/>
  <c r="I17" i="91"/>
  <c r="H20" i="91"/>
  <c r="I19" i="91"/>
  <c r="H21" i="91"/>
  <c r="H24" i="91"/>
  <c r="H25" i="91"/>
  <c r="H27" i="91"/>
  <c r="I27" i="91"/>
  <c r="H32" i="91"/>
  <c r="H34" i="90"/>
  <c r="I33" i="90"/>
  <c r="H22" i="90"/>
  <c r="H23" i="90"/>
  <c r="H24" i="90"/>
  <c r="I23" i="90"/>
  <c r="H26" i="90"/>
  <c r="H29" i="90"/>
  <c r="H30" i="90"/>
  <c r="I29" i="90"/>
  <c r="H31" i="90"/>
  <c r="H17" i="90"/>
  <c r="I17" i="90"/>
  <c r="H20" i="90"/>
  <c r="I19" i="90"/>
  <c r="H21" i="90"/>
  <c r="I21" i="90"/>
  <c r="H25" i="90"/>
  <c r="I25" i="90"/>
  <c r="H27" i="90"/>
  <c r="I27" i="90"/>
  <c r="H32" i="90"/>
  <c r="H18" i="89"/>
  <c r="H19" i="89"/>
  <c r="H22" i="89"/>
  <c r="H23" i="89"/>
  <c r="H26" i="89"/>
  <c r="H29" i="89"/>
  <c r="H30" i="89"/>
  <c r="H31" i="89"/>
  <c r="H34" i="89"/>
  <c r="I33" i="89"/>
  <c r="H17" i="89"/>
  <c r="H20" i="89"/>
  <c r="H21" i="89"/>
  <c r="H24" i="89"/>
  <c r="H25" i="89"/>
  <c r="H27" i="89"/>
  <c r="I27" i="89"/>
  <c r="H32" i="89"/>
  <c r="I35" i="88"/>
  <c r="H18" i="88"/>
  <c r="I17" i="88"/>
  <c r="H19" i="88"/>
  <c r="H22" i="88"/>
  <c r="H23" i="88"/>
  <c r="I23" i="88"/>
  <c r="H26" i="88"/>
  <c r="H29" i="88"/>
  <c r="H30" i="88"/>
  <c r="H31" i="88"/>
  <c r="H34" i="88"/>
  <c r="I33" i="88"/>
  <c r="H20" i="88"/>
  <c r="H25" i="88"/>
  <c r="I25" i="88"/>
  <c r="H27" i="88"/>
  <c r="I27" i="88"/>
  <c r="H32" i="88"/>
  <c r="B11" i="72"/>
  <c r="B11" i="67"/>
  <c r="B11" i="68"/>
  <c r="E5" i="68"/>
  <c r="B11" i="66"/>
  <c r="F26" i="87"/>
  <c r="F25" i="87"/>
  <c r="F24" i="87"/>
  <c r="F23" i="87"/>
  <c r="F22" i="87"/>
  <c r="F21" i="87"/>
  <c r="H34" i="87"/>
  <c r="F20" i="87"/>
  <c r="H29" i="87"/>
  <c r="F19" i="87"/>
  <c r="H31" i="87"/>
  <c r="F18" i="87"/>
  <c r="H19" i="87"/>
  <c r="F17" i="87"/>
  <c r="H35" i="87"/>
  <c r="B11" i="87"/>
  <c r="E10" i="87"/>
  <c r="E9" i="87"/>
  <c r="M5" i="87"/>
  <c r="M6" i="87"/>
  <c r="M7" i="87"/>
  <c r="M8" i="87"/>
  <c r="L5" i="87"/>
  <c r="L6" i="87"/>
  <c r="L7" i="87"/>
  <c r="L8" i="87"/>
  <c r="K5" i="87"/>
  <c r="K6" i="87"/>
  <c r="K7" i="87"/>
  <c r="K8" i="87"/>
  <c r="J5" i="87"/>
  <c r="J6" i="87"/>
  <c r="J7" i="87"/>
  <c r="J8" i="87"/>
  <c r="I5" i="87"/>
  <c r="I6" i="87"/>
  <c r="I7" i="87"/>
  <c r="I8" i="87"/>
  <c r="E5" i="87"/>
  <c r="E6" i="87"/>
  <c r="E7" i="87"/>
  <c r="E8" i="87"/>
  <c r="F26" i="86"/>
  <c r="F25" i="86"/>
  <c r="F24" i="86"/>
  <c r="F23" i="86"/>
  <c r="F22" i="86"/>
  <c r="F21" i="86"/>
  <c r="H34" i="86"/>
  <c r="F20" i="86"/>
  <c r="H29" i="86"/>
  <c r="F19" i="86"/>
  <c r="H31" i="86"/>
  <c r="F18" i="86"/>
  <c r="H19" i="86"/>
  <c r="F17" i="86"/>
  <c r="H35" i="86"/>
  <c r="B11" i="86"/>
  <c r="E10" i="86"/>
  <c r="E9" i="86"/>
  <c r="M5" i="86"/>
  <c r="M6" i="86"/>
  <c r="M7" i="86"/>
  <c r="M8" i="86"/>
  <c r="L5" i="86"/>
  <c r="L6" i="86"/>
  <c r="L7" i="86"/>
  <c r="L8" i="86"/>
  <c r="K5" i="86"/>
  <c r="K6" i="86"/>
  <c r="K7" i="86"/>
  <c r="K8" i="86"/>
  <c r="J5" i="86"/>
  <c r="J6" i="86"/>
  <c r="J7" i="86"/>
  <c r="J8" i="86"/>
  <c r="I5" i="86"/>
  <c r="I6" i="86"/>
  <c r="I7" i="86"/>
  <c r="I8" i="86"/>
  <c r="E5" i="86"/>
  <c r="E6" i="86"/>
  <c r="E7" i="86"/>
  <c r="E8" i="86"/>
  <c r="F26" i="85"/>
  <c r="F25" i="85"/>
  <c r="F24" i="85"/>
  <c r="F23" i="85"/>
  <c r="F22" i="85"/>
  <c r="F21" i="85"/>
  <c r="H34" i="85"/>
  <c r="F20" i="85"/>
  <c r="H29" i="85"/>
  <c r="F19" i="85"/>
  <c r="H31" i="85"/>
  <c r="F18" i="85"/>
  <c r="H19" i="85"/>
  <c r="F17" i="85"/>
  <c r="B11" i="85"/>
  <c r="E10" i="85"/>
  <c r="E9" i="85"/>
  <c r="M5" i="85"/>
  <c r="M6" i="85"/>
  <c r="M7" i="85"/>
  <c r="M8" i="85"/>
  <c r="L5" i="85"/>
  <c r="L6" i="85"/>
  <c r="L7" i="85"/>
  <c r="L8" i="85"/>
  <c r="K5" i="85"/>
  <c r="K6" i="85"/>
  <c r="K7" i="85"/>
  <c r="K8" i="85"/>
  <c r="J5" i="85"/>
  <c r="J6" i="85"/>
  <c r="J7" i="85"/>
  <c r="J8" i="85"/>
  <c r="I5" i="85"/>
  <c r="I6" i="85"/>
  <c r="I7" i="85"/>
  <c r="I8" i="85"/>
  <c r="E5" i="85"/>
  <c r="E6" i="85"/>
  <c r="E7" i="85"/>
  <c r="E8" i="85"/>
  <c r="F26" i="84"/>
  <c r="F25" i="84"/>
  <c r="F24" i="84"/>
  <c r="F23" i="84"/>
  <c r="F22" i="84"/>
  <c r="F21" i="84"/>
  <c r="H34" i="84"/>
  <c r="F20" i="84"/>
  <c r="H29" i="84"/>
  <c r="F19" i="84"/>
  <c r="H31" i="84"/>
  <c r="F18" i="84"/>
  <c r="H33" i="84"/>
  <c r="F17" i="84"/>
  <c r="B11" i="84"/>
  <c r="E10" i="84"/>
  <c r="E9" i="84"/>
  <c r="M5" i="84"/>
  <c r="M6" i="84"/>
  <c r="M7" i="84"/>
  <c r="M8" i="84"/>
  <c r="L5" i="84"/>
  <c r="L6" i="84"/>
  <c r="L7" i="84"/>
  <c r="L8" i="84"/>
  <c r="K5" i="84"/>
  <c r="K6" i="84"/>
  <c r="K7" i="84"/>
  <c r="K8" i="84"/>
  <c r="J5" i="84"/>
  <c r="J6" i="84"/>
  <c r="J7" i="84"/>
  <c r="J8" i="84"/>
  <c r="I5" i="84"/>
  <c r="I6" i="84"/>
  <c r="I7" i="84"/>
  <c r="I8" i="84"/>
  <c r="E5" i="84"/>
  <c r="E6" i="84"/>
  <c r="E7" i="84"/>
  <c r="E8" i="84"/>
  <c r="F26" i="83"/>
  <c r="F25" i="83"/>
  <c r="F24" i="83"/>
  <c r="F23" i="83"/>
  <c r="F22" i="83"/>
  <c r="F21" i="83"/>
  <c r="H34" i="83"/>
  <c r="F20" i="83"/>
  <c r="H29" i="83"/>
  <c r="F19" i="83"/>
  <c r="H31" i="83"/>
  <c r="F18" i="83"/>
  <c r="H19" i="83"/>
  <c r="F17" i="83"/>
  <c r="B11" i="83"/>
  <c r="E10" i="83"/>
  <c r="E9" i="83"/>
  <c r="M5" i="83"/>
  <c r="M6" i="83"/>
  <c r="M7" i="83"/>
  <c r="M8" i="83"/>
  <c r="L5" i="83"/>
  <c r="L6" i="83"/>
  <c r="L7" i="83"/>
  <c r="L8" i="83"/>
  <c r="K5" i="83"/>
  <c r="K6" i="83"/>
  <c r="K7" i="83"/>
  <c r="K8" i="83"/>
  <c r="J5" i="83"/>
  <c r="J6" i="83"/>
  <c r="J7" i="83"/>
  <c r="J8" i="83"/>
  <c r="I5" i="83"/>
  <c r="I6" i="83"/>
  <c r="I7" i="83"/>
  <c r="I8" i="83"/>
  <c r="E5" i="83"/>
  <c r="E6" i="83"/>
  <c r="E7" i="83"/>
  <c r="E8" i="83"/>
  <c r="F26" i="82"/>
  <c r="F25" i="82"/>
  <c r="F24" i="82"/>
  <c r="F23" i="82"/>
  <c r="F22" i="82"/>
  <c r="F21" i="82"/>
  <c r="H34" i="82"/>
  <c r="F20" i="82"/>
  <c r="H29" i="82"/>
  <c r="F19" i="82"/>
  <c r="H31" i="82"/>
  <c r="F18" i="82"/>
  <c r="H19" i="82"/>
  <c r="F17" i="82"/>
  <c r="H35" i="82"/>
  <c r="B11" i="82"/>
  <c r="E10" i="82"/>
  <c r="E9" i="82"/>
  <c r="M5" i="82"/>
  <c r="M6" i="82"/>
  <c r="M7" i="82"/>
  <c r="M8" i="82"/>
  <c r="L5" i="82"/>
  <c r="L6" i="82"/>
  <c r="L7" i="82"/>
  <c r="L8" i="82"/>
  <c r="K5" i="82"/>
  <c r="K6" i="82"/>
  <c r="K7" i="82"/>
  <c r="K8" i="82"/>
  <c r="J5" i="82"/>
  <c r="J6" i="82"/>
  <c r="J7" i="82"/>
  <c r="J8" i="82"/>
  <c r="I5" i="82"/>
  <c r="I6" i="82"/>
  <c r="I7" i="82"/>
  <c r="I8" i="82"/>
  <c r="E5" i="82"/>
  <c r="E6" i="82"/>
  <c r="E7" i="82"/>
  <c r="E8" i="82"/>
  <c r="F26" i="81"/>
  <c r="F25" i="81"/>
  <c r="F24" i="81"/>
  <c r="F23" i="81"/>
  <c r="F22" i="81"/>
  <c r="F21" i="81"/>
  <c r="H34" i="81"/>
  <c r="F20" i="81"/>
  <c r="H29" i="81"/>
  <c r="F19" i="81"/>
  <c r="H31" i="81"/>
  <c r="F18" i="81"/>
  <c r="H19" i="81"/>
  <c r="F17" i="81"/>
  <c r="H35" i="81"/>
  <c r="B11" i="81"/>
  <c r="E10" i="81"/>
  <c r="E9" i="81"/>
  <c r="M5" i="81"/>
  <c r="M6" i="81"/>
  <c r="M7" i="81"/>
  <c r="M8" i="81"/>
  <c r="L5" i="81"/>
  <c r="L6" i="81"/>
  <c r="L7" i="81"/>
  <c r="L8" i="81"/>
  <c r="K5" i="81"/>
  <c r="K6" i="81"/>
  <c r="K7" i="81"/>
  <c r="K8" i="81"/>
  <c r="J5" i="81"/>
  <c r="J6" i="81"/>
  <c r="J7" i="81"/>
  <c r="J8" i="81"/>
  <c r="I5" i="81"/>
  <c r="I6" i="81"/>
  <c r="I7" i="81"/>
  <c r="I8" i="81"/>
  <c r="E5" i="81"/>
  <c r="E6" i="81"/>
  <c r="E7" i="81"/>
  <c r="E8" i="81"/>
  <c r="F26" i="80"/>
  <c r="F25" i="80"/>
  <c r="F24" i="80"/>
  <c r="F23" i="80"/>
  <c r="F22" i="80"/>
  <c r="F21" i="80"/>
  <c r="H34" i="80"/>
  <c r="F20" i="80"/>
  <c r="H29" i="80"/>
  <c r="F19" i="80"/>
  <c r="H31" i="80"/>
  <c r="F18" i="80"/>
  <c r="H19" i="80"/>
  <c r="F17" i="80"/>
  <c r="H35" i="80"/>
  <c r="B11" i="80"/>
  <c r="E10" i="80"/>
  <c r="E9" i="80"/>
  <c r="M5" i="80"/>
  <c r="M6" i="80"/>
  <c r="M7" i="80"/>
  <c r="M8" i="80"/>
  <c r="L5" i="80"/>
  <c r="L6" i="80"/>
  <c r="L7" i="80"/>
  <c r="L8" i="80"/>
  <c r="K5" i="80"/>
  <c r="K6" i="80"/>
  <c r="K7" i="80"/>
  <c r="K8" i="80"/>
  <c r="J5" i="80"/>
  <c r="J6" i="80"/>
  <c r="J7" i="80"/>
  <c r="J8" i="80"/>
  <c r="I5" i="80"/>
  <c r="I6" i="80"/>
  <c r="I7" i="80"/>
  <c r="I8" i="80"/>
  <c r="E5" i="80"/>
  <c r="E6" i="80"/>
  <c r="E7" i="80"/>
  <c r="E8" i="80"/>
  <c r="F18" i="79"/>
  <c r="H19" i="79"/>
  <c r="F17" i="79"/>
  <c r="F26" i="79"/>
  <c r="F25" i="79"/>
  <c r="F24" i="79"/>
  <c r="F23" i="79"/>
  <c r="F22" i="79"/>
  <c r="F21" i="79"/>
  <c r="H34" i="79"/>
  <c r="F20" i="79"/>
  <c r="H29" i="79"/>
  <c r="F19" i="79"/>
  <c r="H31" i="79"/>
  <c r="B11" i="79"/>
  <c r="E5" i="79"/>
  <c r="E6" i="79"/>
  <c r="E7" i="79"/>
  <c r="E8" i="79"/>
  <c r="E10" i="79"/>
  <c r="E9" i="79"/>
  <c r="M5" i="79"/>
  <c r="M6" i="79"/>
  <c r="M7" i="79"/>
  <c r="M8" i="79"/>
  <c r="L5" i="79"/>
  <c r="L6" i="79"/>
  <c r="L7" i="79"/>
  <c r="L8" i="79"/>
  <c r="K5" i="79"/>
  <c r="K6" i="79"/>
  <c r="K7" i="79"/>
  <c r="K8" i="79"/>
  <c r="J5" i="79"/>
  <c r="J6" i="79"/>
  <c r="J7" i="79"/>
  <c r="J8" i="79"/>
  <c r="I5" i="79"/>
  <c r="I6" i="79"/>
  <c r="I7" i="79"/>
  <c r="I8" i="79"/>
  <c r="B11" i="78"/>
  <c r="E5" i="78"/>
  <c r="E6" i="78"/>
  <c r="E7" i="78"/>
  <c r="E8" i="78"/>
  <c r="B11" i="77"/>
  <c r="B11" i="76"/>
  <c r="F26" i="78"/>
  <c r="F25" i="78"/>
  <c r="F24" i="78"/>
  <c r="F23" i="78"/>
  <c r="F22" i="78"/>
  <c r="F21" i="78"/>
  <c r="H34" i="78"/>
  <c r="F20" i="78"/>
  <c r="H29" i="78"/>
  <c r="F19" i="78"/>
  <c r="H20" i="78"/>
  <c r="F18" i="78"/>
  <c r="H33" i="78"/>
  <c r="F17" i="78"/>
  <c r="H35" i="78"/>
  <c r="E10" i="78"/>
  <c r="E9" i="78"/>
  <c r="M5" i="78"/>
  <c r="M6" i="78"/>
  <c r="M7" i="78"/>
  <c r="M8" i="78"/>
  <c r="L5" i="78"/>
  <c r="L6" i="78"/>
  <c r="L7" i="78"/>
  <c r="L8" i="78"/>
  <c r="K5" i="78"/>
  <c r="K6" i="78"/>
  <c r="K7" i="78"/>
  <c r="K8" i="78"/>
  <c r="J5" i="78"/>
  <c r="J6" i="78"/>
  <c r="J7" i="78"/>
  <c r="J8" i="78"/>
  <c r="I5" i="78"/>
  <c r="I6" i="78"/>
  <c r="I7" i="78"/>
  <c r="I8" i="78"/>
  <c r="H35" i="79"/>
  <c r="H21" i="79"/>
  <c r="H35" i="83"/>
  <c r="B31" i="83"/>
  <c r="H35" i="85"/>
  <c r="B31" i="85"/>
  <c r="I31" i="97"/>
  <c r="I29" i="97"/>
  <c r="I21" i="88"/>
  <c r="H35" i="84"/>
  <c r="B31" i="84"/>
  <c r="I31" i="88"/>
  <c r="I29" i="88"/>
  <c r="I25" i="93"/>
  <c r="I21" i="93"/>
  <c r="I29" i="93"/>
  <c r="I23" i="93"/>
  <c r="I25" i="91"/>
  <c r="I21" i="91"/>
  <c r="I29" i="91"/>
  <c r="I23" i="91"/>
  <c r="H17" i="85"/>
  <c r="I23" i="97"/>
  <c r="I19" i="97"/>
  <c r="I25" i="96"/>
  <c r="I31" i="96"/>
  <c r="I29" i="96"/>
  <c r="I23" i="96"/>
  <c r="I19" i="96"/>
  <c r="I31" i="95"/>
  <c r="I29" i="95"/>
  <c r="I23" i="95"/>
  <c r="I19" i="95"/>
  <c r="I31" i="94"/>
  <c r="I29" i="94"/>
  <c r="I23" i="94"/>
  <c r="I19" i="94"/>
  <c r="I31" i="93"/>
  <c r="I25" i="92"/>
  <c r="I21" i="92"/>
  <c r="I17" i="92"/>
  <c r="I31" i="92"/>
  <c r="I29" i="92"/>
  <c r="I23" i="92"/>
  <c r="I19" i="92"/>
  <c r="I31" i="91"/>
  <c r="I31" i="90"/>
  <c r="I25" i="89"/>
  <c r="I21" i="89"/>
  <c r="I17" i="89"/>
  <c r="I31" i="89"/>
  <c r="I29" i="89"/>
  <c r="I23" i="89"/>
  <c r="I19" i="88"/>
  <c r="B31" i="81"/>
  <c r="H17" i="81"/>
  <c r="B31" i="82"/>
  <c r="H18" i="84"/>
  <c r="H19" i="84"/>
  <c r="H17" i="82"/>
  <c r="B31" i="80"/>
  <c r="H21" i="82"/>
  <c r="H24" i="82"/>
  <c r="I33" i="84"/>
  <c r="H21" i="85"/>
  <c r="H17" i="86"/>
  <c r="H17" i="87"/>
  <c r="H27" i="87"/>
  <c r="H32" i="87"/>
  <c r="I31" i="87"/>
  <c r="H36" i="87"/>
  <c r="I35" i="87"/>
  <c r="B31" i="79"/>
  <c r="H21" i="87"/>
  <c r="H24" i="87"/>
  <c r="H28" i="87"/>
  <c r="H20" i="87"/>
  <c r="I19" i="87"/>
  <c r="H25" i="87"/>
  <c r="B31" i="87"/>
  <c r="B32" i="87"/>
  <c r="B33" i="87"/>
  <c r="B34" i="87"/>
  <c r="H33" i="87"/>
  <c r="I33" i="87"/>
  <c r="H18" i="87"/>
  <c r="I17" i="87"/>
  <c r="H22" i="87"/>
  <c r="I21" i="87"/>
  <c r="H23" i="87"/>
  <c r="I23" i="87"/>
  <c r="H26" i="87"/>
  <c r="H30" i="87"/>
  <c r="I29" i="87"/>
  <c r="H20" i="86"/>
  <c r="I19" i="86"/>
  <c r="H21" i="86"/>
  <c r="H24" i="86"/>
  <c r="H25" i="86"/>
  <c r="H27" i="86"/>
  <c r="H28" i="86"/>
  <c r="B31" i="86"/>
  <c r="B32" i="86"/>
  <c r="B33" i="86"/>
  <c r="B34" i="86"/>
  <c r="H32" i="86"/>
  <c r="I31" i="86"/>
  <c r="H33" i="86"/>
  <c r="I33" i="86"/>
  <c r="H36" i="86"/>
  <c r="I35" i="86"/>
  <c r="H18" i="86"/>
  <c r="I17" i="86"/>
  <c r="H22" i="86"/>
  <c r="H23" i="86"/>
  <c r="I23" i="86"/>
  <c r="H26" i="86"/>
  <c r="H30" i="86"/>
  <c r="I29" i="86"/>
  <c r="H20" i="85"/>
  <c r="I19" i="85"/>
  <c r="H24" i="85"/>
  <c r="H25" i="85"/>
  <c r="H27" i="85"/>
  <c r="H28" i="85"/>
  <c r="B32" i="85"/>
  <c r="B33" i="85"/>
  <c r="B34" i="85"/>
  <c r="H32" i="85"/>
  <c r="I31" i="85"/>
  <c r="H33" i="85"/>
  <c r="I33" i="85"/>
  <c r="H36" i="85"/>
  <c r="I35" i="85"/>
  <c r="H18" i="85"/>
  <c r="I17" i="85"/>
  <c r="H22" i="85"/>
  <c r="I21" i="85"/>
  <c r="H23" i="85"/>
  <c r="I23" i="85"/>
  <c r="H26" i="85"/>
  <c r="H30" i="85"/>
  <c r="I29" i="85"/>
  <c r="H17" i="84"/>
  <c r="H20" i="84"/>
  <c r="I19" i="84"/>
  <c r="H21" i="84"/>
  <c r="H24" i="84"/>
  <c r="H25" i="84"/>
  <c r="H27" i="84"/>
  <c r="H28" i="84"/>
  <c r="B32" i="84"/>
  <c r="B33" i="84"/>
  <c r="B34" i="84"/>
  <c r="H32" i="84"/>
  <c r="I31" i="84"/>
  <c r="H36" i="84"/>
  <c r="I35" i="84"/>
  <c r="H22" i="84"/>
  <c r="H23" i="84"/>
  <c r="I23" i="84"/>
  <c r="H26" i="84"/>
  <c r="H30" i="84"/>
  <c r="I29" i="84"/>
  <c r="H17" i="83"/>
  <c r="H20" i="83"/>
  <c r="I19" i="83"/>
  <c r="H21" i="83"/>
  <c r="H24" i="83"/>
  <c r="H25" i="83"/>
  <c r="H27" i="83"/>
  <c r="H28" i="83"/>
  <c r="B32" i="83"/>
  <c r="B33" i="83"/>
  <c r="B34" i="83"/>
  <c r="H32" i="83"/>
  <c r="I31" i="83"/>
  <c r="H33" i="83"/>
  <c r="I33" i="83"/>
  <c r="H36" i="83"/>
  <c r="I35" i="83"/>
  <c r="H18" i="83"/>
  <c r="H22" i="83"/>
  <c r="H23" i="83"/>
  <c r="I23" i="83"/>
  <c r="H26" i="83"/>
  <c r="H30" i="83"/>
  <c r="I29" i="83"/>
  <c r="H20" i="82"/>
  <c r="I19" i="82"/>
  <c r="H25" i="82"/>
  <c r="H27" i="82"/>
  <c r="H28" i="82"/>
  <c r="B32" i="82"/>
  <c r="B33" i="82"/>
  <c r="B34" i="82"/>
  <c r="H32" i="82"/>
  <c r="I31" i="82"/>
  <c r="H33" i="82"/>
  <c r="I33" i="82"/>
  <c r="H36" i="82"/>
  <c r="I35" i="82"/>
  <c r="H18" i="82"/>
  <c r="I17" i="82"/>
  <c r="H22" i="82"/>
  <c r="I21" i="82"/>
  <c r="H23" i="82"/>
  <c r="I23" i="82"/>
  <c r="H26" i="82"/>
  <c r="H30" i="82"/>
  <c r="I29" i="82"/>
  <c r="H20" i="81"/>
  <c r="I19" i="81"/>
  <c r="H21" i="81"/>
  <c r="H24" i="81"/>
  <c r="H25" i="81"/>
  <c r="H27" i="81"/>
  <c r="H28" i="81"/>
  <c r="B32" i="81"/>
  <c r="B33" i="81"/>
  <c r="B34" i="81"/>
  <c r="H32" i="81"/>
  <c r="I31" i="81"/>
  <c r="H33" i="81"/>
  <c r="I33" i="81"/>
  <c r="H36" i="81"/>
  <c r="I35" i="81"/>
  <c r="H18" i="81"/>
  <c r="I17" i="81"/>
  <c r="H22" i="81"/>
  <c r="H23" i="81"/>
  <c r="I23" i="81"/>
  <c r="H26" i="81"/>
  <c r="H30" i="81"/>
  <c r="I29" i="81"/>
  <c r="H17" i="80"/>
  <c r="H27" i="80"/>
  <c r="H32" i="80"/>
  <c r="I31" i="80"/>
  <c r="H36" i="80"/>
  <c r="I35" i="80"/>
  <c r="H21" i="80"/>
  <c r="H24" i="80"/>
  <c r="H28" i="80"/>
  <c r="H20" i="80"/>
  <c r="I19" i="80"/>
  <c r="H25" i="80"/>
  <c r="B32" i="80"/>
  <c r="B33" i="80"/>
  <c r="B34" i="80"/>
  <c r="H33" i="80"/>
  <c r="I33" i="80"/>
  <c r="H18" i="80"/>
  <c r="I17" i="80"/>
  <c r="H22" i="80"/>
  <c r="I21" i="80"/>
  <c r="H23" i="80"/>
  <c r="I23" i="80"/>
  <c r="H26" i="80"/>
  <c r="H30" i="80"/>
  <c r="I29" i="80"/>
  <c r="H33" i="79"/>
  <c r="H18" i="79"/>
  <c r="I33" i="79"/>
  <c r="H17" i="79"/>
  <c r="I17" i="79"/>
  <c r="H20" i="79"/>
  <c r="I19" i="79"/>
  <c r="H24" i="79"/>
  <c r="H25" i="79"/>
  <c r="H27" i="79"/>
  <c r="H28" i="79"/>
  <c r="B32" i="79"/>
  <c r="B33" i="79"/>
  <c r="B34" i="79"/>
  <c r="H32" i="79"/>
  <c r="I31" i="79"/>
  <c r="H36" i="79"/>
  <c r="I35" i="79"/>
  <c r="H22" i="79"/>
  <c r="H23" i="79"/>
  <c r="I23" i="79"/>
  <c r="H26" i="79"/>
  <c r="H30" i="79"/>
  <c r="I29" i="79"/>
  <c r="H18" i="78"/>
  <c r="H19" i="78"/>
  <c r="I19" i="78"/>
  <c r="H22" i="78"/>
  <c r="H23" i="78"/>
  <c r="H31" i="78"/>
  <c r="I33" i="78"/>
  <c r="H17" i="78"/>
  <c r="I17" i="78"/>
  <c r="H21" i="78"/>
  <c r="H24" i="78"/>
  <c r="H25" i="78"/>
  <c r="H27" i="78"/>
  <c r="H28" i="78"/>
  <c r="B31" i="78"/>
  <c r="B32" i="78"/>
  <c r="B33" i="78"/>
  <c r="B34" i="78"/>
  <c r="H32" i="78"/>
  <c r="H36" i="78"/>
  <c r="I35" i="78"/>
  <c r="H26" i="78"/>
  <c r="H30" i="78"/>
  <c r="I29" i="78"/>
  <c r="I23" i="78"/>
  <c r="I17" i="84"/>
  <c r="I27" i="81"/>
  <c r="I17" i="83"/>
  <c r="I27" i="87"/>
  <c r="I25" i="87"/>
  <c r="I25" i="86"/>
  <c r="I21" i="86"/>
  <c r="I27" i="86"/>
  <c r="I25" i="85"/>
  <c r="I27" i="85"/>
  <c r="I25" i="84"/>
  <c r="I21" i="84"/>
  <c r="I27" i="84"/>
  <c r="I25" i="83"/>
  <c r="I21" i="83"/>
  <c r="I27" i="83"/>
  <c r="I27" i="82"/>
  <c r="I25" i="82"/>
  <c r="I25" i="81"/>
  <c r="I21" i="81"/>
  <c r="I27" i="80"/>
  <c r="I25" i="80"/>
  <c r="I25" i="79"/>
  <c r="I21" i="79"/>
  <c r="I27" i="79"/>
  <c r="I31" i="78"/>
  <c r="I21" i="78"/>
  <c r="I25" i="78"/>
  <c r="I27" i="78"/>
  <c r="F26" i="77"/>
  <c r="F25" i="77"/>
  <c r="F24" i="77"/>
  <c r="F23" i="77"/>
  <c r="F22" i="77"/>
  <c r="F21" i="77"/>
  <c r="H34" i="77"/>
  <c r="F20" i="77"/>
  <c r="H29" i="77"/>
  <c r="F19" i="77"/>
  <c r="H31" i="77"/>
  <c r="F18" i="77"/>
  <c r="H19" i="77"/>
  <c r="F17" i="77"/>
  <c r="E10" i="77"/>
  <c r="E9" i="77"/>
  <c r="M5" i="77"/>
  <c r="M6" i="77"/>
  <c r="M7" i="77"/>
  <c r="M8" i="77"/>
  <c r="L5" i="77"/>
  <c r="L6" i="77"/>
  <c r="L7" i="77"/>
  <c r="L8" i="77"/>
  <c r="K5" i="77"/>
  <c r="K6" i="77"/>
  <c r="K7" i="77"/>
  <c r="K8" i="77"/>
  <c r="J5" i="77"/>
  <c r="J6" i="77"/>
  <c r="J7" i="77"/>
  <c r="J8" i="77"/>
  <c r="I5" i="77"/>
  <c r="I6" i="77"/>
  <c r="I7" i="77"/>
  <c r="I8" i="77"/>
  <c r="E5" i="77"/>
  <c r="E6" i="77"/>
  <c r="E7" i="77"/>
  <c r="E8" i="77"/>
  <c r="F26" i="76"/>
  <c r="F25" i="76"/>
  <c r="F24" i="76"/>
  <c r="F23" i="76"/>
  <c r="F22" i="76"/>
  <c r="F21" i="76"/>
  <c r="H34" i="76"/>
  <c r="F20" i="76"/>
  <c r="H29" i="76"/>
  <c r="F19" i="76"/>
  <c r="F18" i="76"/>
  <c r="F17" i="76"/>
  <c r="H35" i="76"/>
  <c r="E10" i="76"/>
  <c r="E9" i="76"/>
  <c r="M5" i="76"/>
  <c r="M6" i="76"/>
  <c r="M7" i="76"/>
  <c r="M8" i="76"/>
  <c r="L5" i="76"/>
  <c r="L6" i="76"/>
  <c r="L7" i="76"/>
  <c r="L8" i="76"/>
  <c r="K5" i="76"/>
  <c r="K6" i="76"/>
  <c r="K7" i="76"/>
  <c r="K8" i="76"/>
  <c r="J5" i="76"/>
  <c r="J6" i="76"/>
  <c r="J7" i="76"/>
  <c r="J8" i="76"/>
  <c r="I5" i="76"/>
  <c r="I6" i="76"/>
  <c r="I7" i="76"/>
  <c r="I8" i="76"/>
  <c r="E5" i="76"/>
  <c r="E6" i="76"/>
  <c r="E7" i="76"/>
  <c r="E8" i="76"/>
  <c r="F26" i="75"/>
  <c r="F25" i="75"/>
  <c r="F24" i="75"/>
  <c r="F23" i="75"/>
  <c r="F22" i="75"/>
  <c r="F21" i="75"/>
  <c r="H34" i="75"/>
  <c r="F20" i="75"/>
  <c r="H29" i="75"/>
  <c r="F19" i="75"/>
  <c r="H31" i="75"/>
  <c r="F18" i="75"/>
  <c r="F17" i="75"/>
  <c r="H35" i="75"/>
  <c r="B11" i="75"/>
  <c r="E10" i="75"/>
  <c r="E9" i="75"/>
  <c r="M5" i="75"/>
  <c r="M6" i="75"/>
  <c r="M7" i="75"/>
  <c r="M8" i="75"/>
  <c r="L5" i="75"/>
  <c r="L6" i="75"/>
  <c r="L7" i="75"/>
  <c r="L8" i="75"/>
  <c r="K5" i="75"/>
  <c r="K6" i="75"/>
  <c r="K7" i="75"/>
  <c r="K8" i="75"/>
  <c r="J5" i="75"/>
  <c r="J6" i="75"/>
  <c r="J7" i="75"/>
  <c r="J8" i="75"/>
  <c r="I5" i="75"/>
  <c r="I6" i="75"/>
  <c r="I7" i="75"/>
  <c r="I8" i="75"/>
  <c r="E5" i="75"/>
  <c r="E6" i="75"/>
  <c r="E7" i="75"/>
  <c r="E8" i="75"/>
  <c r="F26" i="74"/>
  <c r="F25" i="74"/>
  <c r="F24" i="74"/>
  <c r="F23" i="74"/>
  <c r="F22" i="74"/>
  <c r="F21" i="74"/>
  <c r="H34" i="74"/>
  <c r="F20" i="74"/>
  <c r="H29" i="74"/>
  <c r="F19" i="74"/>
  <c r="H31" i="74"/>
  <c r="F18" i="74"/>
  <c r="F17" i="74"/>
  <c r="H35" i="74"/>
  <c r="B11" i="74"/>
  <c r="E10" i="74"/>
  <c r="E9" i="74"/>
  <c r="M5" i="74"/>
  <c r="M6" i="74"/>
  <c r="M7" i="74"/>
  <c r="M8" i="74"/>
  <c r="L5" i="74"/>
  <c r="L6" i="74"/>
  <c r="L7" i="74"/>
  <c r="L8" i="74"/>
  <c r="K5" i="74"/>
  <c r="K6" i="74"/>
  <c r="K7" i="74"/>
  <c r="K8" i="74"/>
  <c r="J5" i="74"/>
  <c r="J6" i="74"/>
  <c r="J7" i="74"/>
  <c r="J8" i="74"/>
  <c r="I5" i="74"/>
  <c r="I6" i="74"/>
  <c r="I7" i="74"/>
  <c r="I8" i="74"/>
  <c r="E5" i="74"/>
  <c r="E6" i="74"/>
  <c r="E7" i="74"/>
  <c r="E8" i="74"/>
  <c r="F26" i="73"/>
  <c r="F25" i="73"/>
  <c r="F24" i="73"/>
  <c r="F23" i="73"/>
  <c r="F22" i="73"/>
  <c r="F21" i="73"/>
  <c r="H34" i="73"/>
  <c r="F20" i="73"/>
  <c r="H29" i="73"/>
  <c r="F19" i="73"/>
  <c r="H31" i="73"/>
  <c r="F18" i="73"/>
  <c r="H19" i="73"/>
  <c r="F17" i="73"/>
  <c r="B11" i="73"/>
  <c r="E10" i="73"/>
  <c r="E9" i="73"/>
  <c r="M5" i="73"/>
  <c r="M6" i="73"/>
  <c r="M7" i="73"/>
  <c r="M8" i="73"/>
  <c r="L5" i="73"/>
  <c r="L6" i="73"/>
  <c r="L7" i="73"/>
  <c r="L8" i="73"/>
  <c r="K5" i="73"/>
  <c r="K6" i="73"/>
  <c r="K7" i="73"/>
  <c r="K8" i="73"/>
  <c r="J5" i="73"/>
  <c r="J6" i="73"/>
  <c r="J7" i="73"/>
  <c r="J8" i="73"/>
  <c r="I5" i="73"/>
  <c r="I6" i="73"/>
  <c r="I7" i="73"/>
  <c r="I8" i="73"/>
  <c r="E5" i="73"/>
  <c r="E6" i="73"/>
  <c r="E7" i="73"/>
  <c r="E8" i="73"/>
  <c r="F26" i="72"/>
  <c r="F25" i="72"/>
  <c r="F24" i="72"/>
  <c r="F23" i="72"/>
  <c r="F22" i="72"/>
  <c r="F21" i="72"/>
  <c r="H34" i="72"/>
  <c r="F20" i="72"/>
  <c r="H29" i="72"/>
  <c r="F19" i="72"/>
  <c r="H31" i="72"/>
  <c r="F18" i="72"/>
  <c r="H19" i="72"/>
  <c r="F17" i="72"/>
  <c r="E10" i="72"/>
  <c r="E9" i="72"/>
  <c r="M5" i="72"/>
  <c r="M6" i="72"/>
  <c r="M7" i="72"/>
  <c r="M8" i="72"/>
  <c r="L5" i="72"/>
  <c r="L6" i="72"/>
  <c r="L7" i="72"/>
  <c r="L8" i="72"/>
  <c r="K5" i="72"/>
  <c r="K6" i="72"/>
  <c r="K7" i="72"/>
  <c r="K8" i="72"/>
  <c r="J5" i="72"/>
  <c r="J6" i="72"/>
  <c r="J7" i="72"/>
  <c r="J8" i="72"/>
  <c r="I5" i="72"/>
  <c r="I6" i="72"/>
  <c r="I7" i="72"/>
  <c r="I8" i="72"/>
  <c r="E5" i="72"/>
  <c r="E6" i="72"/>
  <c r="E7" i="72"/>
  <c r="E8" i="72"/>
  <c r="F26" i="71"/>
  <c r="F25" i="71"/>
  <c r="F24" i="71"/>
  <c r="F23" i="71"/>
  <c r="F22" i="71"/>
  <c r="F21" i="71"/>
  <c r="H34" i="71"/>
  <c r="F20" i="71"/>
  <c r="H29" i="71"/>
  <c r="F19" i="71"/>
  <c r="F18" i="71"/>
  <c r="H19" i="71"/>
  <c r="F17" i="71"/>
  <c r="H35" i="71"/>
  <c r="B11" i="71"/>
  <c r="E10" i="71"/>
  <c r="E9" i="71"/>
  <c r="M5" i="71"/>
  <c r="L5" i="71"/>
  <c r="L6" i="71"/>
  <c r="L7" i="71"/>
  <c r="L8" i="71"/>
  <c r="K5" i="71"/>
  <c r="K6" i="71"/>
  <c r="K7" i="71"/>
  <c r="K8" i="71"/>
  <c r="J5" i="71"/>
  <c r="J6" i="71"/>
  <c r="J7" i="71"/>
  <c r="J8" i="71"/>
  <c r="I5" i="71"/>
  <c r="I6" i="71"/>
  <c r="I7" i="71"/>
  <c r="I8" i="71"/>
  <c r="E5" i="71"/>
  <c r="E6" i="71"/>
  <c r="E7" i="71"/>
  <c r="E8" i="71"/>
  <c r="F26" i="70"/>
  <c r="F25" i="70"/>
  <c r="F24" i="70"/>
  <c r="F23" i="70"/>
  <c r="F22" i="70"/>
  <c r="F21" i="70"/>
  <c r="H34" i="70"/>
  <c r="F20" i="70"/>
  <c r="H29" i="70"/>
  <c r="F19" i="70"/>
  <c r="H31" i="70"/>
  <c r="F18" i="70"/>
  <c r="H19" i="70"/>
  <c r="F17" i="70"/>
  <c r="H35" i="70"/>
  <c r="B11" i="70"/>
  <c r="E10" i="70"/>
  <c r="E9" i="70"/>
  <c r="M5" i="70"/>
  <c r="M6" i="70"/>
  <c r="M7" i="70"/>
  <c r="M8" i="70"/>
  <c r="L5" i="70"/>
  <c r="L6" i="70"/>
  <c r="L7" i="70"/>
  <c r="L8" i="70"/>
  <c r="K5" i="70"/>
  <c r="K6" i="70"/>
  <c r="K7" i="70"/>
  <c r="K8" i="70"/>
  <c r="J5" i="70"/>
  <c r="J6" i="70"/>
  <c r="J7" i="70"/>
  <c r="J8" i="70"/>
  <c r="I5" i="70"/>
  <c r="I6" i="70"/>
  <c r="I7" i="70"/>
  <c r="I8" i="70"/>
  <c r="E5" i="70"/>
  <c r="F26" i="67"/>
  <c r="F25" i="67"/>
  <c r="F24" i="67"/>
  <c r="F23" i="67"/>
  <c r="F22" i="67"/>
  <c r="F21" i="67"/>
  <c r="H34" i="67"/>
  <c r="F20" i="67"/>
  <c r="H29" i="67"/>
  <c r="F19" i="67"/>
  <c r="H31" i="67"/>
  <c r="F18" i="67"/>
  <c r="H19" i="67"/>
  <c r="F17" i="67"/>
  <c r="H35" i="67"/>
  <c r="E10" i="67"/>
  <c r="E9" i="67"/>
  <c r="M5" i="67"/>
  <c r="M6" i="67"/>
  <c r="M7" i="67"/>
  <c r="M8" i="67"/>
  <c r="L5" i="67"/>
  <c r="L6" i="67"/>
  <c r="L7" i="67"/>
  <c r="L8" i="67"/>
  <c r="K5" i="67"/>
  <c r="K6" i="67"/>
  <c r="K7" i="67"/>
  <c r="K8" i="67"/>
  <c r="J5" i="67"/>
  <c r="J6" i="67"/>
  <c r="J7" i="67"/>
  <c r="J8" i="67"/>
  <c r="I5" i="67"/>
  <c r="I6" i="67"/>
  <c r="I7" i="67"/>
  <c r="I8" i="67"/>
  <c r="E5" i="67"/>
  <c r="E6" i="67"/>
  <c r="E7" i="67"/>
  <c r="E8" i="67"/>
  <c r="F26" i="68"/>
  <c r="F25" i="68"/>
  <c r="F24" i="68"/>
  <c r="F23" i="68"/>
  <c r="F22" i="68"/>
  <c r="F21" i="68"/>
  <c r="H34" i="68"/>
  <c r="F20" i="68"/>
  <c r="H29" i="68"/>
  <c r="F19" i="68"/>
  <c r="H31" i="68"/>
  <c r="F18" i="68"/>
  <c r="H19" i="68"/>
  <c r="F17" i="68"/>
  <c r="H35" i="68"/>
  <c r="E10" i="68"/>
  <c r="E9" i="68"/>
  <c r="M5" i="68"/>
  <c r="M6" i="68"/>
  <c r="M7" i="68"/>
  <c r="M8" i="68"/>
  <c r="L5" i="68"/>
  <c r="L6" i="68"/>
  <c r="L7" i="68"/>
  <c r="L8" i="68"/>
  <c r="K5" i="68"/>
  <c r="K6" i="68"/>
  <c r="K7" i="68"/>
  <c r="K8" i="68"/>
  <c r="J5" i="68"/>
  <c r="J6" i="68"/>
  <c r="J7" i="68"/>
  <c r="J8" i="68"/>
  <c r="I5" i="68"/>
  <c r="I6" i="68"/>
  <c r="I7" i="68"/>
  <c r="I8" i="68"/>
  <c r="E6" i="68"/>
  <c r="E7" i="68"/>
  <c r="E8" i="68"/>
  <c r="F26" i="66"/>
  <c r="F25" i="66"/>
  <c r="F24" i="66"/>
  <c r="F23" i="66"/>
  <c r="F22" i="66"/>
  <c r="F21" i="66"/>
  <c r="H34" i="66"/>
  <c r="F20" i="66"/>
  <c r="H29" i="66"/>
  <c r="F19" i="66"/>
  <c r="H31" i="66"/>
  <c r="F18" i="66"/>
  <c r="H19" i="66"/>
  <c r="F17" i="66"/>
  <c r="H35" i="66"/>
  <c r="E5" i="66"/>
  <c r="E10" i="66"/>
  <c r="E9" i="66"/>
  <c r="M5" i="66"/>
  <c r="M6" i="66"/>
  <c r="M7" i="66"/>
  <c r="M8" i="66"/>
  <c r="L5" i="66"/>
  <c r="L6" i="66"/>
  <c r="L7" i="66"/>
  <c r="L8" i="66"/>
  <c r="K5" i="66"/>
  <c r="K6" i="66"/>
  <c r="K7" i="66"/>
  <c r="K8" i="66"/>
  <c r="J5" i="66"/>
  <c r="J6" i="66"/>
  <c r="J7" i="66"/>
  <c r="J8" i="66"/>
  <c r="I5" i="66"/>
  <c r="I6" i="66"/>
  <c r="I7" i="66"/>
  <c r="I8" i="66"/>
  <c r="F26" i="65"/>
  <c r="F25" i="65"/>
  <c r="F24" i="65"/>
  <c r="F23" i="65"/>
  <c r="F22" i="65"/>
  <c r="F21" i="65"/>
  <c r="H34" i="65"/>
  <c r="F20" i="65"/>
  <c r="H29" i="65"/>
  <c r="F19" i="65"/>
  <c r="H31" i="65"/>
  <c r="F18" i="65"/>
  <c r="H33" i="65"/>
  <c r="F17" i="65"/>
  <c r="B11" i="65"/>
  <c r="E10" i="65"/>
  <c r="E9" i="65"/>
  <c r="M5" i="65"/>
  <c r="M6" i="65"/>
  <c r="M7" i="65"/>
  <c r="M8" i="65"/>
  <c r="L5" i="65"/>
  <c r="L6" i="65"/>
  <c r="L7" i="65"/>
  <c r="L8" i="65"/>
  <c r="K5" i="65"/>
  <c r="K6" i="65"/>
  <c r="K7" i="65"/>
  <c r="K8" i="65"/>
  <c r="J5" i="65"/>
  <c r="J6" i="65"/>
  <c r="J7" i="65"/>
  <c r="J8" i="65"/>
  <c r="I5" i="65"/>
  <c r="I6" i="65"/>
  <c r="I7" i="65"/>
  <c r="I8" i="65"/>
  <c r="E5" i="65"/>
  <c r="E6" i="65"/>
  <c r="E7" i="65"/>
  <c r="E8" i="65"/>
  <c r="F26" i="64"/>
  <c r="F25" i="64"/>
  <c r="F24" i="64"/>
  <c r="F23" i="64"/>
  <c r="F22" i="64"/>
  <c r="F21" i="64"/>
  <c r="H34" i="64"/>
  <c r="F20" i="64"/>
  <c r="H29" i="64"/>
  <c r="F19" i="64"/>
  <c r="H31" i="64"/>
  <c r="F18" i="64"/>
  <c r="H19" i="64"/>
  <c r="F17" i="64"/>
  <c r="H35" i="64"/>
  <c r="B11" i="64"/>
  <c r="E10" i="64"/>
  <c r="E9" i="64"/>
  <c r="M5" i="64"/>
  <c r="M6" i="64"/>
  <c r="M7" i="64"/>
  <c r="M8" i="64"/>
  <c r="L5" i="64"/>
  <c r="L6" i="64"/>
  <c r="L7" i="64"/>
  <c r="L8" i="64"/>
  <c r="K5" i="64"/>
  <c r="K6" i="64"/>
  <c r="K7" i="64"/>
  <c r="K8" i="64"/>
  <c r="J5" i="64"/>
  <c r="J6" i="64"/>
  <c r="J7" i="64"/>
  <c r="J8" i="64"/>
  <c r="I5" i="64"/>
  <c r="I6" i="64"/>
  <c r="I7" i="64"/>
  <c r="I8" i="64"/>
  <c r="E5" i="64"/>
  <c r="E6" i="64"/>
  <c r="E7" i="64"/>
  <c r="E8" i="64"/>
  <c r="M5" i="63"/>
  <c r="M6" i="63"/>
  <c r="M7" i="63"/>
  <c r="M8" i="63"/>
  <c r="L5" i="63"/>
  <c r="L6" i="63"/>
  <c r="L7" i="63"/>
  <c r="L8" i="63"/>
  <c r="K5" i="63"/>
  <c r="K6" i="63"/>
  <c r="K7" i="63"/>
  <c r="K8" i="63"/>
  <c r="J5" i="63"/>
  <c r="J6" i="63"/>
  <c r="J7" i="63"/>
  <c r="J8" i="63"/>
  <c r="I5" i="63"/>
  <c r="I6" i="63"/>
  <c r="I7" i="63"/>
  <c r="I8" i="63"/>
  <c r="F26" i="62"/>
  <c r="F25" i="62"/>
  <c r="F24" i="62"/>
  <c r="F23" i="62"/>
  <c r="F22" i="62"/>
  <c r="F21" i="62"/>
  <c r="H36" i="62"/>
  <c r="F20" i="62"/>
  <c r="H28" i="62"/>
  <c r="F19" i="62"/>
  <c r="F18" i="62"/>
  <c r="H33" i="62"/>
  <c r="F17" i="62"/>
  <c r="B11" i="62"/>
  <c r="E5" i="62"/>
  <c r="E6" i="62"/>
  <c r="E7" i="62"/>
  <c r="E8" i="62"/>
  <c r="E10" i="62"/>
  <c r="E9" i="62"/>
  <c r="M5" i="62"/>
  <c r="M6" i="62"/>
  <c r="M7" i="62"/>
  <c r="M8" i="62"/>
  <c r="L5" i="62"/>
  <c r="L6" i="62"/>
  <c r="L7" i="62"/>
  <c r="L8" i="62"/>
  <c r="K5" i="62"/>
  <c r="K6" i="62"/>
  <c r="K7" i="62"/>
  <c r="K8" i="62"/>
  <c r="J5" i="62"/>
  <c r="J6" i="62"/>
  <c r="J7" i="62"/>
  <c r="J8" i="62"/>
  <c r="I5" i="62"/>
  <c r="I6" i="62"/>
  <c r="I7" i="62"/>
  <c r="I8" i="62"/>
  <c r="M5" i="61"/>
  <c r="M6" i="61"/>
  <c r="M7" i="61"/>
  <c r="M8" i="61"/>
  <c r="L5" i="61"/>
  <c r="H35" i="62"/>
  <c r="B31" i="62"/>
  <c r="B31" i="76"/>
  <c r="E6" i="70"/>
  <c r="E7" i="70"/>
  <c r="E8" i="70"/>
  <c r="E6" i="66"/>
  <c r="E7" i="66"/>
  <c r="E8" i="66"/>
  <c r="M6" i="71"/>
  <c r="M7" i="71"/>
  <c r="M8" i="71"/>
  <c r="H31" i="71"/>
  <c r="B31" i="71"/>
  <c r="H35" i="73"/>
  <c r="B31" i="73"/>
  <c r="H31" i="76"/>
  <c r="H35" i="77"/>
  <c r="B31" i="77"/>
  <c r="B32" i="77"/>
  <c r="B33" i="77"/>
  <c r="B34" i="77"/>
  <c r="I33" i="65"/>
  <c r="H35" i="72"/>
  <c r="B31" i="72"/>
  <c r="H17" i="77"/>
  <c r="H19" i="76"/>
  <c r="H24" i="76"/>
  <c r="H17" i="76"/>
  <c r="H21" i="76"/>
  <c r="H19" i="75"/>
  <c r="B31" i="75"/>
  <c r="H17" i="75"/>
  <c r="H21" i="75"/>
  <c r="H24" i="75"/>
  <c r="H28" i="74"/>
  <c r="H24" i="74"/>
  <c r="H32" i="74"/>
  <c r="I31" i="74"/>
  <c r="H19" i="74"/>
  <c r="B31" i="74"/>
  <c r="B32" i="74"/>
  <c r="B33" i="74"/>
  <c r="B34" i="74"/>
  <c r="H21" i="74"/>
  <c r="H17" i="74"/>
  <c r="H27" i="74"/>
  <c r="H17" i="73"/>
  <c r="H17" i="72"/>
  <c r="H21" i="72"/>
  <c r="H17" i="71"/>
  <c r="H17" i="70"/>
  <c r="H21" i="70"/>
  <c r="H24" i="70"/>
  <c r="H17" i="67"/>
  <c r="H24" i="68"/>
  <c r="H17" i="68"/>
  <c r="H21" i="68"/>
  <c r="B31" i="66"/>
  <c r="H17" i="66"/>
  <c r="H21" i="66"/>
  <c r="H24" i="66"/>
  <c r="H35" i="65"/>
  <c r="B31" i="65"/>
  <c r="H18" i="65"/>
  <c r="H19" i="65"/>
  <c r="H22" i="65"/>
  <c r="H23" i="65"/>
  <c r="H17" i="64"/>
  <c r="H20" i="77"/>
  <c r="I19" i="77"/>
  <c r="H21" i="77"/>
  <c r="H24" i="77"/>
  <c r="H25" i="77"/>
  <c r="H27" i="77"/>
  <c r="H28" i="77"/>
  <c r="H32" i="77"/>
  <c r="I31" i="77"/>
  <c r="H33" i="77"/>
  <c r="I33" i="77"/>
  <c r="H36" i="77"/>
  <c r="I35" i="77"/>
  <c r="H18" i="77"/>
  <c r="I17" i="77"/>
  <c r="H22" i="77"/>
  <c r="H23" i="77"/>
  <c r="I23" i="77"/>
  <c r="H26" i="77"/>
  <c r="H30" i="77"/>
  <c r="I29" i="77"/>
  <c r="H20" i="76"/>
  <c r="H25" i="76"/>
  <c r="H27" i="76"/>
  <c r="H28" i="76"/>
  <c r="B32" i="76"/>
  <c r="B33" i="76"/>
  <c r="B34" i="76"/>
  <c r="H32" i="76"/>
  <c r="I31" i="76"/>
  <c r="H33" i="76"/>
  <c r="I33" i="76"/>
  <c r="H36" i="76"/>
  <c r="I35" i="76"/>
  <c r="H18" i="76"/>
  <c r="I17" i="76"/>
  <c r="H22" i="76"/>
  <c r="I21" i="76"/>
  <c r="H23" i="76"/>
  <c r="I23" i="76"/>
  <c r="H26" i="76"/>
  <c r="H30" i="76"/>
  <c r="I29" i="76"/>
  <c r="H20" i="75"/>
  <c r="H25" i="75"/>
  <c r="H27" i="75"/>
  <c r="H28" i="75"/>
  <c r="B32" i="75"/>
  <c r="B33" i="75"/>
  <c r="B34" i="75"/>
  <c r="H32" i="75"/>
  <c r="I31" i="75"/>
  <c r="H33" i="75"/>
  <c r="I33" i="75"/>
  <c r="H36" i="75"/>
  <c r="I35" i="75"/>
  <c r="H18" i="75"/>
  <c r="I17" i="75"/>
  <c r="H22" i="75"/>
  <c r="H23" i="75"/>
  <c r="I23" i="75"/>
  <c r="H26" i="75"/>
  <c r="H30" i="75"/>
  <c r="I29" i="75"/>
  <c r="H20" i="74"/>
  <c r="H25" i="74"/>
  <c r="H33" i="74"/>
  <c r="I33" i="74"/>
  <c r="H36" i="74"/>
  <c r="I35" i="74"/>
  <c r="H18" i="74"/>
  <c r="I17" i="74"/>
  <c r="H22" i="74"/>
  <c r="I21" i="74"/>
  <c r="H23" i="74"/>
  <c r="I23" i="74"/>
  <c r="H26" i="74"/>
  <c r="H30" i="74"/>
  <c r="I29" i="74"/>
  <c r="H20" i="73"/>
  <c r="I19" i="73"/>
  <c r="H21" i="73"/>
  <c r="H24" i="73"/>
  <c r="H25" i="73"/>
  <c r="H27" i="73"/>
  <c r="H28" i="73"/>
  <c r="B32" i="73"/>
  <c r="B33" i="73"/>
  <c r="B34" i="73"/>
  <c r="H32" i="73"/>
  <c r="I31" i="73"/>
  <c r="H33" i="73"/>
  <c r="I33" i="73"/>
  <c r="H36" i="73"/>
  <c r="I35" i="73"/>
  <c r="H18" i="73"/>
  <c r="I17" i="73"/>
  <c r="H22" i="73"/>
  <c r="H23" i="73"/>
  <c r="I23" i="73"/>
  <c r="H26" i="73"/>
  <c r="H30" i="73"/>
  <c r="I29" i="73"/>
  <c r="H20" i="72"/>
  <c r="I19" i="72"/>
  <c r="H24" i="72"/>
  <c r="H25" i="72"/>
  <c r="H27" i="72"/>
  <c r="H28" i="72"/>
  <c r="B32" i="72"/>
  <c r="B33" i="72"/>
  <c r="B34" i="72"/>
  <c r="H32" i="72"/>
  <c r="I31" i="72"/>
  <c r="H33" i="72"/>
  <c r="I33" i="72"/>
  <c r="H36" i="72"/>
  <c r="I35" i="72"/>
  <c r="H18" i="72"/>
  <c r="H22" i="72"/>
  <c r="I21" i="72"/>
  <c r="H23" i="72"/>
  <c r="I23" i="72"/>
  <c r="H26" i="72"/>
  <c r="H30" i="72"/>
  <c r="I29" i="72"/>
  <c r="H20" i="71"/>
  <c r="I19" i="71"/>
  <c r="H21" i="71"/>
  <c r="H24" i="71"/>
  <c r="H25" i="71"/>
  <c r="H27" i="71"/>
  <c r="H28" i="71"/>
  <c r="B32" i="71"/>
  <c r="B33" i="71"/>
  <c r="B34" i="71"/>
  <c r="H32" i="71"/>
  <c r="I31" i="71"/>
  <c r="H33" i="71"/>
  <c r="I33" i="71"/>
  <c r="H36" i="71"/>
  <c r="I35" i="71"/>
  <c r="H18" i="71"/>
  <c r="I17" i="71"/>
  <c r="H22" i="71"/>
  <c r="H23" i="71"/>
  <c r="I23" i="71"/>
  <c r="H26" i="71"/>
  <c r="H30" i="71"/>
  <c r="I29" i="71"/>
  <c r="H20" i="70"/>
  <c r="I19" i="70"/>
  <c r="H25" i="70"/>
  <c r="H27" i="70"/>
  <c r="H28" i="70"/>
  <c r="B31" i="70"/>
  <c r="B32" i="70"/>
  <c r="B33" i="70"/>
  <c r="B34" i="70"/>
  <c r="H32" i="70"/>
  <c r="I31" i="70"/>
  <c r="H33" i="70"/>
  <c r="I33" i="70"/>
  <c r="H36" i="70"/>
  <c r="I35" i="70"/>
  <c r="H18" i="70"/>
  <c r="I17" i="70"/>
  <c r="H22" i="70"/>
  <c r="I21" i="70"/>
  <c r="H23" i="70"/>
  <c r="I23" i="70"/>
  <c r="H26" i="70"/>
  <c r="H30" i="70"/>
  <c r="I29" i="70"/>
  <c r="H20" i="67"/>
  <c r="I19" i="67"/>
  <c r="H21" i="67"/>
  <c r="H24" i="67"/>
  <c r="H25" i="67"/>
  <c r="H27" i="67"/>
  <c r="H28" i="67"/>
  <c r="B31" i="67"/>
  <c r="B32" i="67"/>
  <c r="B33" i="67"/>
  <c r="B34" i="67"/>
  <c r="H32" i="67"/>
  <c r="I31" i="67"/>
  <c r="H33" i="67"/>
  <c r="I33" i="67"/>
  <c r="H36" i="67"/>
  <c r="I35" i="67"/>
  <c r="H18" i="67"/>
  <c r="I17" i="67"/>
  <c r="H22" i="67"/>
  <c r="H23" i="67"/>
  <c r="I23" i="67"/>
  <c r="H26" i="67"/>
  <c r="H30" i="67"/>
  <c r="I29" i="67"/>
  <c r="H20" i="68"/>
  <c r="I19" i="68"/>
  <c r="H25" i="68"/>
  <c r="H27" i="68"/>
  <c r="H28" i="68"/>
  <c r="B31" i="68"/>
  <c r="B32" i="68"/>
  <c r="B33" i="68"/>
  <c r="B34" i="68"/>
  <c r="H32" i="68"/>
  <c r="I31" i="68"/>
  <c r="H33" i="68"/>
  <c r="I33" i="68"/>
  <c r="H36" i="68"/>
  <c r="I35" i="68"/>
  <c r="H18" i="68"/>
  <c r="I17" i="68"/>
  <c r="H22" i="68"/>
  <c r="I21" i="68"/>
  <c r="H23" i="68"/>
  <c r="I23" i="68"/>
  <c r="H26" i="68"/>
  <c r="H30" i="68"/>
  <c r="I29" i="68"/>
  <c r="H20" i="66"/>
  <c r="I19" i="66"/>
  <c r="H25" i="66"/>
  <c r="H27" i="66"/>
  <c r="H28" i="66"/>
  <c r="B32" i="66"/>
  <c r="B33" i="66"/>
  <c r="B34" i="66"/>
  <c r="H32" i="66"/>
  <c r="I31" i="66"/>
  <c r="H33" i="66"/>
  <c r="I33" i="66"/>
  <c r="H36" i="66"/>
  <c r="I35" i="66"/>
  <c r="H18" i="66"/>
  <c r="I17" i="66"/>
  <c r="H22" i="66"/>
  <c r="I21" i="66"/>
  <c r="H23" i="66"/>
  <c r="I23" i="66"/>
  <c r="H26" i="66"/>
  <c r="H30" i="66"/>
  <c r="I29" i="66"/>
  <c r="H17" i="65"/>
  <c r="I17" i="65"/>
  <c r="H20" i="65"/>
  <c r="I19" i="65"/>
  <c r="H21" i="65"/>
  <c r="I21" i="65"/>
  <c r="H24" i="65"/>
  <c r="I23" i="65"/>
  <c r="H25" i="65"/>
  <c r="H27" i="65"/>
  <c r="H28" i="65"/>
  <c r="B32" i="65"/>
  <c r="B33" i="65"/>
  <c r="B34" i="65"/>
  <c r="H32" i="65"/>
  <c r="I31" i="65"/>
  <c r="H36" i="65"/>
  <c r="I35" i="65"/>
  <c r="H26" i="65"/>
  <c r="H30" i="65"/>
  <c r="I29" i="65"/>
  <c r="H20" i="64"/>
  <c r="I19" i="64"/>
  <c r="H21" i="64"/>
  <c r="H24" i="64"/>
  <c r="H25" i="64"/>
  <c r="H27" i="64"/>
  <c r="H28" i="64"/>
  <c r="B31" i="64"/>
  <c r="B32" i="64"/>
  <c r="B33" i="64"/>
  <c r="B34" i="64"/>
  <c r="H32" i="64"/>
  <c r="I31" i="64"/>
  <c r="H33" i="64"/>
  <c r="I33" i="64"/>
  <c r="H36" i="64"/>
  <c r="I35" i="64"/>
  <c r="H18" i="64"/>
  <c r="I17" i="64"/>
  <c r="H22" i="64"/>
  <c r="H23" i="64"/>
  <c r="I23" i="64"/>
  <c r="H26" i="64"/>
  <c r="H30" i="64"/>
  <c r="I29" i="64"/>
  <c r="H21" i="62"/>
  <c r="H17" i="62"/>
  <c r="B32" i="62"/>
  <c r="B33" i="62"/>
  <c r="B34" i="62"/>
  <c r="I35" i="62"/>
  <c r="H18" i="62"/>
  <c r="H19" i="62"/>
  <c r="H22" i="62"/>
  <c r="I21" i="62"/>
  <c r="H23" i="62"/>
  <c r="H26" i="62"/>
  <c r="H29" i="62"/>
  <c r="H30" i="62"/>
  <c r="H31" i="62"/>
  <c r="H34" i="62"/>
  <c r="I33" i="62"/>
  <c r="H20" i="62"/>
  <c r="H24" i="62"/>
  <c r="H25" i="62"/>
  <c r="H27" i="62"/>
  <c r="I27" i="62"/>
  <c r="H32" i="62"/>
  <c r="B11" i="63"/>
  <c r="E5" i="63"/>
  <c r="E6" i="63"/>
  <c r="E7" i="63"/>
  <c r="E8" i="63"/>
  <c r="M29" i="44"/>
  <c r="W23" i="44"/>
  <c r="M21" i="44"/>
  <c r="M17" i="44"/>
  <c r="B11" i="61"/>
  <c r="F17" i="61"/>
  <c r="F26" i="63"/>
  <c r="F25" i="63"/>
  <c r="F24" i="63"/>
  <c r="F23" i="63"/>
  <c r="F22" i="63"/>
  <c r="F21" i="63"/>
  <c r="H36" i="63"/>
  <c r="F20" i="63"/>
  <c r="H28" i="63"/>
  <c r="F19" i="63"/>
  <c r="H22" i="63"/>
  <c r="F18" i="63"/>
  <c r="H19" i="63"/>
  <c r="F17" i="63"/>
  <c r="H35" i="63"/>
  <c r="I35" i="63"/>
  <c r="E10" i="63"/>
  <c r="E9" i="63"/>
  <c r="D3" i="44"/>
  <c r="D60" i="44"/>
  <c r="C3" i="44"/>
  <c r="C61" i="44"/>
  <c r="D4" i="44"/>
  <c r="C4" i="44"/>
  <c r="Z4" i="44"/>
  <c r="D5" i="44"/>
  <c r="C5" i="44"/>
  <c r="Z5" i="44"/>
  <c r="D6" i="44"/>
  <c r="C6" i="44"/>
  <c r="Z6" i="44"/>
  <c r="D7" i="44"/>
  <c r="C7" i="44"/>
  <c r="D8" i="44"/>
  <c r="C8" i="44"/>
  <c r="Z8" i="44"/>
  <c r="AA8" i="44"/>
  <c r="AB8" i="44"/>
  <c r="D9" i="44"/>
  <c r="C9" i="44"/>
  <c r="D10" i="44"/>
  <c r="C10" i="44"/>
  <c r="Z10" i="44"/>
  <c r="D11" i="44"/>
  <c r="C11" i="44"/>
  <c r="Z11" i="44"/>
  <c r="D12" i="44"/>
  <c r="C12" i="44"/>
  <c r="Z12" i="44"/>
  <c r="D13" i="44"/>
  <c r="C13" i="44"/>
  <c r="D14" i="44"/>
  <c r="C14" i="44"/>
  <c r="Z14" i="44"/>
  <c r="AA14" i="44"/>
  <c r="AB14" i="44"/>
  <c r="D15" i="44"/>
  <c r="C15" i="44"/>
  <c r="Z15" i="44"/>
  <c r="D16" i="44"/>
  <c r="C16" i="44"/>
  <c r="Z16" i="44"/>
  <c r="D17" i="44"/>
  <c r="C17" i="44"/>
  <c r="Z17" i="44"/>
  <c r="D18" i="44"/>
  <c r="C18" i="44"/>
  <c r="Z18" i="44"/>
  <c r="D19" i="44"/>
  <c r="C19" i="44"/>
  <c r="D20" i="44"/>
  <c r="C20" i="44"/>
  <c r="Z20" i="44"/>
  <c r="D21" i="44"/>
  <c r="C21" i="44"/>
  <c r="Z21" i="44"/>
  <c r="D22" i="44"/>
  <c r="C22" i="44"/>
  <c r="Z22" i="44"/>
  <c r="D23" i="44"/>
  <c r="C23" i="44"/>
  <c r="Z23" i="44"/>
  <c r="D24" i="44"/>
  <c r="C24" i="44"/>
  <c r="Z24" i="44"/>
  <c r="AA24" i="44"/>
  <c r="AB24" i="44"/>
  <c r="D25" i="44"/>
  <c r="C25" i="44"/>
  <c r="Z25" i="44"/>
  <c r="AA25" i="44"/>
  <c r="AB25" i="44"/>
  <c r="D26" i="44"/>
  <c r="C26" i="44"/>
  <c r="Z26" i="44"/>
  <c r="D27" i="44"/>
  <c r="C27" i="44"/>
  <c r="Z27" i="44"/>
  <c r="AA27" i="44"/>
  <c r="AB27" i="44"/>
  <c r="D28" i="44"/>
  <c r="C28" i="44"/>
  <c r="Z28" i="44"/>
  <c r="D29" i="44"/>
  <c r="C29" i="44"/>
  <c r="Z29" i="44"/>
  <c r="D30" i="44"/>
  <c r="C30" i="44"/>
  <c r="Z30" i="44"/>
  <c r="D31" i="44"/>
  <c r="C31" i="44"/>
  <c r="Z31" i="44"/>
  <c r="AA31" i="44"/>
  <c r="AB31" i="44"/>
  <c r="D32" i="44"/>
  <c r="C32" i="44"/>
  <c r="Z32" i="44"/>
  <c r="D33" i="44"/>
  <c r="C33" i="44"/>
  <c r="Z33" i="44"/>
  <c r="D34" i="44"/>
  <c r="C34" i="44"/>
  <c r="Z34" i="44"/>
  <c r="D35" i="44"/>
  <c r="C35" i="44"/>
  <c r="D36" i="44"/>
  <c r="C36" i="44"/>
  <c r="Z36" i="44"/>
  <c r="D37" i="44"/>
  <c r="C37" i="44"/>
  <c r="Z37" i="44"/>
  <c r="D38" i="44"/>
  <c r="C38" i="44"/>
  <c r="Z38" i="44"/>
  <c r="D39" i="44"/>
  <c r="C39" i="44"/>
  <c r="D40" i="44"/>
  <c r="C40" i="44"/>
  <c r="Z40" i="44"/>
  <c r="D41" i="44"/>
  <c r="C41" i="44"/>
  <c r="D42" i="44"/>
  <c r="C42" i="44"/>
  <c r="Z42" i="44"/>
  <c r="D43" i="44"/>
  <c r="C43" i="44"/>
  <c r="D44" i="44"/>
  <c r="C44" i="44"/>
  <c r="Z44" i="44"/>
  <c r="AA44" i="44"/>
  <c r="AB44" i="44"/>
  <c r="D45" i="44"/>
  <c r="C45" i="44"/>
  <c r="D46" i="44"/>
  <c r="C46" i="44"/>
  <c r="Z46" i="44"/>
  <c r="AA46" i="44"/>
  <c r="AB46" i="44"/>
  <c r="D47" i="44"/>
  <c r="C47" i="44"/>
  <c r="Z47" i="44"/>
  <c r="D48" i="44"/>
  <c r="C48" i="44"/>
  <c r="Z48" i="44"/>
  <c r="AA48" i="44"/>
  <c r="AB48" i="44"/>
  <c r="D49" i="44"/>
  <c r="C49" i="44"/>
  <c r="Z49" i="44"/>
  <c r="D50" i="44"/>
  <c r="C50" i="44"/>
  <c r="Z50" i="44"/>
  <c r="D51" i="44"/>
  <c r="C51" i="44"/>
  <c r="Z51" i="44"/>
  <c r="D52" i="44"/>
  <c r="C52" i="44"/>
  <c r="Z52" i="44"/>
  <c r="AA52" i="44"/>
  <c r="AB52" i="44"/>
  <c r="D53" i="44"/>
  <c r="C53" i="44"/>
  <c r="D54" i="44"/>
  <c r="C54" i="44"/>
  <c r="Z54" i="44"/>
  <c r="V3" i="44"/>
  <c r="V60" i="44"/>
  <c r="V4" i="44"/>
  <c r="V5" i="44"/>
  <c r="V6" i="44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U3" i="44"/>
  <c r="U59" i="44"/>
  <c r="U4" i="44"/>
  <c r="U5" i="44"/>
  <c r="U6" i="44"/>
  <c r="U7" i="44"/>
  <c r="U8" i="44"/>
  <c r="U9" i="44"/>
  <c r="U10" i="44"/>
  <c r="U11" i="44"/>
  <c r="U12" i="44"/>
  <c r="U13" i="44"/>
  <c r="U14" i="44"/>
  <c r="U15" i="44"/>
  <c r="U16" i="44"/>
  <c r="U17" i="44"/>
  <c r="U18" i="44"/>
  <c r="U19" i="44"/>
  <c r="U20" i="44"/>
  <c r="U21" i="44"/>
  <c r="U22" i="44"/>
  <c r="U23" i="44"/>
  <c r="U24" i="44"/>
  <c r="U25" i="44"/>
  <c r="U26" i="44"/>
  <c r="U27" i="44"/>
  <c r="U28" i="44"/>
  <c r="U29" i="44"/>
  <c r="U30" i="44"/>
  <c r="U31" i="44"/>
  <c r="U32" i="44"/>
  <c r="U33" i="44"/>
  <c r="U34" i="44"/>
  <c r="U35" i="44"/>
  <c r="U36" i="44"/>
  <c r="U37" i="44"/>
  <c r="U38" i="44"/>
  <c r="U39" i="44"/>
  <c r="U40" i="44"/>
  <c r="U41" i="44"/>
  <c r="U42" i="44"/>
  <c r="U43" i="44"/>
  <c r="U44" i="44"/>
  <c r="U45" i="44"/>
  <c r="U46" i="44"/>
  <c r="U47" i="44"/>
  <c r="U48" i="44"/>
  <c r="U49" i="44"/>
  <c r="U50" i="44"/>
  <c r="U51" i="44"/>
  <c r="U52" i="44"/>
  <c r="U53" i="44"/>
  <c r="U54" i="44"/>
  <c r="T3" i="44"/>
  <c r="T61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36" i="44"/>
  <c r="T37" i="44"/>
  <c r="T38" i="44"/>
  <c r="T39" i="44"/>
  <c r="T40" i="44"/>
  <c r="T41" i="44"/>
  <c r="T42" i="44"/>
  <c r="T43" i="44"/>
  <c r="T44" i="44"/>
  <c r="T45" i="44"/>
  <c r="T46" i="44"/>
  <c r="T47" i="44"/>
  <c r="T48" i="44"/>
  <c r="T49" i="44"/>
  <c r="T50" i="44"/>
  <c r="T51" i="44"/>
  <c r="T52" i="44"/>
  <c r="T53" i="44"/>
  <c r="T54" i="44"/>
  <c r="S3" i="44"/>
  <c r="S60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17" i="44"/>
  <c r="S18" i="44"/>
  <c r="S19" i="44"/>
  <c r="S20" i="44"/>
  <c r="S21" i="44"/>
  <c r="S22" i="44"/>
  <c r="S23" i="44"/>
  <c r="S24" i="44"/>
  <c r="S25" i="44"/>
  <c r="S26" i="44"/>
  <c r="S27" i="44"/>
  <c r="S28" i="44"/>
  <c r="S29" i="44"/>
  <c r="S30" i="44"/>
  <c r="S31" i="44"/>
  <c r="S32" i="44"/>
  <c r="S33" i="44"/>
  <c r="S34" i="44"/>
  <c r="S35" i="44"/>
  <c r="S36" i="44"/>
  <c r="S37" i="44"/>
  <c r="S38" i="44"/>
  <c r="S39" i="44"/>
  <c r="S40" i="44"/>
  <c r="S41" i="44"/>
  <c r="S42" i="44"/>
  <c r="S43" i="44"/>
  <c r="S44" i="44"/>
  <c r="S45" i="44"/>
  <c r="S46" i="44"/>
  <c r="S47" i="44"/>
  <c r="S48" i="44"/>
  <c r="S49" i="44"/>
  <c r="S50" i="44"/>
  <c r="S51" i="44"/>
  <c r="S52" i="44"/>
  <c r="S53" i="44"/>
  <c r="S54" i="44"/>
  <c r="R3" i="44"/>
  <c r="R60" i="44"/>
  <c r="R4" i="44"/>
  <c r="R5" i="44"/>
  <c r="R6" i="44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Q3" i="44"/>
  <c r="Q60" i="44"/>
  <c r="Q4" i="44"/>
  <c r="Q5" i="44"/>
  <c r="Q6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P3" i="44"/>
  <c r="P61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34" i="44"/>
  <c r="P35" i="44"/>
  <c r="P36" i="44"/>
  <c r="P37" i="44"/>
  <c r="P38" i="44"/>
  <c r="P39" i="44"/>
  <c r="P40" i="44"/>
  <c r="P41" i="44"/>
  <c r="P42" i="44"/>
  <c r="P43" i="44"/>
  <c r="P44" i="44"/>
  <c r="P45" i="44"/>
  <c r="P46" i="44"/>
  <c r="P47" i="44"/>
  <c r="P48" i="44"/>
  <c r="P49" i="44"/>
  <c r="P50" i="44"/>
  <c r="P51" i="44"/>
  <c r="P52" i="44"/>
  <c r="P53" i="44"/>
  <c r="P54" i="44"/>
  <c r="O3" i="44"/>
  <c r="O62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O21" i="44"/>
  <c r="O22" i="44"/>
  <c r="O23" i="44"/>
  <c r="O24" i="44"/>
  <c r="O25" i="44"/>
  <c r="O26" i="44"/>
  <c r="O27" i="44"/>
  <c r="O28" i="44"/>
  <c r="O29" i="44"/>
  <c r="O30" i="44"/>
  <c r="O31" i="44"/>
  <c r="O32" i="44"/>
  <c r="O33" i="44"/>
  <c r="O34" i="44"/>
  <c r="O35" i="44"/>
  <c r="O36" i="44"/>
  <c r="O37" i="44"/>
  <c r="O38" i="44"/>
  <c r="O39" i="44"/>
  <c r="O40" i="44"/>
  <c r="O41" i="44"/>
  <c r="O42" i="44"/>
  <c r="O43" i="44"/>
  <c r="O44" i="44"/>
  <c r="O45" i="44"/>
  <c r="O46" i="44"/>
  <c r="O47" i="44"/>
  <c r="O48" i="44"/>
  <c r="O49" i="44"/>
  <c r="O50" i="44"/>
  <c r="O51" i="44"/>
  <c r="O52" i="44"/>
  <c r="O53" i="44"/>
  <c r="O54" i="44"/>
  <c r="N3" i="44"/>
  <c r="N61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M14" i="44"/>
  <c r="M23" i="44"/>
  <c r="M24" i="44"/>
  <c r="M25" i="44"/>
  <c r="M27" i="44"/>
  <c r="L3" i="44"/>
  <c r="L62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K3" i="44"/>
  <c r="K60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D57" i="44"/>
  <c r="C57" i="44"/>
  <c r="Z57" i="44"/>
  <c r="AA57" i="44"/>
  <c r="AB57" i="44"/>
  <c r="D55" i="44"/>
  <c r="C55" i="44"/>
  <c r="Z55" i="44"/>
  <c r="AA55" i="44"/>
  <c r="AB55" i="44"/>
  <c r="D56" i="44"/>
  <c r="C56" i="44"/>
  <c r="Z56" i="44"/>
  <c r="E5" i="61"/>
  <c r="E6" i="61"/>
  <c r="V57" i="44"/>
  <c r="V56" i="44"/>
  <c r="V55" i="44"/>
  <c r="U57" i="44"/>
  <c r="U56" i="44"/>
  <c r="U55" i="44"/>
  <c r="T57" i="44"/>
  <c r="T56" i="44"/>
  <c r="T55" i="44"/>
  <c r="S57" i="44"/>
  <c r="S56" i="44"/>
  <c r="S55" i="44"/>
  <c r="R57" i="44"/>
  <c r="R56" i="44"/>
  <c r="R55" i="44"/>
  <c r="Q57" i="44"/>
  <c r="Q56" i="44"/>
  <c r="Q55" i="44"/>
  <c r="P57" i="44"/>
  <c r="P56" i="44"/>
  <c r="P55" i="44"/>
  <c r="O57" i="44"/>
  <c r="O56" i="44"/>
  <c r="O55" i="44"/>
  <c r="N57" i="44"/>
  <c r="N56" i="44"/>
  <c r="N55" i="44"/>
  <c r="B40" i="61"/>
  <c r="M57" i="44"/>
  <c r="L57" i="44"/>
  <c r="L56" i="44"/>
  <c r="L55" i="44"/>
  <c r="K57" i="44"/>
  <c r="K56" i="44"/>
  <c r="K55" i="44"/>
  <c r="F18" i="61"/>
  <c r="E10" i="61"/>
  <c r="G57" i="44"/>
  <c r="E9" i="61"/>
  <c r="F57" i="44"/>
  <c r="G9" i="44"/>
  <c r="G41" i="44"/>
  <c r="E3" i="44"/>
  <c r="E61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7" i="44"/>
  <c r="E56" i="44"/>
  <c r="E55" i="44"/>
  <c r="B56" i="44"/>
  <c r="B55" i="44"/>
  <c r="B54" i="44"/>
  <c r="B57" i="44"/>
  <c r="F21" i="61"/>
  <c r="H32" i="61"/>
  <c r="H35" i="61"/>
  <c r="F19" i="61"/>
  <c r="H31" i="61"/>
  <c r="H30" i="61"/>
  <c r="F20" i="61"/>
  <c r="H26" i="61"/>
  <c r="H27" i="61"/>
  <c r="F26" i="61"/>
  <c r="F25" i="61"/>
  <c r="F24" i="61"/>
  <c r="F23" i="61"/>
  <c r="F22" i="61"/>
  <c r="H21" i="61"/>
  <c r="H17" i="61"/>
  <c r="L6" i="61"/>
  <c r="L7" i="61"/>
  <c r="L8" i="61"/>
  <c r="K5" i="61"/>
  <c r="K6" i="61"/>
  <c r="K7" i="61"/>
  <c r="K8" i="61"/>
  <c r="J5" i="61"/>
  <c r="J6" i="61"/>
  <c r="J7" i="61"/>
  <c r="J8" i="61"/>
  <c r="I5" i="61"/>
  <c r="I6" i="61"/>
  <c r="I7" i="61"/>
  <c r="I8" i="61"/>
  <c r="B40" i="58"/>
  <c r="M56" i="44"/>
  <c r="F21" i="58"/>
  <c r="F17" i="58"/>
  <c r="F18" i="58"/>
  <c r="F19" i="58"/>
  <c r="H22" i="58"/>
  <c r="F20" i="58"/>
  <c r="H26" i="58"/>
  <c r="F26" i="58"/>
  <c r="F25" i="58"/>
  <c r="F24" i="58"/>
  <c r="F23" i="58"/>
  <c r="F22" i="58"/>
  <c r="B11" i="58"/>
  <c r="E5" i="58"/>
  <c r="E6" i="58"/>
  <c r="E10" i="58"/>
  <c r="G56" i="44"/>
  <c r="E9" i="58"/>
  <c r="F56" i="44"/>
  <c r="L5" i="58"/>
  <c r="L6" i="58"/>
  <c r="L7" i="58"/>
  <c r="L8" i="58"/>
  <c r="K5" i="58"/>
  <c r="K6" i="58"/>
  <c r="K7" i="58"/>
  <c r="K8" i="58"/>
  <c r="J5" i="58"/>
  <c r="J6" i="58"/>
  <c r="J7" i="58"/>
  <c r="J8" i="58"/>
  <c r="I5" i="58"/>
  <c r="I6" i="58"/>
  <c r="I7" i="58"/>
  <c r="I8" i="58"/>
  <c r="B40" i="59"/>
  <c r="M55" i="44"/>
  <c r="F21" i="59"/>
  <c r="F17" i="59"/>
  <c r="H21" i="59"/>
  <c r="F19" i="59"/>
  <c r="H22" i="59"/>
  <c r="I21" i="59"/>
  <c r="F18" i="59"/>
  <c r="H20" i="59"/>
  <c r="F20" i="59"/>
  <c r="F26" i="59"/>
  <c r="H25" i="59"/>
  <c r="F25" i="59"/>
  <c r="F24" i="59"/>
  <c r="F23" i="59"/>
  <c r="F22" i="59"/>
  <c r="B11" i="59"/>
  <c r="E5" i="59"/>
  <c r="E6" i="59"/>
  <c r="E10" i="59"/>
  <c r="G55" i="44"/>
  <c r="E9" i="59"/>
  <c r="F55" i="44"/>
  <c r="L5" i="59"/>
  <c r="L6" i="59"/>
  <c r="L7" i="59"/>
  <c r="L8" i="59"/>
  <c r="K5" i="59"/>
  <c r="K6" i="59"/>
  <c r="K7" i="59"/>
  <c r="K8" i="59"/>
  <c r="J5" i="59"/>
  <c r="J6" i="59"/>
  <c r="J7" i="59"/>
  <c r="J8" i="59"/>
  <c r="I5" i="59"/>
  <c r="I6" i="59"/>
  <c r="I7" i="59"/>
  <c r="I8" i="59"/>
  <c r="B30" i="44"/>
  <c r="M54" i="44"/>
  <c r="M53" i="44"/>
  <c r="H53" i="44"/>
  <c r="G54" i="44"/>
  <c r="G53" i="44"/>
  <c r="F54" i="44"/>
  <c r="F53" i="44"/>
  <c r="B53" i="44"/>
  <c r="Q2" i="56"/>
  <c r="Q3" i="56"/>
  <c r="Q4" i="56"/>
  <c r="Q5" i="56"/>
  <c r="Q6" i="56"/>
  <c r="Q7" i="56"/>
  <c r="Q8" i="56"/>
  <c r="Q9" i="56"/>
  <c r="Q10" i="56"/>
  <c r="Q11" i="56"/>
  <c r="Q12" i="56"/>
  <c r="Q13" i="56"/>
  <c r="Q14" i="56"/>
  <c r="Q15" i="56"/>
  <c r="Q16" i="56"/>
  <c r="Q17" i="56"/>
  <c r="Q18" i="56"/>
  <c r="Q19" i="56"/>
  <c r="Q20" i="56"/>
  <c r="Q21" i="56"/>
  <c r="Q22" i="56"/>
  <c r="Q23" i="56"/>
  <c r="Q24" i="56"/>
  <c r="Q25" i="56"/>
  <c r="Q26" i="56"/>
  <c r="Q27" i="56"/>
  <c r="Q28" i="56"/>
  <c r="Q29" i="56"/>
  <c r="Q30" i="56"/>
  <c r="Q31" i="56"/>
  <c r="Q32" i="56"/>
  <c r="Q33" i="56"/>
  <c r="Q34" i="56"/>
  <c r="Q35" i="56"/>
  <c r="Q36" i="56"/>
  <c r="Q37" i="56"/>
  <c r="Q38" i="56"/>
  <c r="Q39" i="56"/>
  <c r="Q40" i="56"/>
  <c r="Q41" i="56"/>
  <c r="Q42" i="56"/>
  <c r="Q43" i="56"/>
  <c r="Q44" i="56"/>
  <c r="Q45" i="56"/>
  <c r="Q46" i="56"/>
  <c r="Q47" i="56"/>
  <c r="Q48" i="56"/>
  <c r="Q49" i="56"/>
  <c r="Q50" i="56"/>
  <c r="Q51" i="56"/>
  <c r="P3" i="56"/>
  <c r="P4" i="56"/>
  <c r="P5" i="56"/>
  <c r="P6" i="56"/>
  <c r="P7" i="56"/>
  <c r="P8" i="56"/>
  <c r="P9" i="56"/>
  <c r="P10" i="56"/>
  <c r="P11" i="56"/>
  <c r="P12" i="56"/>
  <c r="P13" i="56"/>
  <c r="P14" i="56"/>
  <c r="P15" i="56"/>
  <c r="P16" i="56"/>
  <c r="P17" i="56"/>
  <c r="P18" i="56"/>
  <c r="P19" i="56"/>
  <c r="P20" i="56"/>
  <c r="P21" i="56"/>
  <c r="P22" i="56"/>
  <c r="P23" i="56"/>
  <c r="P24" i="56"/>
  <c r="P25" i="56"/>
  <c r="P26" i="56"/>
  <c r="P27" i="56"/>
  <c r="P28" i="56"/>
  <c r="P29" i="56"/>
  <c r="P30" i="56"/>
  <c r="P31" i="56"/>
  <c r="P32" i="56"/>
  <c r="P33" i="56"/>
  <c r="P34" i="56"/>
  <c r="P35" i="56"/>
  <c r="P36" i="56"/>
  <c r="P37" i="56"/>
  <c r="P38" i="56"/>
  <c r="P39" i="56"/>
  <c r="P40" i="56"/>
  <c r="P41" i="56"/>
  <c r="P42" i="56"/>
  <c r="P43" i="56"/>
  <c r="P44" i="56"/>
  <c r="P45" i="56"/>
  <c r="P46" i="56"/>
  <c r="P47" i="56"/>
  <c r="P48" i="56"/>
  <c r="P49" i="56"/>
  <c r="P50" i="56"/>
  <c r="P51" i="56"/>
  <c r="P2" i="56"/>
  <c r="O2" i="56"/>
  <c r="O3" i="56"/>
  <c r="O4" i="56"/>
  <c r="O5" i="56"/>
  <c r="O6" i="56"/>
  <c r="O7" i="56"/>
  <c r="O8" i="56"/>
  <c r="O9" i="56"/>
  <c r="O10" i="56"/>
  <c r="O11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0" i="56"/>
  <c r="O31" i="56"/>
  <c r="O32" i="56"/>
  <c r="O33" i="56"/>
  <c r="O34" i="56"/>
  <c r="O35" i="56"/>
  <c r="O36" i="56"/>
  <c r="O37" i="56"/>
  <c r="O38" i="56"/>
  <c r="O39" i="56"/>
  <c r="O40" i="56"/>
  <c r="O41" i="56"/>
  <c r="O42" i="56"/>
  <c r="O43" i="56"/>
  <c r="O44" i="56"/>
  <c r="O45" i="56"/>
  <c r="O46" i="56"/>
  <c r="O47" i="56"/>
  <c r="O48" i="56"/>
  <c r="O49" i="56"/>
  <c r="O50" i="56"/>
  <c r="O51" i="56"/>
  <c r="N3" i="56"/>
  <c r="N4" i="56"/>
  <c r="N5" i="56"/>
  <c r="N6" i="56"/>
  <c r="N7" i="56"/>
  <c r="N8" i="56"/>
  <c r="N9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2" i="56"/>
  <c r="M2" i="56"/>
  <c r="M3" i="56"/>
  <c r="M4" i="56"/>
  <c r="M5" i="56"/>
  <c r="M6" i="56"/>
  <c r="M7" i="56"/>
  <c r="M8" i="56"/>
  <c r="M9" i="56"/>
  <c r="M10" i="56"/>
  <c r="M11" i="56"/>
  <c r="M12" i="56"/>
  <c r="M13" i="56"/>
  <c r="M14" i="56"/>
  <c r="M15" i="56"/>
  <c r="M16" i="56"/>
  <c r="M17" i="56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M37" i="56"/>
  <c r="M38" i="56"/>
  <c r="M39" i="56"/>
  <c r="M40" i="56"/>
  <c r="M41" i="56"/>
  <c r="M42" i="56"/>
  <c r="M43" i="56"/>
  <c r="M44" i="56"/>
  <c r="M45" i="56"/>
  <c r="M46" i="56"/>
  <c r="M47" i="56"/>
  <c r="M48" i="56"/>
  <c r="M49" i="56"/>
  <c r="M50" i="56"/>
  <c r="M51" i="56"/>
  <c r="L3" i="56"/>
  <c r="L4" i="56"/>
  <c r="L5" i="56"/>
  <c r="L6" i="56"/>
  <c r="L7" i="56"/>
  <c r="L8" i="56"/>
  <c r="L9" i="56"/>
  <c r="L10" i="56"/>
  <c r="L11" i="56"/>
  <c r="L12" i="56"/>
  <c r="L13" i="56"/>
  <c r="L14" i="56"/>
  <c r="L15" i="56"/>
  <c r="L16" i="56"/>
  <c r="L17" i="56"/>
  <c r="L18" i="56"/>
  <c r="L19" i="56"/>
  <c r="L20" i="56"/>
  <c r="L21" i="56"/>
  <c r="L22" i="56"/>
  <c r="L23" i="56"/>
  <c r="L24" i="56"/>
  <c r="L25" i="56"/>
  <c r="L26" i="56"/>
  <c r="L27" i="56"/>
  <c r="L28" i="56"/>
  <c r="L29" i="56"/>
  <c r="L30" i="56"/>
  <c r="L31" i="56"/>
  <c r="L32" i="56"/>
  <c r="L33" i="56"/>
  <c r="L34" i="56"/>
  <c r="L35" i="56"/>
  <c r="L36" i="56"/>
  <c r="L37" i="56"/>
  <c r="L38" i="56"/>
  <c r="L39" i="56"/>
  <c r="L40" i="56"/>
  <c r="L41" i="56"/>
  <c r="L42" i="56"/>
  <c r="L43" i="56"/>
  <c r="L44" i="56"/>
  <c r="L45" i="56"/>
  <c r="L46" i="56"/>
  <c r="L47" i="56"/>
  <c r="L48" i="56"/>
  <c r="L49" i="56"/>
  <c r="L50" i="56"/>
  <c r="L51" i="56"/>
  <c r="L2" i="56"/>
  <c r="K2" i="56"/>
  <c r="K3" i="56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I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J3" i="56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2" i="56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2" i="56"/>
  <c r="F3" i="44"/>
  <c r="F60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G3" i="44"/>
  <c r="G60" i="44"/>
  <c r="G7" i="44"/>
  <c r="G8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2" i="44"/>
  <c r="G43" i="44"/>
  <c r="G44" i="44"/>
  <c r="G45" i="44"/>
  <c r="G46" i="44"/>
  <c r="G47" i="44"/>
  <c r="G48" i="44"/>
  <c r="G49" i="44"/>
  <c r="G50" i="44"/>
  <c r="G51" i="44"/>
  <c r="G52" i="44"/>
  <c r="H10" i="44"/>
  <c r="M3" i="44"/>
  <c r="M60" i="44"/>
  <c r="M4" i="44"/>
  <c r="M5" i="44"/>
  <c r="M6" i="44"/>
  <c r="M7" i="44"/>
  <c r="M8" i="44"/>
  <c r="M9" i="44"/>
  <c r="M10" i="44"/>
  <c r="M11" i="44"/>
  <c r="M12" i="44"/>
  <c r="M13" i="44"/>
  <c r="M15" i="44"/>
  <c r="M16" i="44"/>
  <c r="M18" i="44"/>
  <c r="M19" i="44"/>
  <c r="M20" i="44"/>
  <c r="M22" i="44"/>
  <c r="M26" i="44"/>
  <c r="M28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W5" i="44"/>
  <c r="W8" i="44"/>
  <c r="W19" i="44"/>
  <c r="X22" i="44"/>
  <c r="Y24" i="44"/>
  <c r="W35" i="44"/>
  <c r="W44" i="44"/>
  <c r="Y51" i="44"/>
  <c r="X5" i="44"/>
  <c r="Y35" i="44"/>
  <c r="Y5" i="44"/>
  <c r="Z9" i="44"/>
  <c r="Z41" i="44"/>
  <c r="B51" i="44"/>
  <c r="B42" i="44"/>
  <c r="B52" i="44"/>
  <c r="B50" i="44"/>
  <c r="B49" i="44"/>
  <c r="B48" i="44"/>
  <c r="B47" i="44"/>
  <c r="B46" i="44"/>
  <c r="B45" i="44"/>
  <c r="B44" i="44"/>
  <c r="B43" i="44"/>
  <c r="B41" i="44"/>
  <c r="B40" i="44"/>
  <c r="B39" i="44"/>
  <c r="B38" i="44"/>
  <c r="B37" i="44"/>
  <c r="B36" i="44"/>
  <c r="B35" i="44"/>
  <c r="B34" i="44"/>
  <c r="B33" i="44"/>
  <c r="B32" i="44"/>
  <c r="B31" i="44"/>
  <c r="B29" i="44"/>
  <c r="B28" i="44"/>
  <c r="B27" i="44"/>
  <c r="B26" i="44"/>
  <c r="B24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4" i="44"/>
  <c r="B3" i="44"/>
  <c r="H52" i="44"/>
  <c r="W42" i="44"/>
  <c r="Q54" i="56"/>
  <c r="Q53" i="56"/>
  <c r="Q55" i="56"/>
  <c r="W48" i="44"/>
  <c r="Y48" i="44"/>
  <c r="H32" i="44"/>
  <c r="H6" i="44"/>
  <c r="H29" i="59"/>
  <c r="H28" i="59"/>
  <c r="H24" i="59"/>
  <c r="H26" i="59"/>
  <c r="I25" i="59"/>
  <c r="W33" i="44"/>
  <c r="H35" i="58"/>
  <c r="B31" i="58"/>
  <c r="B32" i="58"/>
  <c r="H27" i="58"/>
  <c r="W41" i="44"/>
  <c r="W37" i="44"/>
  <c r="W13" i="44"/>
  <c r="X13" i="44"/>
  <c r="W9" i="44"/>
  <c r="W7" i="44"/>
  <c r="Y7" i="44"/>
  <c r="H13" i="44"/>
  <c r="H9" i="44"/>
  <c r="H4" i="44"/>
  <c r="M54" i="56"/>
  <c r="H35" i="59"/>
  <c r="H17" i="59"/>
  <c r="H21" i="58"/>
  <c r="I21" i="58"/>
  <c r="H36" i="58"/>
  <c r="H34" i="58"/>
  <c r="H32" i="58"/>
  <c r="H30" i="58"/>
  <c r="X44" i="44"/>
  <c r="Y44" i="44"/>
  <c r="W50" i="44"/>
  <c r="W38" i="44"/>
  <c r="H42" i="44"/>
  <c r="H7" i="44"/>
  <c r="W54" i="44"/>
  <c r="H17" i="58"/>
  <c r="W49" i="44"/>
  <c r="W45" i="44"/>
  <c r="W34" i="44"/>
  <c r="I10" i="44"/>
  <c r="J10" i="44"/>
  <c r="H3" i="44"/>
  <c r="H59" i="44"/>
  <c r="I3" i="44"/>
  <c r="I60" i="44"/>
  <c r="I53" i="44"/>
  <c r="W53" i="44"/>
  <c r="H29" i="58"/>
  <c r="I29" i="58"/>
  <c r="H28" i="58"/>
  <c r="H24" i="58"/>
  <c r="I54" i="56"/>
  <c r="H36" i="59"/>
  <c r="H34" i="59"/>
  <c r="H32" i="59"/>
  <c r="H30" i="59"/>
  <c r="H31" i="58"/>
  <c r="I31" i="58"/>
  <c r="H23" i="58"/>
  <c r="I23" i="58"/>
  <c r="H33" i="58"/>
  <c r="I33" i="58"/>
  <c r="H19" i="58"/>
  <c r="H18" i="58"/>
  <c r="Z45" i="44"/>
  <c r="AA45" i="44"/>
  <c r="AB45" i="44"/>
  <c r="W24" i="44"/>
  <c r="W12" i="44"/>
  <c r="H31" i="59"/>
  <c r="H23" i="59"/>
  <c r="I23" i="59"/>
  <c r="H33" i="59"/>
  <c r="I33" i="59"/>
  <c r="H19" i="59"/>
  <c r="H18" i="59"/>
  <c r="H20" i="58"/>
  <c r="H25" i="58"/>
  <c r="H28" i="61"/>
  <c r="I27" i="61"/>
  <c r="Z43" i="44"/>
  <c r="AA43" i="44"/>
  <c r="AB43" i="44"/>
  <c r="Z19" i="44"/>
  <c r="N60" i="44"/>
  <c r="Z3" i="44"/>
  <c r="Z61" i="44"/>
  <c r="Z39" i="44"/>
  <c r="AA39" i="44"/>
  <c r="AB39" i="44"/>
  <c r="I19" i="58"/>
  <c r="X45" i="44"/>
  <c r="Y45" i="44"/>
  <c r="X50" i="44"/>
  <c r="Y50" i="44"/>
  <c r="H47" i="44"/>
  <c r="J47" i="44"/>
  <c r="J32" i="44"/>
  <c r="H35" i="44"/>
  <c r="J35" i="44"/>
  <c r="X48" i="44"/>
  <c r="X24" i="44"/>
  <c r="J3" i="44"/>
  <c r="J59" i="44"/>
  <c r="I9" i="44"/>
  <c r="J9" i="44"/>
  <c r="X7" i="44"/>
  <c r="Y13" i="44"/>
  <c r="X41" i="44"/>
  <c r="Y41" i="44"/>
  <c r="X33" i="44"/>
  <c r="Y33" i="44"/>
  <c r="I29" i="59"/>
  <c r="I52" i="44"/>
  <c r="J52" i="44"/>
  <c r="H54" i="44"/>
  <c r="X34" i="44"/>
  <c r="Y34" i="44"/>
  <c r="X49" i="44"/>
  <c r="Y49" i="44"/>
  <c r="X54" i="44"/>
  <c r="Y54" i="44"/>
  <c r="I7" i="44"/>
  <c r="J7" i="44"/>
  <c r="I42" i="44"/>
  <c r="J42" i="44"/>
  <c r="X38" i="44"/>
  <c r="Y38" i="44"/>
  <c r="H44" i="44"/>
  <c r="H5" i="44"/>
  <c r="H8" i="44"/>
  <c r="H51" i="44"/>
  <c r="X51" i="44"/>
  <c r="X12" i="44"/>
  <c r="Y12" i="44"/>
  <c r="X53" i="44"/>
  <c r="Y53" i="44"/>
  <c r="I4" i="44"/>
  <c r="J4" i="44"/>
  <c r="I13" i="44"/>
  <c r="J13" i="44"/>
  <c r="H39" i="44"/>
  <c r="X9" i="44"/>
  <c r="Y9" i="44"/>
  <c r="X37" i="44"/>
  <c r="Y37" i="44"/>
  <c r="I6" i="44"/>
  <c r="J6" i="44"/>
  <c r="X42" i="44"/>
  <c r="Y42" i="44"/>
  <c r="I36" i="44"/>
  <c r="J36" i="44"/>
  <c r="I8" i="44"/>
  <c r="J8" i="44"/>
  <c r="I35" i="44"/>
  <c r="I39" i="44"/>
  <c r="J39" i="44"/>
  <c r="I44" i="44"/>
  <c r="J44" i="44"/>
  <c r="I54" i="44"/>
  <c r="J54" i="44"/>
  <c r="I47" i="44"/>
  <c r="I51" i="44"/>
  <c r="J51" i="44"/>
  <c r="I5" i="44"/>
  <c r="J5" i="44"/>
  <c r="I32" i="44"/>
  <c r="I17" i="59"/>
  <c r="H27" i="59"/>
  <c r="B31" i="59"/>
  <c r="B32" i="59"/>
  <c r="B33" i="59"/>
  <c r="H26" i="63"/>
  <c r="H29" i="63"/>
  <c r="H30" i="63"/>
  <c r="H31" i="63"/>
  <c r="H32" i="63"/>
  <c r="I31" i="63"/>
  <c r="H34" i="63"/>
  <c r="H21" i="63"/>
  <c r="I21" i="63"/>
  <c r="H24" i="63"/>
  <c r="H25" i="63"/>
  <c r="P62" i="44"/>
  <c r="H24" i="61"/>
  <c r="H20" i="61"/>
  <c r="H22" i="61"/>
  <c r="I21" i="61"/>
  <c r="H23" i="61"/>
  <c r="H19" i="61"/>
  <c r="I19" i="61"/>
  <c r="X35" i="44"/>
  <c r="W47" i="44"/>
  <c r="F59" i="44"/>
  <c r="H36" i="44"/>
  <c r="H40" i="44"/>
  <c r="H48" i="44"/>
  <c r="Z7" i="44"/>
  <c r="W46" i="44"/>
  <c r="W11" i="44"/>
  <c r="W6" i="44"/>
  <c r="W3" i="44"/>
  <c r="W59" i="44"/>
  <c r="H34" i="44"/>
  <c r="T60" i="44"/>
  <c r="J53" i="44"/>
  <c r="W51" i="44"/>
  <c r="W43" i="44"/>
  <c r="W39" i="44"/>
  <c r="W32" i="44"/>
  <c r="Z13" i="44"/>
  <c r="AA13" i="44"/>
  <c r="AB13" i="44"/>
  <c r="W36" i="44"/>
  <c r="W31" i="44"/>
  <c r="F62" i="44"/>
  <c r="K53" i="56"/>
  <c r="K54" i="56"/>
  <c r="K55" i="56"/>
  <c r="M53" i="56"/>
  <c r="M55" i="56"/>
  <c r="O53" i="56"/>
  <c r="O54" i="56"/>
  <c r="O56" i="56"/>
  <c r="Z35" i="44"/>
  <c r="AA35" i="44"/>
  <c r="AB35" i="44"/>
  <c r="W52" i="44"/>
  <c r="W4" i="44"/>
  <c r="H11" i="44"/>
  <c r="W40" i="44"/>
  <c r="W10" i="44"/>
  <c r="H37" i="44"/>
  <c r="Z53" i="44"/>
  <c r="I53" i="56"/>
  <c r="I56" i="56"/>
  <c r="C59" i="44"/>
  <c r="H34" i="61"/>
  <c r="H31" i="44"/>
  <c r="Y36" i="44"/>
  <c r="X36" i="44"/>
  <c r="Y32" i="44"/>
  <c r="X32" i="44"/>
  <c r="I48" i="44"/>
  <c r="J48" i="44"/>
  <c r="Y8" i="44"/>
  <c r="X8" i="44"/>
  <c r="K56" i="56"/>
  <c r="X6" i="44"/>
  <c r="Y6" i="44"/>
  <c r="X47" i="44"/>
  <c r="Y47" i="44"/>
  <c r="H49" i="44"/>
  <c r="X40" i="44"/>
  <c r="Y40" i="44"/>
  <c r="I11" i="44"/>
  <c r="J11" i="44"/>
  <c r="H12" i="44"/>
  <c r="H43" i="44"/>
  <c r="X4" i="44"/>
  <c r="Y4" i="44"/>
  <c r="Y52" i="44"/>
  <c r="X52" i="44"/>
  <c r="O55" i="56"/>
  <c r="Y31" i="44"/>
  <c r="X31" i="44"/>
  <c r="X39" i="44"/>
  <c r="Y39" i="44"/>
  <c r="X43" i="44"/>
  <c r="Y43" i="44"/>
  <c r="J34" i="44"/>
  <c r="I34" i="44"/>
  <c r="I40" i="44"/>
  <c r="J40" i="44"/>
  <c r="H41" i="44"/>
  <c r="I37" i="44"/>
  <c r="J37" i="44"/>
  <c r="H46" i="44"/>
  <c r="H33" i="44"/>
  <c r="Y10" i="44"/>
  <c r="X10" i="44"/>
  <c r="H38" i="44"/>
  <c r="H45" i="44"/>
  <c r="M56" i="56"/>
  <c r="H50" i="44"/>
  <c r="Y3" i="44"/>
  <c r="Y61" i="44"/>
  <c r="X3" i="44"/>
  <c r="X62" i="44"/>
  <c r="X11" i="44"/>
  <c r="Y11" i="44"/>
  <c r="X46" i="44"/>
  <c r="Y46" i="44"/>
  <c r="I38" i="44"/>
  <c r="J38" i="44"/>
  <c r="I33" i="44"/>
  <c r="J33" i="44"/>
  <c r="I46" i="44"/>
  <c r="J46" i="44"/>
  <c r="Y62" i="44"/>
  <c r="I41" i="44"/>
  <c r="J41" i="44"/>
  <c r="J31" i="44"/>
  <c r="I31" i="44"/>
  <c r="I45" i="44"/>
  <c r="J45" i="44"/>
  <c r="I43" i="44"/>
  <c r="J43" i="44"/>
  <c r="I12" i="44"/>
  <c r="J12" i="44"/>
  <c r="I50" i="44"/>
  <c r="J50" i="44"/>
  <c r="I49" i="44"/>
  <c r="J49" i="44"/>
  <c r="G59" i="44"/>
  <c r="V59" i="44"/>
  <c r="U60" i="44"/>
  <c r="X60" i="44"/>
  <c r="T59" i="44"/>
  <c r="E59" i="44"/>
  <c r="C60" i="44"/>
  <c r="AA7" i="44"/>
  <c r="AB7" i="44"/>
  <c r="C62" i="44"/>
  <c r="Y60" i="44"/>
  <c r="F61" i="44"/>
  <c r="U61" i="44"/>
  <c r="L60" i="44"/>
  <c r="M62" i="44"/>
  <c r="K59" i="44"/>
  <c r="O59" i="44"/>
  <c r="Q61" i="44"/>
  <c r="AA41" i="44"/>
  <c r="AB41" i="44"/>
  <c r="L59" i="44"/>
  <c r="P59" i="44"/>
  <c r="H62" i="44"/>
  <c r="H60" i="44"/>
  <c r="H61" i="44"/>
  <c r="D59" i="44"/>
  <c r="V62" i="44"/>
  <c r="V61" i="44"/>
  <c r="AA23" i="44"/>
  <c r="AB23" i="44"/>
  <c r="AA53" i="44"/>
  <c r="AB53" i="44"/>
  <c r="D62" i="44"/>
  <c r="W20" i="44"/>
  <c r="H25" i="44"/>
  <c r="Y16" i="44"/>
  <c r="X16" i="44"/>
  <c r="W14" i="44"/>
  <c r="W25" i="44"/>
  <c r="W18" i="44"/>
  <c r="H30" i="44"/>
  <c r="W26" i="44"/>
  <c r="H14" i="44"/>
  <c r="W27" i="44"/>
  <c r="H28" i="44"/>
  <c r="H22" i="44"/>
  <c r="H20" i="44"/>
  <c r="H18" i="44"/>
  <c r="H16" i="44"/>
  <c r="H24" i="44"/>
  <c r="H26" i="44"/>
  <c r="W28" i="44"/>
  <c r="X30" i="44"/>
  <c r="W30" i="44"/>
  <c r="W29" i="44"/>
  <c r="Y29" i="44"/>
  <c r="W15" i="44"/>
  <c r="Y15" i="44"/>
  <c r="X19" i="44"/>
  <c r="Y30" i="44"/>
  <c r="Y22" i="44"/>
  <c r="X21" i="44"/>
  <c r="Y21" i="44"/>
  <c r="W17" i="44"/>
  <c r="X15" i="44"/>
  <c r="W22" i="44"/>
  <c r="X29" i="44"/>
  <c r="Y19" i="44"/>
  <c r="W21" i="44"/>
  <c r="W16" i="44"/>
  <c r="AA42" i="44"/>
  <c r="AB42" i="44"/>
  <c r="I59" i="44"/>
  <c r="L61" i="44"/>
  <c r="M59" i="44"/>
  <c r="R59" i="44"/>
  <c r="Q62" i="44"/>
  <c r="Q59" i="44"/>
  <c r="J61" i="44"/>
  <c r="Z59" i="44"/>
  <c r="M61" i="44"/>
  <c r="AA3" i="44"/>
  <c r="AA60" i="44"/>
  <c r="P60" i="44"/>
  <c r="O61" i="44"/>
  <c r="S61" i="44"/>
  <c r="G61" i="44"/>
  <c r="S62" i="44"/>
  <c r="K61" i="44"/>
  <c r="R62" i="44"/>
  <c r="R61" i="44"/>
  <c r="AA19" i="44"/>
  <c r="AB19" i="44"/>
  <c r="E62" i="44"/>
  <c r="AA9" i="44"/>
  <c r="AB9" i="44"/>
  <c r="G62" i="44"/>
  <c r="I61" i="44"/>
  <c r="J62" i="44"/>
  <c r="S59" i="44"/>
  <c r="K62" i="44"/>
  <c r="N59" i="44"/>
  <c r="E60" i="44"/>
  <c r="I62" i="44"/>
  <c r="D61" i="44"/>
  <c r="O60" i="44"/>
  <c r="N62" i="44"/>
  <c r="H21" i="44"/>
  <c r="I26" i="44"/>
  <c r="J26" i="44"/>
  <c r="J16" i="44"/>
  <c r="I16" i="44"/>
  <c r="I28" i="44"/>
  <c r="J28" i="44"/>
  <c r="I14" i="44"/>
  <c r="J14" i="44"/>
  <c r="J30" i="44"/>
  <c r="I30" i="44"/>
  <c r="H23" i="44"/>
  <c r="H29" i="44"/>
  <c r="H27" i="44"/>
  <c r="J20" i="44"/>
  <c r="I20" i="44"/>
  <c r="Y25" i="44"/>
  <c r="X25" i="44"/>
  <c r="X20" i="44"/>
  <c r="Y20" i="44"/>
  <c r="H15" i="44"/>
  <c r="Y28" i="44"/>
  <c r="X28" i="44"/>
  <c r="J24" i="44"/>
  <c r="I24" i="44"/>
  <c r="J18" i="44"/>
  <c r="I18" i="44"/>
  <c r="I22" i="44"/>
  <c r="J22" i="44"/>
  <c r="X18" i="44"/>
  <c r="Y18" i="44"/>
  <c r="J25" i="44"/>
  <c r="I25" i="44"/>
  <c r="H19" i="44"/>
  <c r="H17" i="44"/>
  <c r="Y27" i="44"/>
  <c r="X27" i="44"/>
  <c r="X26" i="44"/>
  <c r="Y26" i="44"/>
  <c r="Y14" i="44"/>
  <c r="X14" i="44"/>
  <c r="Y17" i="44"/>
  <c r="X17" i="44"/>
  <c r="X23" i="44"/>
  <c r="Y23" i="44"/>
  <c r="AA61" i="44"/>
  <c r="J19" i="44"/>
  <c r="I19" i="44"/>
  <c r="J27" i="44"/>
  <c r="I27" i="44"/>
  <c r="I23" i="44"/>
  <c r="J23" i="44"/>
  <c r="J15" i="44"/>
  <c r="I15" i="44"/>
  <c r="J21" i="44"/>
  <c r="I21" i="44"/>
  <c r="J17" i="44"/>
  <c r="I17" i="44"/>
  <c r="J29" i="44"/>
  <c r="I29" i="44"/>
  <c r="I35" i="59"/>
  <c r="AA62" i="44"/>
  <c r="AA59" i="44"/>
  <c r="X61" i="44"/>
  <c r="X59" i="44"/>
  <c r="Z60" i="44"/>
  <c r="W62" i="44"/>
  <c r="Z62" i="44"/>
  <c r="Q56" i="56"/>
  <c r="I23" i="61"/>
  <c r="I27" i="59"/>
  <c r="I25" i="58"/>
  <c r="I31" i="59"/>
  <c r="I35" i="58"/>
  <c r="T62" i="44"/>
  <c r="U62" i="44"/>
  <c r="AA54" i="44"/>
  <c r="AB54" i="44"/>
  <c r="AA36" i="44"/>
  <c r="AB36" i="44"/>
  <c r="AA33" i="44"/>
  <c r="AB33" i="44"/>
  <c r="AA32" i="44"/>
  <c r="AB32" i="44"/>
  <c r="AA18" i="44"/>
  <c r="AB18" i="44"/>
  <c r="AA16" i="44"/>
  <c r="AB16" i="44"/>
  <c r="AA15" i="44"/>
  <c r="AB15" i="44"/>
  <c r="H29" i="61"/>
  <c r="I29" i="61"/>
  <c r="B31" i="61"/>
  <c r="H18" i="61"/>
  <c r="I17" i="61"/>
  <c r="H33" i="61"/>
  <c r="I33" i="61"/>
  <c r="AA50" i="44"/>
  <c r="AB50" i="44"/>
  <c r="AA49" i="44"/>
  <c r="AB49" i="44"/>
  <c r="AA38" i="44"/>
  <c r="AB38" i="44"/>
  <c r="AA37" i="44"/>
  <c r="AB37" i="44"/>
  <c r="AA29" i="44"/>
  <c r="AB29" i="44"/>
  <c r="AA28" i="44"/>
  <c r="AB28" i="44"/>
  <c r="AA21" i="44"/>
  <c r="AB21" i="44"/>
  <c r="AA20" i="44"/>
  <c r="AB20" i="44"/>
  <c r="AA11" i="44"/>
  <c r="AB11" i="44"/>
  <c r="AA10" i="44"/>
  <c r="AB10" i="44"/>
  <c r="I19" i="59"/>
  <c r="H25" i="61"/>
  <c r="I27" i="65"/>
  <c r="I21" i="75"/>
  <c r="I27" i="68"/>
  <c r="I25" i="63"/>
  <c r="W57" i="44"/>
  <c r="E7" i="61"/>
  <c r="X57" i="44"/>
  <c r="H36" i="61"/>
  <c r="I35" i="61"/>
  <c r="I25" i="61"/>
  <c r="I17" i="58"/>
  <c r="I27" i="58"/>
  <c r="E7" i="59"/>
  <c r="X55" i="44"/>
  <c r="W55" i="44"/>
  <c r="E7" i="58"/>
  <c r="W56" i="44"/>
  <c r="I55" i="44"/>
  <c r="B34" i="59"/>
  <c r="J55" i="44"/>
  <c r="B33" i="58"/>
  <c r="H56" i="44"/>
  <c r="I31" i="61"/>
  <c r="H55" i="44"/>
  <c r="I55" i="56"/>
  <c r="E8" i="59"/>
  <c r="Y55" i="44"/>
  <c r="B32" i="61"/>
  <c r="I27" i="66"/>
  <c r="I25" i="74"/>
  <c r="I27" i="74"/>
  <c r="I19" i="74"/>
  <c r="I19" i="76"/>
  <c r="I27" i="76"/>
  <c r="I19" i="75"/>
  <c r="I17" i="72"/>
  <c r="I27" i="72"/>
  <c r="I27" i="70"/>
  <c r="I17" i="62"/>
  <c r="I25" i="77"/>
  <c r="I21" i="77"/>
  <c r="I27" i="77"/>
  <c r="I25" i="76"/>
  <c r="I27" i="75"/>
  <c r="I25" i="75"/>
  <c r="I25" i="73"/>
  <c r="I21" i="73"/>
  <c r="I27" i="73"/>
  <c r="I25" i="72"/>
  <c r="I25" i="71"/>
  <c r="I21" i="71"/>
  <c r="I27" i="71"/>
  <c r="I25" i="70"/>
  <c r="I25" i="67"/>
  <c r="I21" i="67"/>
  <c r="I27" i="67"/>
  <c r="I25" i="68"/>
  <c r="I25" i="66"/>
  <c r="I25" i="65"/>
  <c r="I25" i="64"/>
  <c r="I21" i="64"/>
  <c r="I27" i="64"/>
  <c r="I25" i="62"/>
  <c r="I31" i="62"/>
  <c r="I29" i="62"/>
  <c r="I23" i="62"/>
  <c r="I19" i="62"/>
  <c r="H18" i="63"/>
  <c r="B31" i="63"/>
  <c r="B32" i="63"/>
  <c r="B33" i="63"/>
  <c r="B34" i="63"/>
  <c r="H27" i="63"/>
  <c r="I27" i="63"/>
  <c r="H17" i="63"/>
  <c r="I17" i="63"/>
  <c r="AB3" i="44"/>
  <c r="J60" i="44"/>
  <c r="AA56" i="44"/>
  <c r="AB56" i="44"/>
  <c r="AA51" i="44"/>
  <c r="AB51" i="44"/>
  <c r="AA47" i="44"/>
  <c r="AB47" i="44"/>
  <c r="AA40" i="44"/>
  <c r="AB40" i="44"/>
  <c r="AA34" i="44"/>
  <c r="AB34" i="44"/>
  <c r="AA30" i="44"/>
  <c r="AB30" i="44"/>
  <c r="AA26" i="44"/>
  <c r="AB26" i="44"/>
  <c r="AA22" i="44"/>
  <c r="AB22" i="44"/>
  <c r="AA17" i="44"/>
  <c r="AB17" i="44"/>
  <c r="AA12" i="44"/>
  <c r="AB12" i="44"/>
  <c r="AA6" i="44"/>
  <c r="AB6" i="44"/>
  <c r="AA5" i="44"/>
  <c r="AB5" i="44"/>
  <c r="AA4" i="44"/>
  <c r="AB4" i="44"/>
  <c r="I29" i="63"/>
  <c r="H20" i="63"/>
  <c r="I19" i="63"/>
  <c r="H33" i="63"/>
  <c r="I33" i="63"/>
  <c r="H23" i="63"/>
  <c r="I23" i="63"/>
  <c r="W61" i="44"/>
  <c r="W60" i="44"/>
  <c r="Y59" i="44"/>
  <c r="E8" i="61"/>
  <c r="Y57" i="44"/>
  <c r="E8" i="58"/>
  <c r="Y56" i="44"/>
  <c r="X56" i="44"/>
  <c r="B33" i="61"/>
  <c r="H57" i="44"/>
  <c r="B34" i="58"/>
  <c r="J56" i="44"/>
  <c r="I56" i="44"/>
  <c r="AB59" i="44"/>
  <c r="AB62" i="44"/>
  <c r="AB61" i="44"/>
  <c r="AB60" i="44"/>
  <c r="I57" i="44"/>
  <c r="B34" i="61"/>
  <c r="J57" i="44"/>
</calcChain>
</file>

<file path=xl/comments1.xml><?xml version="1.0" encoding="utf-8"?>
<comments xmlns="http://schemas.openxmlformats.org/spreadsheetml/2006/main">
  <authors>
    <author>Antropometria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Antropometria:</t>
        </r>
        <r>
          <rPr>
            <sz val="9"/>
            <color indexed="81"/>
            <rFont val="Tahoma"/>
            <family val="2"/>
          </rPr>
          <t xml:space="preserve">
Se hizo una sola evaluación</t>
        </r>
      </text>
    </comment>
  </commentList>
</comments>
</file>

<file path=xl/comments2.xml><?xml version="1.0" encoding="utf-8"?>
<comments xmlns="http://schemas.openxmlformats.org/spreadsheetml/2006/main">
  <authors>
    <author>Antropometria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Antropometria:</t>
        </r>
        <r>
          <rPr>
            <sz val="9"/>
            <color indexed="81"/>
            <rFont val="Tahoma"/>
            <family val="2"/>
          </rPr>
          <t xml:space="preserve">
Se uso solo la segunda medicion </t>
        </r>
      </text>
    </comment>
  </commentList>
</comments>
</file>

<file path=xl/sharedStrings.xml><?xml version="1.0" encoding="utf-8"?>
<sst xmlns="http://schemas.openxmlformats.org/spreadsheetml/2006/main" count="4631" uniqueCount="173">
  <si>
    <t>peso (kg)</t>
  </si>
  <si>
    <t>estatura (cm)</t>
  </si>
  <si>
    <t>perímetro muñeca (cm)</t>
  </si>
  <si>
    <t>Densidad corporal</t>
  </si>
  <si>
    <t>% Grasa</t>
  </si>
  <si>
    <t>Grasa (kg)</t>
  </si>
  <si>
    <t>MLG (kg)</t>
  </si>
  <si>
    <t>edad (años)</t>
  </si>
  <si>
    <t>NOMBRE</t>
  </si>
  <si>
    <t>P. tricipital (mm)</t>
  </si>
  <si>
    <t>IMC</t>
  </si>
  <si>
    <t>Jackson y Pollock</t>
  </si>
  <si>
    <t>P.subescapular</t>
  </si>
  <si>
    <t>P. bicipital</t>
  </si>
  <si>
    <t>P. ileocrestal</t>
  </si>
  <si>
    <t>Durning &amp; Womersley</t>
  </si>
  <si>
    <t>17-19 años</t>
  </si>
  <si>
    <t>20-29 años</t>
  </si>
  <si>
    <t>30-39 años</t>
  </si>
  <si>
    <t>40-49 años</t>
  </si>
  <si>
    <t>EDAD</t>
  </si>
  <si>
    <t>PESO</t>
  </si>
  <si>
    <t>ESTATURA</t>
  </si>
  <si>
    <t>PESAJE HIDROSTATICO</t>
  </si>
  <si>
    <t>% GRASA</t>
  </si>
  <si>
    <t>Grasa (Kg)</t>
  </si>
  <si>
    <t>MLG(Kg)</t>
  </si>
  <si>
    <t>RAYOS INFRARROJOS</t>
  </si>
  <si>
    <t>1. ANTROPOMETRIA</t>
  </si>
  <si>
    <t>P. supraespinal (mm)</t>
  </si>
  <si>
    <t>sumatoria</t>
  </si>
  <si>
    <t>P. muslo medio (mm)</t>
  </si>
  <si>
    <t>complexion</t>
  </si>
  <si>
    <t>Densidades</t>
  </si>
  <si>
    <t>Diferencias</t>
  </si>
  <si>
    <t>peso bajo el agua</t>
  </si>
  <si>
    <t>Prueba</t>
  </si>
  <si>
    <t>temp del agua</t>
  </si>
  <si>
    <t>dens. de agua</t>
  </si>
  <si>
    <t>PRUEBAS</t>
  </si>
  <si>
    <t>dens. corporal</t>
  </si>
  <si>
    <t>vol. residual</t>
  </si>
  <si>
    <t>2, PESAJE HIDROSTÁTICO</t>
  </si>
  <si>
    <t>Dens corporal</t>
  </si>
  <si>
    <t>A.  Durning &amp; Womersley</t>
  </si>
  <si>
    <t>A.  Jackson &amp; Pollock</t>
  </si>
  <si>
    <t>B. TANITA</t>
  </si>
  <si>
    <t>B. QUANTUM II</t>
  </si>
  <si>
    <t>COMPLEXION</t>
  </si>
  <si>
    <t>TANITA</t>
  </si>
  <si>
    <t xml:space="preserve"> QUANTUM II</t>
  </si>
  <si>
    <t>LT H2O</t>
  </si>
  <si>
    <t>COD.</t>
  </si>
  <si>
    <t>PROMEDIO</t>
  </si>
  <si>
    <t>DESV. ESTANDAR</t>
  </si>
  <si>
    <t>MÁXIMO</t>
  </si>
  <si>
    <t>MÍNIMO</t>
  </si>
  <si>
    <t>MARIA ALEJANDRA GOMEZ</t>
  </si>
  <si>
    <t>LORENA MANCILLA LOPEZ</t>
  </si>
  <si>
    <t>pesaje</t>
  </si>
  <si>
    <t>quantum</t>
  </si>
  <si>
    <t>tanita</t>
  </si>
  <si>
    <t>rayos</t>
  </si>
  <si>
    <t>durnin</t>
  </si>
  <si>
    <t>jackson</t>
  </si>
  <si>
    <t>Diferencia pesaje-quantum</t>
  </si>
  <si>
    <t>Error de las diferencias</t>
  </si>
  <si>
    <t>SD diferencias</t>
  </si>
  <si>
    <t>promedio pesaje-quantum</t>
  </si>
  <si>
    <t>(promedio)</t>
  </si>
  <si>
    <t>Li</t>
  </si>
  <si>
    <t>Ls</t>
  </si>
  <si>
    <t>Pesaje - quantum</t>
  </si>
  <si>
    <t>promedio pesaje-tanita</t>
  </si>
  <si>
    <t>Diferencia pesaje-tanita</t>
  </si>
  <si>
    <t>promedio pesaje-rayos</t>
  </si>
  <si>
    <t>Diferencia pesaje-rayos</t>
  </si>
  <si>
    <t>promedio pesaje-jackson</t>
  </si>
  <si>
    <t>Diferencia pesaje-jackson</t>
  </si>
  <si>
    <t>promedio pesaje-durnin</t>
  </si>
  <si>
    <t>Diferencia pesaje-durnin</t>
  </si>
  <si>
    <t>Pesaje - Tanita</t>
  </si>
  <si>
    <t>Pesaje - Rayos</t>
  </si>
  <si>
    <t>Pesaje - Durnin</t>
  </si>
  <si>
    <t>Pesaje - Jackson</t>
  </si>
  <si>
    <t>,</t>
  </si>
  <si>
    <t>Luz Natalia Rodríguez</t>
  </si>
  <si>
    <t>Aura Elena Garcia</t>
  </si>
  <si>
    <t xml:space="preserve">Luz Stela Lanchero </t>
  </si>
  <si>
    <t>50 y más</t>
  </si>
  <si>
    <t>Alba Eunery Montoya Atehortua</t>
  </si>
  <si>
    <t>Luz Marina Ramirez</t>
  </si>
  <si>
    <t xml:space="preserve"> </t>
  </si>
  <si>
    <t>Rosa Cecilia Ramirez</t>
  </si>
  <si>
    <t>Diana Patricia Henao Rojas</t>
  </si>
  <si>
    <t xml:space="preserve">NOMBRE Luz Dary Jaramillo Castrillon </t>
  </si>
  <si>
    <t>Claudia Patricia Ceballos</t>
  </si>
  <si>
    <t>Luz Pilar Vanegas</t>
  </si>
  <si>
    <t>Amalia Lopez</t>
  </si>
  <si>
    <t>Natali Duque</t>
  </si>
  <si>
    <t>Dolly Amparo Alzate</t>
  </si>
  <si>
    <t>Nubia Amparo Giraldo</t>
  </si>
  <si>
    <t>Observaciones: la prueba de volumen residual pulmonar no se realizó ya que la prueba solo llego al 14% y se obtuvo un valor de volumen residual de 1,38</t>
  </si>
  <si>
    <t xml:space="preserve"> Leida Patricia Rojas</t>
  </si>
  <si>
    <t>Luz Stella Escudero</t>
  </si>
  <si>
    <t>Sara Maria Olaya</t>
  </si>
  <si>
    <t>Laura Gonzalez Zapata</t>
  </si>
  <si>
    <t>Alejandra Llanos Henao</t>
  </si>
  <si>
    <t xml:space="preserve">Mary Luz Hernandez </t>
  </si>
  <si>
    <t xml:space="preserve">  </t>
  </si>
  <si>
    <t>Olga Valencia Galvis</t>
  </si>
  <si>
    <t>Teresa Durango Montoya</t>
  </si>
  <si>
    <t xml:space="preserve">TANITA                                          </t>
  </si>
  <si>
    <t>NOMBRE Luz Helena Uribe Angel</t>
  </si>
  <si>
    <t>Maria Betsabe Arias M</t>
  </si>
  <si>
    <t>Cristina Gómez Monsalve</t>
  </si>
  <si>
    <t>Edilma Castro Corrales</t>
  </si>
  <si>
    <t>Eliana Arango</t>
  </si>
  <si>
    <t>Maria Mercedes Castaño</t>
  </si>
  <si>
    <t>Beatriz Estella López Marín</t>
  </si>
  <si>
    <t>Gloria Maria Escudero</t>
  </si>
  <si>
    <t>Diana Katherin Ospina</t>
  </si>
  <si>
    <t>Adriana Quintero Gallo</t>
  </si>
  <si>
    <t>Edilma Vasquez</t>
  </si>
  <si>
    <t>,.</t>
  </si>
  <si>
    <t>Luz Mary Lopez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</si>
  <si>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</si>
  <si>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Marta Rubiela Correa</t>
  </si>
  <si>
    <t>Junia Maria Correa</t>
  </si>
  <si>
    <t>Angela Franco Castro</t>
  </si>
  <si>
    <t>Beatriz Damaris Gómez</t>
  </si>
  <si>
    <t>Janeth Avalos Parra</t>
  </si>
  <si>
    <t>Liliana maría Cardona Mejia</t>
  </si>
  <si>
    <t>Isabel Cristina Carmona</t>
  </si>
  <si>
    <t>Shirley  Andrea Bustamante</t>
  </si>
  <si>
    <t xml:space="preserve">NOMBRE </t>
  </si>
  <si>
    <t>Gladys Posada Jonhson</t>
  </si>
  <si>
    <t>NOMBRE,</t>
  </si>
  <si>
    <t>Lucero Alexandra Ruiz</t>
  </si>
  <si>
    <t>Natalia Velasquez Zapata</t>
  </si>
  <si>
    <t>Luz Stella Gallego Osorio</t>
  </si>
  <si>
    <t>Isabella Ortega Maya</t>
  </si>
  <si>
    <t>Angela Stella Garcia</t>
  </si>
  <si>
    <t>Maria Graciela Garcia Quintero</t>
  </si>
  <si>
    <t>Maria Consuelo Ramirez Rojas</t>
  </si>
  <si>
    <t>Martha Yaneth Londoño</t>
  </si>
  <si>
    <t>Que este valor es estimado porque la prueba solo fue hasta 5.2% el barrido de nitrogeno</t>
  </si>
  <si>
    <t>Maria Eugenia Echeverri</t>
  </si>
  <si>
    <t>Laura Isabel Lopez Osorio</t>
  </si>
  <si>
    <t>Carolina Velez Zuluaga</t>
  </si>
  <si>
    <t>Luz Stella Muñoz</t>
  </si>
  <si>
    <t>Manuela Varela Giraldo</t>
  </si>
  <si>
    <t>Nora Virginia Correa Carmona</t>
  </si>
  <si>
    <t>Herlinda Amparo Morales</t>
  </si>
  <si>
    <t>María Elena Escudero Vásquez</t>
  </si>
  <si>
    <t>Claudia María Ramirez Botero</t>
  </si>
  <si>
    <t>Sandra cecilia patiño ruiz</t>
  </si>
  <si>
    <t>Patricia Elena Patiño Ruiz</t>
  </si>
  <si>
    <t>Diana Patricia Pèrez</t>
  </si>
  <si>
    <t>Luz Marina Muriel</t>
  </si>
  <si>
    <t>Gloria Isabel Cardona Piedrahita</t>
  </si>
  <si>
    <t>Romelia  Castro Corrales</t>
  </si>
  <si>
    <t>Rubiela Florez Manrique</t>
  </si>
  <si>
    <t>Jane Trujillo Cuellar</t>
  </si>
  <si>
    <t>Sandra Milena Guzman Munera</t>
  </si>
  <si>
    <t>Laura Melissa Vasquez Hernàndez</t>
  </si>
  <si>
    <t>Yamile Perdomo Osorio</t>
  </si>
  <si>
    <t>Dora Emilse Londoño Cañola</t>
  </si>
  <si>
    <t>Maria Patricia Correa Velasquez</t>
  </si>
  <si>
    <t>Monica Maria Duque Alvarez</t>
  </si>
  <si>
    <t>Dina Janeth Hernández Gómez</t>
  </si>
  <si>
    <t>Martha Cecilia Escudero Vasquez</t>
  </si>
  <si>
    <t>Cindy Johana Sepulveda Bustamante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</si>
</sst>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"/>
    <numFmt numFmtId="166" formatCode="0.000000000"/>
    <numFmt numFmtId="167" formatCode="0.0000000"/>
    <numFmt numFmtId="168" formatCode="0.0000000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4" fillId="0" borderId="5" xfId="0" applyNumberFormat="1" applyFont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0" fillId="0" borderId="0" xfId="0" applyFill="1" applyBorder="1"/>
    <xf numFmtId="0" fontId="3" fillId="2" borderId="2" xfId="0" applyFont="1" applyFill="1" applyBorder="1" applyAlignment="1">
      <alignment horizontal="left"/>
    </xf>
    <xf numFmtId="165" fontId="0" fillId="0" borderId="0" xfId="0" applyNumberFormat="1"/>
    <xf numFmtId="165" fontId="4" fillId="2" borderId="6" xfId="0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NumberFormat="1"/>
    <xf numFmtId="0" fontId="5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ill="1" applyBorder="1"/>
    <xf numFmtId="0" fontId="6" fillId="2" borderId="8" xfId="0" applyFont="1" applyFill="1" applyBorder="1"/>
    <xf numFmtId="165" fontId="0" fillId="0" borderId="5" xfId="0" applyNumberForma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4" xfId="0" applyFill="1" applyBorder="1"/>
    <xf numFmtId="0" fontId="2" fillId="4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2" fillId="2" borderId="12" xfId="0" applyFont="1" applyFill="1" applyBorder="1"/>
    <xf numFmtId="0" fontId="0" fillId="2" borderId="5" xfId="0" applyFill="1" applyBorder="1"/>
    <xf numFmtId="0" fontId="0" fillId="2" borderId="4" xfId="0" applyFill="1" applyBorder="1"/>
    <xf numFmtId="165" fontId="4" fillId="5" borderId="17" xfId="0" applyNumberFormat="1" applyFon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0" borderId="19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2" borderId="12" xfId="0" applyFill="1" applyBorder="1"/>
    <xf numFmtId="0" fontId="1" fillId="2" borderId="5" xfId="0" applyFont="1" applyFill="1" applyBorder="1"/>
    <xf numFmtId="0" fontId="0" fillId="6" borderId="0" xfId="0" applyFill="1"/>
    <xf numFmtId="0" fontId="0" fillId="0" borderId="13" xfId="0" applyBorder="1" applyAlignment="1"/>
    <xf numFmtId="0" fontId="2" fillId="4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" fillId="2" borderId="2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4" xfId="0" applyBorder="1"/>
    <xf numFmtId="0" fontId="0" fillId="0" borderId="24" xfId="0" applyFill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2" fillId="0" borderId="24" xfId="0" applyNumberFormat="1" applyFont="1" applyBorder="1"/>
    <xf numFmtId="165" fontId="0" fillId="0" borderId="24" xfId="0" applyNumberFormat="1" applyBorder="1"/>
    <xf numFmtId="0" fontId="2" fillId="7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13" xfId="0" applyNumberForma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2" borderId="8" xfId="0" applyFill="1" applyBorder="1"/>
    <xf numFmtId="0" fontId="6" fillId="2" borderId="13" xfId="0" applyFont="1" applyFill="1" applyBorder="1"/>
    <xf numFmtId="0" fontId="0" fillId="5" borderId="31" xfId="0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2" fillId="0" borderId="8" xfId="0" applyNumberFormat="1" applyFont="1" applyBorder="1"/>
    <xf numFmtId="0" fontId="2" fillId="0" borderId="13" xfId="0" applyNumberFormat="1" applyFont="1" applyBorder="1"/>
    <xf numFmtId="0" fontId="2" fillId="8" borderId="3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0" fontId="2" fillId="8" borderId="16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8" borderId="22" xfId="0" applyNumberForma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2" fontId="1" fillId="0" borderId="3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0" xfId="0" applyFill="1"/>
    <xf numFmtId="0" fontId="0" fillId="7" borderId="0" xfId="0" applyFill="1"/>
    <xf numFmtId="165" fontId="0" fillId="0" borderId="26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" fillId="7" borderId="16" xfId="0" applyFont="1" applyFill="1" applyBorder="1"/>
    <xf numFmtId="165" fontId="4" fillId="0" borderId="24" xfId="0" applyNumberFormat="1" applyFont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0" fontId="2" fillId="0" borderId="35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65" fontId="0" fillId="9" borderId="22" xfId="0" applyNumberFormat="1" applyFill="1" applyBorder="1" applyAlignment="1">
      <alignment horizontal="center"/>
    </xf>
    <xf numFmtId="0" fontId="2" fillId="9" borderId="2" xfId="0" applyNumberFormat="1" applyFont="1" applyFill="1" applyBorder="1" applyAlignment="1">
      <alignment horizontal="center"/>
    </xf>
    <xf numFmtId="0" fontId="2" fillId="9" borderId="0" xfId="0" applyNumberFormat="1" applyFont="1" applyFill="1" applyBorder="1" applyAlignment="1">
      <alignment horizontal="center"/>
    </xf>
    <xf numFmtId="0" fontId="2" fillId="9" borderId="22" xfId="0" applyFont="1" applyFill="1" applyBorder="1"/>
    <xf numFmtId="165" fontId="0" fillId="9" borderId="0" xfId="0" applyNumberFormat="1" applyFill="1" applyBorder="1" applyAlignment="1">
      <alignment horizontal="center"/>
    </xf>
    <xf numFmtId="165" fontId="0" fillId="9" borderId="13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9" borderId="23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9" fontId="0" fillId="0" borderId="0" xfId="1" applyFont="1"/>
    <xf numFmtId="0" fontId="2" fillId="7" borderId="0" xfId="0" applyNumberFormat="1" applyFont="1" applyFill="1" applyBorder="1" applyAlignment="1">
      <alignment horizontal="center"/>
    </xf>
    <xf numFmtId="0" fontId="2" fillId="7" borderId="22" xfId="0" applyFont="1" applyFill="1" applyBorder="1"/>
    <xf numFmtId="0" fontId="2" fillId="7" borderId="2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6" borderId="36" xfId="0" applyNumberFormat="1" applyFill="1" applyBorder="1" applyAlignment="1">
      <alignment horizontal="center"/>
    </xf>
    <xf numFmtId="165" fontId="0" fillId="6" borderId="3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5" fontId="7" fillId="0" borderId="0" xfId="0" applyNumberFormat="1" applyFont="1" applyFill="1"/>
    <xf numFmtId="165" fontId="0" fillId="10" borderId="0" xfId="0" applyNumberFormat="1" applyFill="1"/>
    <xf numFmtId="165" fontId="0" fillId="0" borderId="37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0" borderId="2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wrapText="1"/>
    </xf>
    <xf numFmtId="2" fontId="1" fillId="0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33" xfId="0" applyNumberFormat="1" applyFill="1" applyBorder="1" applyAlignment="1">
      <alignment horizontal="center"/>
    </xf>
    <xf numFmtId="167" fontId="0" fillId="0" borderId="33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168" fontId="0" fillId="0" borderId="33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4" borderId="0" xfId="0" applyFont="1" applyFill="1" applyBorder="1" applyAlignment="1">
      <alignment horizontal="center"/>
    </xf>
    <xf numFmtId="0" fontId="8" fillId="0" borderId="0" xfId="0" applyFont="1"/>
    <xf numFmtId="0" fontId="0" fillId="15" borderId="0" xfId="0" applyFill="1"/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26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165" fontId="4" fillId="16" borderId="17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2" fontId="1" fillId="0" borderId="24" xfId="0" applyNumberFormat="1" applyFont="1" applyBorder="1" applyAlignment="1">
      <alignment horizontal="center"/>
    </xf>
    <xf numFmtId="0" fontId="1" fillId="0" borderId="0" xfId="0" applyFont="1"/>
    <xf numFmtId="0" fontId="2" fillId="8" borderId="8" xfId="0" applyNumberFormat="1" applyFont="1" applyFill="1" applyBorder="1" applyAlignment="1">
      <alignment horizontal="center"/>
    </xf>
    <xf numFmtId="0" fontId="2" fillId="8" borderId="13" xfId="0" applyNumberFormat="1" applyFont="1" applyFill="1" applyBorder="1" applyAlignment="1">
      <alignment horizontal="center"/>
    </xf>
    <xf numFmtId="0" fontId="2" fillId="8" borderId="23" xfId="0" applyNumberFormat="1" applyFont="1" applyFill="1" applyBorder="1" applyAlignment="1">
      <alignment horizontal="center"/>
    </xf>
    <xf numFmtId="0" fontId="2" fillId="7" borderId="13" xfId="0" applyNumberFormat="1" applyFont="1" applyFill="1" applyBorder="1" applyAlignment="1">
      <alignment horizontal="center"/>
    </xf>
    <xf numFmtId="0" fontId="2" fillId="7" borderId="23" xfId="0" applyNumberFormat="1" applyFont="1" applyFill="1" applyBorder="1" applyAlignment="1">
      <alignment horizontal="center"/>
    </xf>
    <xf numFmtId="0" fontId="2" fillId="7" borderId="8" xfId="0" applyNumberFormat="1" applyFont="1" applyFill="1" applyBorder="1" applyAlignment="1">
      <alignment horizontal="center"/>
    </xf>
    <xf numFmtId="0" fontId="2" fillId="6" borderId="8" xfId="0" applyNumberFormat="1" applyFont="1" applyFill="1" applyBorder="1" applyAlignment="1">
      <alignment horizontal="center"/>
    </xf>
    <xf numFmtId="0" fontId="2" fillId="6" borderId="13" xfId="0" applyNumberFormat="1" applyFont="1" applyFill="1" applyBorder="1" applyAlignment="1">
      <alignment horizontal="center"/>
    </xf>
    <xf numFmtId="0" fontId="2" fillId="9" borderId="8" xfId="0" applyNumberFormat="1" applyFont="1" applyFill="1" applyBorder="1" applyAlignment="1">
      <alignment horizontal="center"/>
    </xf>
    <xf numFmtId="0" fontId="2" fillId="9" borderId="13" xfId="0" applyNumberFormat="1" applyFont="1" applyFill="1" applyBorder="1" applyAlignment="1">
      <alignment horizontal="center"/>
    </xf>
    <xf numFmtId="0" fontId="2" fillId="9" borderId="23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0" fillId="0" borderId="21" xfId="0" applyBorder="1" applyAlignment="1"/>
    <xf numFmtId="0" fontId="0" fillId="0" borderId="11" xfId="0" applyBorder="1" applyAlignment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8" xfId="0" applyFill="1" applyBorder="1" applyAlignment="1"/>
    <xf numFmtId="0" fontId="0" fillId="3" borderId="4" xfId="0" applyFill="1" applyBorder="1" applyAlignment="1"/>
    <xf numFmtId="0" fontId="0" fillId="0" borderId="12" xfId="0" applyBorder="1" applyAlignment="1"/>
    <xf numFmtId="0" fontId="0" fillId="0" borderId="4" xfId="0" applyBorder="1" applyAlignment="1"/>
    <xf numFmtId="0" fontId="0" fillId="7" borderId="3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8" xfId="0" applyFill="1" applyBorder="1" applyAlignment="1"/>
    <xf numFmtId="0" fontId="0" fillId="13" borderId="3" xfId="0" applyFill="1" applyBorder="1" applyAlignment="1"/>
    <xf numFmtId="0" fontId="0" fillId="4" borderId="8" xfId="0" applyFill="1" applyBorder="1" applyAlignment="1"/>
    <xf numFmtId="0" fontId="0" fillId="4" borderId="3" xfId="0" applyFill="1" applyBorder="1" applyAlignment="1"/>
    <xf numFmtId="0" fontId="0" fillId="11" borderId="12" xfId="0" applyFill="1" applyBorder="1" applyAlignment="1"/>
    <xf numFmtId="0" fontId="0" fillId="11" borderId="5" xfId="0" applyFill="1" applyBorder="1" applyAlignment="1"/>
    <xf numFmtId="0" fontId="2" fillId="7" borderId="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7" borderId="3" xfId="0" applyFont="1" applyFill="1" applyBorder="1" applyAlignment="1"/>
    <xf numFmtId="0" fontId="0" fillId="0" borderId="16" xfId="0" applyBorder="1" applyAlignment="1"/>
    <xf numFmtId="0" fontId="0" fillId="14" borderId="38" xfId="0" applyFill="1" applyBorder="1" applyAlignment="1">
      <alignment horizontal="center" wrapText="1"/>
    </xf>
    <xf numFmtId="0" fontId="0" fillId="14" borderId="39" xfId="0" applyFill="1" applyBorder="1" applyAlignment="1">
      <alignment horizontal="center" wrapText="1"/>
    </xf>
    <xf numFmtId="0" fontId="0" fillId="14" borderId="40" xfId="0" applyFill="1" applyBorder="1" applyAlignment="1">
      <alignment horizontal="center" wrapText="1"/>
    </xf>
    <xf numFmtId="0" fontId="0" fillId="14" borderId="37" xfId="0" applyFill="1" applyBorder="1" applyAlignment="1">
      <alignment horizontal="center" wrapText="1"/>
    </xf>
    <xf numFmtId="0" fontId="0" fillId="14" borderId="0" xfId="0" applyFill="1" applyBorder="1" applyAlignment="1">
      <alignment horizontal="center" wrapText="1"/>
    </xf>
    <xf numFmtId="0" fontId="0" fillId="14" borderId="7" xfId="0" applyFill="1" applyBorder="1" applyAlignment="1">
      <alignment horizontal="center" wrapText="1"/>
    </xf>
    <xf numFmtId="0" fontId="0" fillId="14" borderId="41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0" fillId="14" borderId="15" xfId="0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16" borderId="0" xfId="0" applyFill="1"/>
    <xf numFmtId="0" fontId="0" fillId="16" borderId="27" xfId="0" applyFill="1" applyBorder="1"/>
    <xf numFmtId="0" fontId="6" fillId="16" borderId="0" xfId="0" applyFont="1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29913956653"/>
          <c:y val="0.0617285439056325"/>
          <c:w val="0.84615449475883"/>
          <c:h val="0.782717936723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'Bland-altman'!$H$2:$H$51</c:f>
              <c:numCache>
                <c:formatCode>0.0</c:formatCode>
                <c:ptCount val="50"/>
                <c:pt idx="0">
                  <c:v>30.34240671357876</c:v>
                </c:pt>
                <c:pt idx="1">
                  <c:v>27.63765598558843</c:v>
                </c:pt>
                <c:pt idx="2">
                  <c:v>28.39429287716919</c:v>
                </c:pt>
                <c:pt idx="3">
                  <c:v>37.83932465930616</c:v>
                </c:pt>
                <c:pt idx="4">
                  <c:v>87.92874216300291</c:v>
                </c:pt>
                <c:pt idx="5">
                  <c:v>20.64581656114255</c:v>
                </c:pt>
                <c:pt idx="6">
                  <c:v>21.64966864735751</c:v>
                </c:pt>
                <c:pt idx="7">
                  <c:v>20.9465341137051</c:v>
                </c:pt>
                <c:pt idx="8">
                  <c:v>35.26465297533326</c:v>
                </c:pt>
                <c:pt idx="9">
                  <c:v>27.82025407037253</c:v>
                </c:pt>
                <c:pt idx="10">
                  <c:v>28.53309768617088</c:v>
                </c:pt>
                <c:pt idx="11">
                  <c:v>30.15728297823312</c:v>
                </c:pt>
                <c:pt idx="12">
                  <c:v>26.77496383245115</c:v>
                </c:pt>
                <c:pt idx="13">
                  <c:v>25.25758083677017</c:v>
                </c:pt>
                <c:pt idx="14">
                  <c:v>28.38170789358382</c:v>
                </c:pt>
                <c:pt idx="15">
                  <c:v>27.9298007148268</c:v>
                </c:pt>
                <c:pt idx="16">
                  <c:v>35.40414963433717</c:v>
                </c:pt>
                <c:pt idx="17">
                  <c:v>31.26551452132849</c:v>
                </c:pt>
                <c:pt idx="18">
                  <c:v>24.18115048079934</c:v>
                </c:pt>
                <c:pt idx="19">
                  <c:v>31.30065272992036</c:v>
                </c:pt>
                <c:pt idx="20">
                  <c:v>35.3230379786715</c:v>
                </c:pt>
                <c:pt idx="21">
                  <c:v>26.44017729350259</c:v>
                </c:pt>
                <c:pt idx="22">
                  <c:v>30.38069872832319</c:v>
                </c:pt>
                <c:pt idx="23">
                  <c:v>33.2368558188766</c:v>
                </c:pt>
                <c:pt idx="24">
                  <c:v>37.71626627823277</c:v>
                </c:pt>
                <c:pt idx="25">
                  <c:v>27.44944237248144</c:v>
                </c:pt>
                <c:pt idx="26">
                  <c:v>34.56125936336149</c:v>
                </c:pt>
                <c:pt idx="27">
                  <c:v>40.92101484717642</c:v>
                </c:pt>
                <c:pt idx="28">
                  <c:v>41.70684746504234</c:v>
                </c:pt>
                <c:pt idx="29">
                  <c:v>22.48661222304828</c:v>
                </c:pt>
                <c:pt idx="30">
                  <c:v>42.04685368537406</c:v>
                </c:pt>
                <c:pt idx="31">
                  <c:v>28.47220377829229</c:v>
                </c:pt>
                <c:pt idx="32">
                  <c:v>28.28169774705716</c:v>
                </c:pt>
                <c:pt idx="33">
                  <c:v>38.8273384981379</c:v>
                </c:pt>
                <c:pt idx="34">
                  <c:v>28.59963733748766</c:v>
                </c:pt>
                <c:pt idx="35">
                  <c:v>31.76842384360567</c:v>
                </c:pt>
                <c:pt idx="36">
                  <c:v>26.52695490903837</c:v>
                </c:pt>
                <c:pt idx="37">
                  <c:v>29.48129332443011</c:v>
                </c:pt>
                <c:pt idx="38">
                  <c:v>33.100499994397</c:v>
                </c:pt>
                <c:pt idx="39">
                  <c:v>28.11591961539126</c:v>
                </c:pt>
                <c:pt idx="40">
                  <c:v>26.98736132946726</c:v>
                </c:pt>
                <c:pt idx="41">
                  <c:v>20.28696741780742</c:v>
                </c:pt>
                <c:pt idx="42">
                  <c:v>22.18686556563817</c:v>
                </c:pt>
                <c:pt idx="43">
                  <c:v>32.04840160855419</c:v>
                </c:pt>
                <c:pt idx="44">
                  <c:v>31.51567306934237</c:v>
                </c:pt>
                <c:pt idx="45">
                  <c:v>33.73947114860935</c:v>
                </c:pt>
                <c:pt idx="46">
                  <c:v>33.30587639697963</c:v>
                </c:pt>
                <c:pt idx="47">
                  <c:v>32.4747411486209</c:v>
                </c:pt>
                <c:pt idx="48">
                  <c:v>40.26761170405042</c:v>
                </c:pt>
                <c:pt idx="49">
                  <c:v>41.73261627250005</c:v>
                </c:pt>
              </c:numCache>
            </c:numRef>
          </c:xVal>
          <c:yVal>
            <c:numRef>
              <c:f>'Bland-altman'!$I$2:$I$51</c:f>
              <c:numCache>
                <c:formatCode>0.0</c:formatCode>
                <c:ptCount val="50"/>
                <c:pt idx="0">
                  <c:v>-1.115186572842468</c:v>
                </c:pt>
                <c:pt idx="1">
                  <c:v>-3.724688028823138</c:v>
                </c:pt>
                <c:pt idx="2">
                  <c:v>-5.811414245661634</c:v>
                </c:pt>
                <c:pt idx="3">
                  <c:v>-21.52135068138768</c:v>
                </c:pt>
                <c:pt idx="4">
                  <c:v>-125.9425156739942</c:v>
                </c:pt>
                <c:pt idx="5">
                  <c:v>11.4916331222851</c:v>
                </c:pt>
                <c:pt idx="6">
                  <c:v>17.69933729471501</c:v>
                </c:pt>
                <c:pt idx="7">
                  <c:v>9.0930682274102</c:v>
                </c:pt>
                <c:pt idx="8">
                  <c:v>-9.47069404933348</c:v>
                </c:pt>
                <c:pt idx="9">
                  <c:v>6.840508140745062</c:v>
                </c:pt>
                <c:pt idx="10">
                  <c:v>-3.733804627658237</c:v>
                </c:pt>
                <c:pt idx="11">
                  <c:v>-8.08543404353376</c:v>
                </c:pt>
                <c:pt idx="12">
                  <c:v>-0.450072335097705</c:v>
                </c:pt>
                <c:pt idx="13">
                  <c:v>-6.684838326459673</c:v>
                </c:pt>
                <c:pt idx="14">
                  <c:v>-9.836584212832356</c:v>
                </c:pt>
                <c:pt idx="15">
                  <c:v>-4.740398570346389</c:v>
                </c:pt>
                <c:pt idx="16">
                  <c:v>-7.991700731325654</c:v>
                </c:pt>
                <c:pt idx="17">
                  <c:v>-5.468970957343014</c:v>
                </c:pt>
                <c:pt idx="18">
                  <c:v>-0.0376990384013176</c:v>
                </c:pt>
                <c:pt idx="19">
                  <c:v>-2.798694540159292</c:v>
                </c:pt>
                <c:pt idx="20">
                  <c:v>-2.153924042657003</c:v>
                </c:pt>
                <c:pt idx="21">
                  <c:v>-8.51964541299482</c:v>
                </c:pt>
                <c:pt idx="22">
                  <c:v>-4.038602543353611</c:v>
                </c:pt>
                <c:pt idx="23">
                  <c:v>-1.726288362246798</c:v>
                </c:pt>
                <c:pt idx="24">
                  <c:v>-2.96746744353446</c:v>
                </c:pt>
                <c:pt idx="25">
                  <c:v>-4.901115255037119</c:v>
                </c:pt>
                <c:pt idx="26">
                  <c:v>1.722518726722967</c:v>
                </c:pt>
                <c:pt idx="27">
                  <c:v>1.642029694352836</c:v>
                </c:pt>
                <c:pt idx="28">
                  <c:v>0.413694930084674</c:v>
                </c:pt>
                <c:pt idx="29">
                  <c:v>-3.22677555390344</c:v>
                </c:pt>
                <c:pt idx="30">
                  <c:v>-4.70629262925187</c:v>
                </c:pt>
                <c:pt idx="31">
                  <c:v>3.744407556584583</c:v>
                </c:pt>
                <c:pt idx="32">
                  <c:v>-4.036604505885684</c:v>
                </c:pt>
                <c:pt idx="33">
                  <c:v>0.454676996275801</c:v>
                </c:pt>
                <c:pt idx="34">
                  <c:v>-7.800725325024675</c:v>
                </c:pt>
                <c:pt idx="35">
                  <c:v>3.136847687211347</c:v>
                </c:pt>
                <c:pt idx="36">
                  <c:v>-1.346090181923262</c:v>
                </c:pt>
                <c:pt idx="37">
                  <c:v>-6.637413351139777</c:v>
                </c:pt>
                <c:pt idx="38">
                  <c:v>-2.999000011206025</c:v>
                </c:pt>
                <c:pt idx="39">
                  <c:v>-0.368160769217471</c:v>
                </c:pt>
                <c:pt idx="40">
                  <c:v>2.574722658934515</c:v>
                </c:pt>
                <c:pt idx="41">
                  <c:v>9.97393483561484</c:v>
                </c:pt>
                <c:pt idx="42">
                  <c:v>5.973731131276345</c:v>
                </c:pt>
                <c:pt idx="43">
                  <c:v>-5.503196782891627</c:v>
                </c:pt>
                <c:pt idx="44">
                  <c:v>-2.168653861315256</c:v>
                </c:pt>
                <c:pt idx="45">
                  <c:v>-2.521057702781292</c:v>
                </c:pt>
                <c:pt idx="46">
                  <c:v>6.211752793959274</c:v>
                </c:pt>
                <c:pt idx="47">
                  <c:v>-7.450517702758212</c:v>
                </c:pt>
                <c:pt idx="48">
                  <c:v>-6.464776591899166</c:v>
                </c:pt>
                <c:pt idx="49">
                  <c:v>-6.53476745499988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4936"/>
        <c:axId val="2122940504"/>
      </c:scatterChart>
      <c:valAx>
        <c:axId val="2122934936"/>
        <c:scaling>
          <c:orientation val="minMax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Promedio</a:t>
                </a:r>
              </a:p>
            </c:rich>
          </c:tx>
          <c:layout>
            <c:manualLayout>
              <c:xMode val="edge"/>
              <c:yMode val="edge"/>
              <c:x val="0.489796247996473"/>
              <c:y val="0.911113184925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2940504"/>
        <c:crosses val="autoZero"/>
        <c:crossBetween val="midCat"/>
      </c:valAx>
      <c:valAx>
        <c:axId val="2122940504"/>
        <c:scaling>
          <c:orientation val="minMax"/>
          <c:max val="18.0"/>
          <c:min val="-18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Diferencia</a:t>
                </a:r>
              </a:p>
            </c:rich>
          </c:tx>
          <c:layout>
            <c:manualLayout>
              <c:xMode val="edge"/>
              <c:yMode val="edge"/>
              <c:x val="0.0251177394034537"/>
              <c:y val="0.380247950487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2934936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0000000000003" r="0.750000000000003" t="1.0" header="0.0" footer="0.0"/>
    <c:pageSetup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1606101113555"/>
          <c:y val="0.0612746564669892"/>
          <c:w val="0.882717379673906"/>
          <c:h val="0.8382373004684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'Bland-altman'!$J$2:$J$51</c:f>
              <c:numCache>
                <c:formatCode>0.0</c:formatCode>
                <c:ptCount val="50"/>
                <c:pt idx="0">
                  <c:v>24.09240671357876</c:v>
                </c:pt>
                <c:pt idx="1">
                  <c:v>24.93765598558843</c:v>
                </c:pt>
                <c:pt idx="2">
                  <c:v>23.64429287716919</c:v>
                </c:pt>
                <c:pt idx="3">
                  <c:v>23.83932465930616</c:v>
                </c:pt>
                <c:pt idx="4">
                  <c:v>23.22874216300291</c:v>
                </c:pt>
                <c:pt idx="5">
                  <c:v>26.64581656114255</c:v>
                </c:pt>
                <c:pt idx="6">
                  <c:v>32.44966864735751</c:v>
                </c:pt>
                <c:pt idx="7">
                  <c:v>24.2465341137051</c:v>
                </c:pt>
                <c:pt idx="8">
                  <c:v>29.51465297533326</c:v>
                </c:pt>
                <c:pt idx="9">
                  <c:v>24.42025407037253</c:v>
                </c:pt>
                <c:pt idx="10">
                  <c:v>23.73309768617088</c:v>
                </c:pt>
                <c:pt idx="11">
                  <c:v>28.00728297823312</c:v>
                </c:pt>
                <c:pt idx="12">
                  <c:v>24.17496383245115</c:v>
                </c:pt>
                <c:pt idx="13">
                  <c:v>23.30758083677016</c:v>
                </c:pt>
                <c:pt idx="14">
                  <c:v>26.18170789358382</c:v>
                </c:pt>
                <c:pt idx="15">
                  <c:v>24.12980071482681</c:v>
                </c:pt>
                <c:pt idx="16">
                  <c:v>31.70414963433717</c:v>
                </c:pt>
                <c:pt idx="17">
                  <c:v>24.76551452132849</c:v>
                </c:pt>
                <c:pt idx="18">
                  <c:v>21.38115048079934</c:v>
                </c:pt>
                <c:pt idx="19">
                  <c:v>26.80065272992035</c:v>
                </c:pt>
                <c:pt idx="20">
                  <c:v>30.2730379786715</c:v>
                </c:pt>
                <c:pt idx="21">
                  <c:v>23.44017729350259</c:v>
                </c:pt>
                <c:pt idx="22">
                  <c:v>24.98069872832319</c:v>
                </c:pt>
                <c:pt idx="23">
                  <c:v>31.3368558188766</c:v>
                </c:pt>
                <c:pt idx="24">
                  <c:v>34.36626627823277</c:v>
                </c:pt>
                <c:pt idx="25">
                  <c:v>26.29944237248144</c:v>
                </c:pt>
                <c:pt idx="26">
                  <c:v>32.21125936336148</c:v>
                </c:pt>
                <c:pt idx="27">
                  <c:v>37.82101484717641</c:v>
                </c:pt>
                <c:pt idx="28">
                  <c:v>36.35684746504234</c:v>
                </c:pt>
                <c:pt idx="29">
                  <c:v>20.48661222304828</c:v>
                </c:pt>
                <c:pt idx="30">
                  <c:v>40.29685368537406</c:v>
                </c:pt>
                <c:pt idx="31">
                  <c:v>22.57220377829229</c:v>
                </c:pt>
                <c:pt idx="32">
                  <c:v>25.83169774705716</c:v>
                </c:pt>
                <c:pt idx="33">
                  <c:v>34.1273384981379</c:v>
                </c:pt>
                <c:pt idx="34">
                  <c:v>26.54963733748766</c:v>
                </c:pt>
                <c:pt idx="35">
                  <c:v>31.06842384360567</c:v>
                </c:pt>
                <c:pt idx="36">
                  <c:v>23.62695490903837</c:v>
                </c:pt>
                <c:pt idx="37">
                  <c:v>25.73129332443011</c:v>
                </c:pt>
                <c:pt idx="38">
                  <c:v>31.70049999439699</c:v>
                </c:pt>
                <c:pt idx="39">
                  <c:v>25.41591961539126</c:v>
                </c:pt>
                <c:pt idx="40">
                  <c:v>20.78736132946726</c:v>
                </c:pt>
                <c:pt idx="41">
                  <c:v>21.88696741780742</c:v>
                </c:pt>
                <c:pt idx="42">
                  <c:v>17.88686556563817</c:v>
                </c:pt>
                <c:pt idx="43">
                  <c:v>29.69840160855419</c:v>
                </c:pt>
                <c:pt idx="44">
                  <c:v>30.46567306934237</c:v>
                </c:pt>
                <c:pt idx="45">
                  <c:v>31.23947114860935</c:v>
                </c:pt>
                <c:pt idx="46">
                  <c:v>32.40587639697963</c:v>
                </c:pt>
                <c:pt idx="47">
                  <c:v>27.72474114862089</c:v>
                </c:pt>
                <c:pt idx="48">
                  <c:v>36.41761170405042</c:v>
                </c:pt>
                <c:pt idx="49">
                  <c:v>36.43261627250005</c:v>
                </c:pt>
              </c:numCache>
            </c:numRef>
          </c:xVal>
          <c:yVal>
            <c:numRef>
              <c:f>'Bland-altman'!$K$2:$K$51</c:f>
              <c:numCache>
                <c:formatCode>0.0</c:formatCode>
                <c:ptCount val="50"/>
                <c:pt idx="0">
                  <c:v>11.38481342715753</c:v>
                </c:pt>
                <c:pt idx="1">
                  <c:v>1.67531197117686</c:v>
                </c:pt>
                <c:pt idx="2">
                  <c:v>3.688585754338366</c:v>
                </c:pt>
                <c:pt idx="3">
                  <c:v>6.478649318612323</c:v>
                </c:pt>
                <c:pt idx="4">
                  <c:v>3.457484326005819</c:v>
                </c:pt>
                <c:pt idx="5">
                  <c:v>-0.508366877714902</c:v>
                </c:pt>
                <c:pt idx="6">
                  <c:v>-3.900662705284986</c:v>
                </c:pt>
                <c:pt idx="7">
                  <c:v>2.493068227410198</c:v>
                </c:pt>
                <c:pt idx="8">
                  <c:v>2.029305950666519</c:v>
                </c:pt>
                <c:pt idx="9">
                  <c:v>13.64050814074506</c:v>
                </c:pt>
                <c:pt idx="10">
                  <c:v>5.86619537234176</c:v>
                </c:pt>
                <c:pt idx="11">
                  <c:v>-3.785434043533758</c:v>
                </c:pt>
                <c:pt idx="12">
                  <c:v>4.749927664902294</c:v>
                </c:pt>
                <c:pt idx="13">
                  <c:v>-2.78483832645967</c:v>
                </c:pt>
                <c:pt idx="14">
                  <c:v>-5.436584212832358</c:v>
                </c:pt>
                <c:pt idx="15">
                  <c:v>2.859601429653612</c:v>
                </c:pt>
                <c:pt idx="16">
                  <c:v>-0.591700731325655</c:v>
                </c:pt>
                <c:pt idx="17">
                  <c:v>7.531029042656985</c:v>
                </c:pt>
                <c:pt idx="18">
                  <c:v>5.56230096159868</c:v>
                </c:pt>
                <c:pt idx="19">
                  <c:v>6.201305459840711</c:v>
                </c:pt>
                <c:pt idx="20">
                  <c:v>7.946075957342995</c:v>
                </c:pt>
                <c:pt idx="21">
                  <c:v>-2.519645412994819</c:v>
                </c:pt>
                <c:pt idx="22">
                  <c:v>6.761397456646385</c:v>
                </c:pt>
                <c:pt idx="23">
                  <c:v>2.073711637753203</c:v>
                </c:pt>
                <c:pt idx="24">
                  <c:v>3.732532556465543</c:v>
                </c:pt>
                <c:pt idx="25">
                  <c:v>-2.601115255037122</c:v>
                </c:pt>
                <c:pt idx="26">
                  <c:v>6.42251872672297</c:v>
                </c:pt>
                <c:pt idx="27">
                  <c:v>7.842029694352838</c:v>
                </c:pt>
                <c:pt idx="28">
                  <c:v>11.11369493008467</c:v>
                </c:pt>
                <c:pt idx="29">
                  <c:v>0.77322444609656</c:v>
                </c:pt>
                <c:pt idx="30">
                  <c:v>-1.20629262925187</c:v>
                </c:pt>
                <c:pt idx="31">
                  <c:v>15.54440755658458</c:v>
                </c:pt>
                <c:pt idx="32">
                  <c:v>0.863395494114318</c:v>
                </c:pt>
                <c:pt idx="33">
                  <c:v>9.854676996275802</c:v>
                </c:pt>
                <c:pt idx="34">
                  <c:v>-3.700725325024674</c:v>
                </c:pt>
                <c:pt idx="35">
                  <c:v>4.536847687211345</c:v>
                </c:pt>
                <c:pt idx="36">
                  <c:v>4.453909818076738</c:v>
                </c:pt>
                <c:pt idx="37">
                  <c:v>0.862586648860219</c:v>
                </c:pt>
                <c:pt idx="38">
                  <c:v>-0.199000011206024</c:v>
                </c:pt>
                <c:pt idx="39">
                  <c:v>5.03183923078253</c:v>
                </c:pt>
                <c:pt idx="40">
                  <c:v>14.97472265893451</c:v>
                </c:pt>
                <c:pt idx="41">
                  <c:v>6.773934835614842</c:v>
                </c:pt>
                <c:pt idx="42">
                  <c:v>14.57373113127634</c:v>
                </c:pt>
                <c:pt idx="43">
                  <c:v>-0.803196782891632</c:v>
                </c:pt>
                <c:pt idx="44">
                  <c:v>-0.068653861315255</c:v>
                </c:pt>
                <c:pt idx="45">
                  <c:v>2.478942297218708</c:v>
                </c:pt>
                <c:pt idx="46">
                  <c:v>8.011752793959275</c:v>
                </c:pt>
                <c:pt idx="47">
                  <c:v>2.049482297241791</c:v>
                </c:pt>
                <c:pt idx="48">
                  <c:v>1.235223408100836</c:v>
                </c:pt>
                <c:pt idx="49">
                  <c:v>4.065232545000121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73672"/>
        <c:axId val="2121776984"/>
      </c:scatterChart>
      <c:valAx>
        <c:axId val="2121773672"/>
        <c:scaling>
          <c:orientation val="minMax"/>
          <c:min val="15.0"/>
        </c:scaling>
        <c:delete val="0"/>
        <c:axPos val="b"/>
        <c:numFmt formatCode="0.0" sourceLinked="1"/>
        <c:majorTickMark val="out"/>
        <c:minorTickMark val="none"/>
        <c:tickLblPos val="low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776984"/>
        <c:crosses val="autoZero"/>
        <c:crossBetween val="midCat"/>
      </c:valAx>
      <c:valAx>
        <c:axId val="2121776984"/>
        <c:scaling>
          <c:orientation val="minMax"/>
          <c:max val="18.0"/>
          <c:min val="-18.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77367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0000000000003" r="0.750000000000003" t="1.0" header="0.0" footer="0.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6164729149367"/>
          <c:y val="0.0612746564669892"/>
          <c:w val="0.886793814480485"/>
          <c:h val="0.8382373004684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'Bland-altman'!$L$2:$L$51</c:f>
              <c:numCache>
                <c:formatCode>General</c:formatCode>
                <c:ptCount val="50"/>
                <c:pt idx="0">
                  <c:v>30.69240671357877</c:v>
                </c:pt>
                <c:pt idx="1">
                  <c:v>24.28765598558843</c:v>
                </c:pt>
                <c:pt idx="2">
                  <c:v>24.39429287716919</c:v>
                </c:pt>
                <c:pt idx="3">
                  <c:v>23.33932465930616</c:v>
                </c:pt>
                <c:pt idx="4">
                  <c:v>22.37874216300291</c:v>
                </c:pt>
                <c:pt idx="5">
                  <c:v>27.64581656114255</c:v>
                </c:pt>
                <c:pt idx="6">
                  <c:v>32.29966864735751</c:v>
                </c:pt>
                <c:pt idx="7">
                  <c:v>23.8465341137051</c:v>
                </c:pt>
                <c:pt idx="8">
                  <c:v>29.06465297533326</c:v>
                </c:pt>
                <c:pt idx="9">
                  <c:v>27.12025407037253</c:v>
                </c:pt>
                <c:pt idx="10">
                  <c:v>25.43309768617088</c:v>
                </c:pt>
                <c:pt idx="11">
                  <c:v>27.85728297823312</c:v>
                </c:pt>
                <c:pt idx="12">
                  <c:v>25.37496383245115</c:v>
                </c:pt>
                <c:pt idx="13">
                  <c:v>24.65758083677017</c:v>
                </c:pt>
                <c:pt idx="14">
                  <c:v>22.78170789358382</c:v>
                </c:pt>
                <c:pt idx="15">
                  <c:v>23.87980071482681</c:v>
                </c:pt>
                <c:pt idx="16">
                  <c:v>29.35414963433717</c:v>
                </c:pt>
                <c:pt idx="17">
                  <c:v>27.61551452132849</c:v>
                </c:pt>
                <c:pt idx="18">
                  <c:v>26.68115048079934</c:v>
                </c:pt>
                <c:pt idx="19">
                  <c:v>28.12565272992035</c:v>
                </c:pt>
                <c:pt idx="20">
                  <c:v>29.7230379786715</c:v>
                </c:pt>
                <c:pt idx="21">
                  <c:v>21.19017729350259</c:v>
                </c:pt>
                <c:pt idx="22">
                  <c:v>27.08069872832319</c:v>
                </c:pt>
                <c:pt idx="23">
                  <c:v>27.7368558188766</c:v>
                </c:pt>
                <c:pt idx="24">
                  <c:v>36.66626627823277</c:v>
                </c:pt>
                <c:pt idx="25">
                  <c:v>21.79944237248144</c:v>
                </c:pt>
                <c:pt idx="26">
                  <c:v>31.16125936336148</c:v>
                </c:pt>
                <c:pt idx="27">
                  <c:v>35.27101484717642</c:v>
                </c:pt>
                <c:pt idx="28">
                  <c:v>39.85684746504234</c:v>
                </c:pt>
                <c:pt idx="29">
                  <c:v>22.13661222304828</c:v>
                </c:pt>
                <c:pt idx="30">
                  <c:v>36.39685368537407</c:v>
                </c:pt>
                <c:pt idx="31">
                  <c:v>31.17220377829229</c:v>
                </c:pt>
                <c:pt idx="32">
                  <c:v>24.78169774705716</c:v>
                </c:pt>
                <c:pt idx="33">
                  <c:v>38.8773384981379</c:v>
                </c:pt>
                <c:pt idx="34">
                  <c:v>23.29963733748766</c:v>
                </c:pt>
                <c:pt idx="35">
                  <c:v>31.96842384360567</c:v>
                </c:pt>
                <c:pt idx="36">
                  <c:v>25.07695490903837</c:v>
                </c:pt>
                <c:pt idx="37">
                  <c:v>25.38129332443011</c:v>
                </c:pt>
                <c:pt idx="38">
                  <c:v>27.95049999439699</c:v>
                </c:pt>
                <c:pt idx="39">
                  <c:v>26.61591961539126</c:v>
                </c:pt>
                <c:pt idx="40">
                  <c:v>30.53736132946726</c:v>
                </c:pt>
                <c:pt idx="41">
                  <c:v>28.93696741780742</c:v>
                </c:pt>
                <c:pt idx="42">
                  <c:v>24.88686556563817</c:v>
                </c:pt>
                <c:pt idx="43">
                  <c:v>26.94840160855419</c:v>
                </c:pt>
                <c:pt idx="44">
                  <c:v>33.01567306934237</c:v>
                </c:pt>
                <c:pt idx="45">
                  <c:v>33.78947114860935</c:v>
                </c:pt>
                <c:pt idx="46">
                  <c:v>31.10587639697964</c:v>
                </c:pt>
                <c:pt idx="47">
                  <c:v>29.7747411486209</c:v>
                </c:pt>
                <c:pt idx="48">
                  <c:v>35.16761170405042</c:v>
                </c:pt>
                <c:pt idx="49">
                  <c:v>36.38261627250006</c:v>
                </c:pt>
              </c:numCache>
            </c:numRef>
          </c:xVal>
          <c:yVal>
            <c:numRef>
              <c:f>'Bland-altman'!$M$2:$M$51</c:f>
              <c:numCache>
                <c:formatCode>0.0</c:formatCode>
                <c:ptCount val="50"/>
                <c:pt idx="0">
                  <c:v>-1.815186572842471</c:v>
                </c:pt>
                <c:pt idx="1">
                  <c:v>2.975311971176861</c:v>
                </c:pt>
                <c:pt idx="2">
                  <c:v>2.188585754338366</c:v>
                </c:pt>
                <c:pt idx="3">
                  <c:v>7.478649318612323</c:v>
                </c:pt>
                <c:pt idx="4">
                  <c:v>5.157484326005818</c:v>
                </c:pt>
                <c:pt idx="5">
                  <c:v>-2.508366877714902</c:v>
                </c:pt>
                <c:pt idx="6">
                  <c:v>-3.600662705284989</c:v>
                </c:pt>
                <c:pt idx="7">
                  <c:v>3.293068227410199</c:v>
                </c:pt>
                <c:pt idx="8">
                  <c:v>2.929305950666517</c:v>
                </c:pt>
                <c:pt idx="9">
                  <c:v>8.24050814074506</c:v>
                </c:pt>
                <c:pt idx="10">
                  <c:v>2.466195372341762</c:v>
                </c:pt>
                <c:pt idx="11">
                  <c:v>-3.485434043533761</c:v>
                </c:pt>
                <c:pt idx="12">
                  <c:v>2.349927664902296</c:v>
                </c:pt>
                <c:pt idx="13">
                  <c:v>-5.48483832645967</c:v>
                </c:pt>
                <c:pt idx="14">
                  <c:v>1.363415787167639</c:v>
                </c:pt>
                <c:pt idx="15">
                  <c:v>3.359601429653612</c:v>
                </c:pt>
                <c:pt idx="16">
                  <c:v>4.108299268674344</c:v>
                </c:pt>
                <c:pt idx="17">
                  <c:v>1.831029042656986</c:v>
                </c:pt>
                <c:pt idx="18">
                  <c:v>-5.037699038401317</c:v>
                </c:pt>
                <c:pt idx="19">
                  <c:v>3.551305459840709</c:v>
                </c:pt>
                <c:pt idx="20">
                  <c:v>9.046075957342996</c:v>
                </c:pt>
                <c:pt idx="21">
                  <c:v>1.980354587005181</c:v>
                </c:pt>
                <c:pt idx="22">
                  <c:v>2.561397456646386</c:v>
                </c:pt>
                <c:pt idx="23">
                  <c:v>9.273711637753201</c:v>
                </c:pt>
                <c:pt idx="24">
                  <c:v>-0.867467443534458</c:v>
                </c:pt>
                <c:pt idx="25">
                  <c:v>6.398884744962878</c:v>
                </c:pt>
                <c:pt idx="26">
                  <c:v>8.522518726722971</c:v>
                </c:pt>
                <c:pt idx="27">
                  <c:v>12.94202969435284</c:v>
                </c:pt>
                <c:pt idx="28">
                  <c:v>4.113694930084676</c:v>
                </c:pt>
                <c:pt idx="29">
                  <c:v>-2.526775553903438</c:v>
                </c:pt>
                <c:pt idx="30">
                  <c:v>6.593707370748127</c:v>
                </c:pt>
                <c:pt idx="31">
                  <c:v>-1.655592443415415</c:v>
                </c:pt>
                <c:pt idx="32">
                  <c:v>2.963395494114316</c:v>
                </c:pt>
                <c:pt idx="33">
                  <c:v>0.354676996275799</c:v>
                </c:pt>
                <c:pt idx="34">
                  <c:v>2.799274674975326</c:v>
                </c:pt>
                <c:pt idx="35">
                  <c:v>2.736847687211345</c:v>
                </c:pt>
                <c:pt idx="36">
                  <c:v>1.553909818076736</c:v>
                </c:pt>
                <c:pt idx="37">
                  <c:v>1.562586648860218</c:v>
                </c:pt>
                <c:pt idx="38">
                  <c:v>7.300999988793975</c:v>
                </c:pt>
                <c:pt idx="39">
                  <c:v>2.631839230782528</c:v>
                </c:pt>
                <c:pt idx="40">
                  <c:v>-4.525277341065483</c:v>
                </c:pt>
                <c:pt idx="41">
                  <c:v>-7.326065164385159</c:v>
                </c:pt>
                <c:pt idx="42">
                  <c:v>0.573731131276343</c:v>
                </c:pt>
                <c:pt idx="43">
                  <c:v>4.696803217108368</c:v>
                </c:pt>
                <c:pt idx="44">
                  <c:v>-5.168653861315256</c:v>
                </c:pt>
                <c:pt idx="45">
                  <c:v>-2.621057702781293</c:v>
                </c:pt>
                <c:pt idx="46">
                  <c:v>10.61175279395927</c:v>
                </c:pt>
                <c:pt idx="47">
                  <c:v>-2.05051770275821</c:v>
                </c:pt>
                <c:pt idx="48">
                  <c:v>3.735223408100836</c:v>
                </c:pt>
                <c:pt idx="49">
                  <c:v>4.165232545000123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14248"/>
        <c:axId val="2121817624"/>
      </c:scatterChart>
      <c:valAx>
        <c:axId val="2121814248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817624"/>
        <c:crosses val="autoZero"/>
        <c:crossBetween val="midCat"/>
      </c:valAx>
      <c:valAx>
        <c:axId val="2121817624"/>
        <c:scaling>
          <c:orientation val="minMax"/>
          <c:max val="18.0"/>
          <c:min val="-18.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814248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0000000000003" r="0.750000000000003" t="1.0" header="0.0" footer="0.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1606101113555"/>
          <c:y val="0.0611247673498235"/>
          <c:w val="0.888890228482815"/>
          <c:h val="0.8386318080395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'Bland-altman'!$N$2:$N$51</c:f>
              <c:numCache>
                <c:formatCode>General</c:formatCode>
                <c:ptCount val="50"/>
                <c:pt idx="0">
                  <c:v>31.29665880187136</c:v>
                </c:pt>
                <c:pt idx="1">
                  <c:v>29.33065639774202</c:v>
                </c:pt>
                <c:pt idx="2">
                  <c:v>28.25422579402455</c:v>
                </c:pt>
                <c:pt idx="3">
                  <c:v>29.34846262294282</c:v>
                </c:pt>
                <c:pt idx="4">
                  <c:v>27.85682169267179</c:v>
                </c:pt>
                <c:pt idx="5">
                  <c:v>31.33836010944466</c:v>
                </c:pt>
                <c:pt idx="6">
                  <c:v>39.04763460346823</c:v>
                </c:pt>
                <c:pt idx="7">
                  <c:v>29.67653027615009</c:v>
                </c:pt>
                <c:pt idx="8">
                  <c:v>34.0265976350751</c:v>
                </c:pt>
                <c:pt idx="9">
                  <c:v>30.54567929275564</c:v>
                </c:pt>
                <c:pt idx="10">
                  <c:v>28.89731381561895</c:v>
                </c:pt>
                <c:pt idx="11">
                  <c:v>31.32818168645359</c:v>
                </c:pt>
                <c:pt idx="12">
                  <c:v>28.78451734695582</c:v>
                </c:pt>
                <c:pt idx="13">
                  <c:v>27.86939589485646</c:v>
                </c:pt>
                <c:pt idx="14">
                  <c:v>27.68623212113486</c:v>
                </c:pt>
                <c:pt idx="15">
                  <c:v>27.35265871251631</c:v>
                </c:pt>
                <c:pt idx="16">
                  <c:v>34.14370156168815</c:v>
                </c:pt>
                <c:pt idx="17">
                  <c:v>29.80806297934478</c:v>
                </c:pt>
                <c:pt idx="18">
                  <c:v>28.64457939510268</c:v>
                </c:pt>
                <c:pt idx="19">
                  <c:v>32.96464432736377</c:v>
                </c:pt>
                <c:pt idx="20">
                  <c:v>34.73947562892494</c:v>
                </c:pt>
                <c:pt idx="21">
                  <c:v>24.65193193665596</c:v>
                </c:pt>
                <c:pt idx="22">
                  <c:v>30.9280478283354</c:v>
                </c:pt>
                <c:pt idx="23">
                  <c:v>33.42838688953398</c:v>
                </c:pt>
                <c:pt idx="24">
                  <c:v>37.2157164643708</c:v>
                </c:pt>
                <c:pt idx="25">
                  <c:v>28.62290761251622</c:v>
                </c:pt>
                <c:pt idx="26">
                  <c:v>36.72046370194426</c:v>
                </c:pt>
                <c:pt idx="27">
                  <c:v>42.19629347857452</c:v>
                </c:pt>
                <c:pt idx="28">
                  <c:v>40.55261055374824</c:v>
                </c:pt>
                <c:pt idx="29">
                  <c:v>25.86274746558654</c:v>
                </c:pt>
                <c:pt idx="30">
                  <c:v>42.58081131987352</c:v>
                </c:pt>
                <c:pt idx="31">
                  <c:v>30.60549537905266</c:v>
                </c:pt>
                <c:pt idx="32">
                  <c:v>29.69931886336021</c:v>
                </c:pt>
                <c:pt idx="33">
                  <c:v>37.84406599681888</c:v>
                </c:pt>
                <c:pt idx="34">
                  <c:v>29.97965686230435</c:v>
                </c:pt>
                <c:pt idx="35">
                  <c:v>34.54498222064721</c:v>
                </c:pt>
                <c:pt idx="36">
                  <c:v>27.36328801288819</c:v>
                </c:pt>
                <c:pt idx="37">
                  <c:v>31.40493813332825</c:v>
                </c:pt>
                <c:pt idx="38">
                  <c:v>32.50450477583531</c:v>
                </c:pt>
                <c:pt idx="39">
                  <c:v>28.00388693998608</c:v>
                </c:pt>
                <c:pt idx="40">
                  <c:v>31.10359372681235</c:v>
                </c:pt>
                <c:pt idx="41">
                  <c:v>26.76671643479227</c:v>
                </c:pt>
                <c:pt idx="42">
                  <c:v>23.29118268972712</c:v>
                </c:pt>
                <c:pt idx="43">
                  <c:v>32.02294091366333</c:v>
                </c:pt>
                <c:pt idx="44">
                  <c:v>34.47700198679571</c:v>
                </c:pt>
                <c:pt idx="45">
                  <c:v>35.31814581360338</c:v>
                </c:pt>
                <c:pt idx="46">
                  <c:v>35.26572723214687</c:v>
                </c:pt>
                <c:pt idx="47">
                  <c:v>30.94236226492395</c:v>
                </c:pt>
                <c:pt idx="48">
                  <c:v>38.87316765139617</c:v>
                </c:pt>
                <c:pt idx="49">
                  <c:v>40.08054944113613</c:v>
                </c:pt>
              </c:numCache>
            </c:numRef>
          </c:xVal>
          <c:yVal>
            <c:numRef>
              <c:f>'Bland-altman'!$O$2:$O$51</c:f>
              <c:numCache>
                <c:formatCode>0.0</c:formatCode>
                <c:ptCount val="50"/>
                <c:pt idx="0">
                  <c:v>-3.023690749427657</c:v>
                </c:pt>
                <c:pt idx="1">
                  <c:v>-7.110688853130313</c:v>
                </c:pt>
                <c:pt idx="2">
                  <c:v>-5.531280079372358</c:v>
                </c:pt>
                <c:pt idx="3">
                  <c:v>-4.539626608660984</c:v>
                </c:pt>
                <c:pt idx="4">
                  <c:v>-5.798674733331932</c:v>
                </c:pt>
                <c:pt idx="5">
                  <c:v>-9.893453974319132</c:v>
                </c:pt>
                <c:pt idx="6">
                  <c:v>-17.09659461750643</c:v>
                </c:pt>
                <c:pt idx="7">
                  <c:v>-8.366924097479788</c:v>
                </c:pt>
                <c:pt idx="8">
                  <c:v>-6.994583368817153</c:v>
                </c:pt>
                <c:pt idx="9">
                  <c:v>1.38965769597883</c:v>
                </c:pt>
                <c:pt idx="10">
                  <c:v>-4.462236886554383</c:v>
                </c:pt>
                <c:pt idx="11">
                  <c:v>-10.4272314599747</c:v>
                </c:pt>
                <c:pt idx="12">
                  <c:v>-4.469179364107045</c:v>
                </c:pt>
                <c:pt idx="13">
                  <c:v>-11.90846844263227</c:v>
                </c:pt>
                <c:pt idx="14">
                  <c:v>-8.445632667934432</c:v>
                </c:pt>
                <c:pt idx="15">
                  <c:v>-3.586114565725395</c:v>
                </c:pt>
                <c:pt idx="16">
                  <c:v>-5.470804586027622</c:v>
                </c:pt>
                <c:pt idx="17">
                  <c:v>-2.554067873375576</c:v>
                </c:pt>
                <c:pt idx="18">
                  <c:v>-8.96455686700799</c:v>
                </c:pt>
                <c:pt idx="19">
                  <c:v>-6.126677735046119</c:v>
                </c:pt>
                <c:pt idx="20">
                  <c:v>-0.986799343163895</c:v>
                </c:pt>
                <c:pt idx="21">
                  <c:v>-4.943154699301555</c:v>
                </c:pt>
                <c:pt idx="22">
                  <c:v>-5.13330074337803</c:v>
                </c:pt>
                <c:pt idx="23">
                  <c:v>-2.109350503561558</c:v>
                </c:pt>
                <c:pt idx="24">
                  <c:v>-1.966367815810528</c:v>
                </c:pt>
                <c:pt idx="25">
                  <c:v>-7.248045735106686</c:v>
                </c:pt>
                <c:pt idx="26">
                  <c:v>-2.595889950442583</c:v>
                </c:pt>
                <c:pt idx="27">
                  <c:v>-0.908527568443375</c:v>
                </c:pt>
                <c:pt idx="28">
                  <c:v>2.722168752672878</c:v>
                </c:pt>
                <c:pt idx="29">
                  <c:v>-9.979046038979966</c:v>
                </c:pt>
                <c:pt idx="30">
                  <c:v>-5.774207898250786</c:v>
                </c:pt>
                <c:pt idx="31">
                  <c:v>-0.522175644936151</c:v>
                </c:pt>
                <c:pt idx="32">
                  <c:v>-6.871846738491794</c:v>
                </c:pt>
                <c:pt idx="33">
                  <c:v>2.421221998913836</c:v>
                </c:pt>
                <c:pt idx="34">
                  <c:v>-10.56076437465805</c:v>
                </c:pt>
                <c:pt idx="35">
                  <c:v>-2.416269066871735</c:v>
                </c:pt>
                <c:pt idx="36">
                  <c:v>-3.018756389622901</c:v>
                </c:pt>
                <c:pt idx="37">
                  <c:v>-10.48470296893607</c:v>
                </c:pt>
                <c:pt idx="38">
                  <c:v>-1.807009574082667</c:v>
                </c:pt>
                <c:pt idx="39">
                  <c:v>-0.144095418407097</c:v>
                </c:pt>
                <c:pt idx="40">
                  <c:v>-5.657742135755675</c:v>
                </c:pt>
                <c:pt idx="41">
                  <c:v>-2.985563198354857</c:v>
                </c:pt>
                <c:pt idx="42">
                  <c:v>3.765096883098451</c:v>
                </c:pt>
                <c:pt idx="43">
                  <c:v>-5.452275393109928</c:v>
                </c:pt>
                <c:pt idx="44">
                  <c:v>-8.091311696221922</c:v>
                </c:pt>
                <c:pt idx="45">
                  <c:v>-5.678407032769335</c:v>
                </c:pt>
                <c:pt idx="46">
                  <c:v>2.292051123624809</c:v>
                </c:pt>
                <c:pt idx="47">
                  <c:v>-4.38575993536432</c:v>
                </c:pt>
                <c:pt idx="48">
                  <c:v>-3.675888486590665</c:v>
                </c:pt>
                <c:pt idx="49">
                  <c:v>-3.230633792272016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63256"/>
        <c:axId val="2122966408"/>
      </c:scatterChart>
      <c:valAx>
        <c:axId val="2122963256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2966408"/>
        <c:crosses val="autoZero"/>
        <c:crossBetween val="midCat"/>
        <c:majorUnit val="5.0"/>
      </c:valAx>
      <c:valAx>
        <c:axId val="2122966408"/>
        <c:scaling>
          <c:orientation val="minMax"/>
          <c:max val="18.0"/>
          <c:min val="-18.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2963256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0000000000003" r="0.750000000000003" t="1.0" header="0.0" footer="0.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1606101113555"/>
          <c:y val="0.0612746564669892"/>
          <c:w val="0.888890228482815"/>
          <c:h val="0.8382373004684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'Bland-altman'!$P$2:$P$51</c:f>
              <c:numCache>
                <c:formatCode>General</c:formatCode>
                <c:ptCount val="50"/>
                <c:pt idx="0">
                  <c:v>24.9354192097464</c:v>
                </c:pt>
                <c:pt idx="1">
                  <c:v>23.62500961022924</c:v>
                </c:pt>
                <c:pt idx="2">
                  <c:v>22.50859968151486</c:v>
                </c:pt>
                <c:pt idx="3">
                  <c:v>24.07749780856197</c:v>
                </c:pt>
                <c:pt idx="4">
                  <c:v>21.80615062138651</c:v>
                </c:pt>
                <c:pt idx="5">
                  <c:v>24.90657612046414</c:v>
                </c:pt>
                <c:pt idx="6">
                  <c:v>35.57820760616934</c:v>
                </c:pt>
                <c:pt idx="7">
                  <c:v>25.847132049243</c:v>
                </c:pt>
                <c:pt idx="8">
                  <c:v>27.79161962779093</c:v>
                </c:pt>
                <c:pt idx="9">
                  <c:v>27.53712984609584</c:v>
                </c:pt>
                <c:pt idx="10">
                  <c:v>25.67647943952313</c:v>
                </c:pt>
                <c:pt idx="11">
                  <c:v>26.19338289152733</c:v>
                </c:pt>
                <c:pt idx="12">
                  <c:v>23.58394260471761</c:v>
                </c:pt>
                <c:pt idx="13">
                  <c:v>23.44427338989572</c:v>
                </c:pt>
                <c:pt idx="14">
                  <c:v>24.15479016545041</c:v>
                </c:pt>
                <c:pt idx="15">
                  <c:v>21.41402976246201</c:v>
                </c:pt>
                <c:pt idx="16">
                  <c:v>32.55049031530177</c:v>
                </c:pt>
                <c:pt idx="17">
                  <c:v>26.64032247216115</c:v>
                </c:pt>
                <c:pt idx="18">
                  <c:v>22.82214632345978</c:v>
                </c:pt>
                <c:pt idx="19">
                  <c:v>29.00265074100772</c:v>
                </c:pt>
                <c:pt idx="20">
                  <c:v>31.30760288592498</c:v>
                </c:pt>
                <c:pt idx="21">
                  <c:v>20.53959167083583</c:v>
                </c:pt>
                <c:pt idx="22">
                  <c:v>26.85732757487633</c:v>
                </c:pt>
                <c:pt idx="23">
                  <c:v>30.18964394621815</c:v>
                </c:pt>
                <c:pt idx="24">
                  <c:v>34.23172730818406</c:v>
                </c:pt>
                <c:pt idx="25">
                  <c:v>23.13246454096847</c:v>
                </c:pt>
                <c:pt idx="26">
                  <c:v>33.84906573519215</c:v>
                </c:pt>
                <c:pt idx="27">
                  <c:v>35.8391652271242</c:v>
                </c:pt>
                <c:pt idx="28">
                  <c:v>37.57563523745997</c:v>
                </c:pt>
                <c:pt idx="29">
                  <c:v>20.18588793190119</c:v>
                </c:pt>
                <c:pt idx="30">
                  <c:v>40.04291183428798</c:v>
                </c:pt>
                <c:pt idx="31">
                  <c:v>26.6088344738816</c:v>
                </c:pt>
                <c:pt idx="32">
                  <c:v>23.7271984536533</c:v>
                </c:pt>
                <c:pt idx="33">
                  <c:v>35.68673888688804</c:v>
                </c:pt>
                <c:pt idx="34">
                  <c:v>23.81824597729989</c:v>
                </c:pt>
                <c:pt idx="35">
                  <c:v>28.25486338586285</c:v>
                </c:pt>
                <c:pt idx="36">
                  <c:v>23.38139937719421</c:v>
                </c:pt>
                <c:pt idx="37">
                  <c:v>26.20250438481846</c:v>
                </c:pt>
                <c:pt idx="38">
                  <c:v>26.72030173917732</c:v>
                </c:pt>
                <c:pt idx="39">
                  <c:v>24.63630330391555</c:v>
                </c:pt>
                <c:pt idx="40">
                  <c:v>27.54664557381972</c:v>
                </c:pt>
                <c:pt idx="41">
                  <c:v>23.40806992600726</c:v>
                </c:pt>
                <c:pt idx="42">
                  <c:v>20.35937387176769</c:v>
                </c:pt>
                <c:pt idx="43">
                  <c:v>29.51661074572063</c:v>
                </c:pt>
                <c:pt idx="44">
                  <c:v>31.4596858059852</c:v>
                </c:pt>
                <c:pt idx="45">
                  <c:v>33.0751019622885</c:v>
                </c:pt>
                <c:pt idx="46">
                  <c:v>31.1371474585056</c:v>
                </c:pt>
                <c:pt idx="47">
                  <c:v>26.66763637987772</c:v>
                </c:pt>
                <c:pt idx="48">
                  <c:v>33.86120994187714</c:v>
                </c:pt>
                <c:pt idx="49">
                  <c:v>36.49754065518609</c:v>
                </c:pt>
              </c:numCache>
            </c:numRef>
          </c:xVal>
          <c:yVal>
            <c:numRef>
              <c:f>'Bland-altman'!$Q$2:$Q$51</c:f>
              <c:numCache>
                <c:formatCode>0.0</c:formatCode>
                <c:ptCount val="50"/>
                <c:pt idx="0">
                  <c:v>9.698788434822258</c:v>
                </c:pt>
                <c:pt idx="1">
                  <c:v>4.30060472189524</c:v>
                </c:pt>
                <c:pt idx="2">
                  <c:v>5.959972145647007</c:v>
                </c:pt>
                <c:pt idx="3">
                  <c:v>6.002303020100719</c:v>
                </c:pt>
                <c:pt idx="4">
                  <c:v>6.302667409238615</c:v>
                </c:pt>
                <c:pt idx="5">
                  <c:v>2.97011400364191</c:v>
                </c:pt>
                <c:pt idx="6">
                  <c:v>-10.15774062290866</c:v>
                </c:pt>
                <c:pt idx="7">
                  <c:v>-0.708127643665612</c:v>
                </c:pt>
                <c:pt idx="8">
                  <c:v>5.475372645751175</c:v>
                </c:pt>
                <c:pt idx="9">
                  <c:v>7.406756589298435</c:v>
                </c:pt>
                <c:pt idx="10">
                  <c:v>1.979431865637249</c:v>
                </c:pt>
                <c:pt idx="11">
                  <c:v>-0.157633870122176</c:v>
                </c:pt>
                <c:pt idx="12">
                  <c:v>5.931970120369367</c:v>
                </c:pt>
                <c:pt idx="13">
                  <c:v>-3.058223432710783</c:v>
                </c:pt>
                <c:pt idx="14">
                  <c:v>-1.382748756565544</c:v>
                </c:pt>
                <c:pt idx="15">
                  <c:v>8.29114333438321</c:v>
                </c:pt>
                <c:pt idx="16">
                  <c:v>-2.284382093254859</c:v>
                </c:pt>
                <c:pt idx="17">
                  <c:v>3.781413140991674</c:v>
                </c:pt>
                <c:pt idx="18">
                  <c:v>2.680309276277803</c:v>
                </c:pt>
                <c:pt idx="19">
                  <c:v>1.797309437665984</c:v>
                </c:pt>
                <c:pt idx="20">
                  <c:v>5.87694614283603</c:v>
                </c:pt>
                <c:pt idx="21">
                  <c:v>3.281525832338694</c:v>
                </c:pt>
                <c:pt idx="22">
                  <c:v>3.008139763540107</c:v>
                </c:pt>
                <c:pt idx="23">
                  <c:v>4.368135383070108</c:v>
                </c:pt>
                <c:pt idx="24">
                  <c:v>4.001610496562954</c:v>
                </c:pt>
                <c:pt idx="25">
                  <c:v>3.732840407988824</c:v>
                </c:pt>
                <c:pt idx="26">
                  <c:v>3.146905983061643</c:v>
                </c:pt>
                <c:pt idx="27">
                  <c:v>11.80572893445726</c:v>
                </c:pt>
                <c:pt idx="28">
                  <c:v>8.676119385249407</c:v>
                </c:pt>
                <c:pt idx="29">
                  <c:v>1.374673028390738</c:v>
                </c:pt>
                <c:pt idx="30">
                  <c:v>-0.698408927079711</c:v>
                </c:pt>
                <c:pt idx="31">
                  <c:v>7.471146165405961</c:v>
                </c:pt>
                <c:pt idx="32">
                  <c:v>5.072394080922038</c:v>
                </c:pt>
                <c:pt idx="33">
                  <c:v>6.735876218775516</c:v>
                </c:pt>
                <c:pt idx="34">
                  <c:v>1.762057395350869</c:v>
                </c:pt>
                <c:pt idx="35">
                  <c:v>10.16396860269699</c:v>
                </c:pt>
                <c:pt idx="36">
                  <c:v>4.94502088176505</c:v>
                </c:pt>
                <c:pt idx="37">
                  <c:v>-0.0798354719164784</c:v>
                </c:pt>
                <c:pt idx="38">
                  <c:v>9.76139649923331</c:v>
                </c:pt>
                <c:pt idx="39">
                  <c:v>6.591071853733954</c:v>
                </c:pt>
                <c:pt idx="40">
                  <c:v>1.456154170229595</c:v>
                </c:pt>
                <c:pt idx="41">
                  <c:v>3.731729819215168</c:v>
                </c:pt>
                <c:pt idx="42">
                  <c:v>9.6287145190173</c:v>
                </c:pt>
                <c:pt idx="43">
                  <c:v>-0.439615057224518</c:v>
                </c:pt>
                <c:pt idx="44">
                  <c:v>-2.056679334600901</c:v>
                </c:pt>
                <c:pt idx="45">
                  <c:v>-1.192319330139568</c:v>
                </c:pt>
                <c:pt idx="46">
                  <c:v>10.54921067090735</c:v>
                </c:pt>
                <c:pt idx="47">
                  <c:v>4.163691834728134</c:v>
                </c:pt>
                <c:pt idx="48">
                  <c:v>6.3480269324474</c:v>
                </c:pt>
                <c:pt idx="49">
                  <c:v>3.935383779628054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02712"/>
        <c:axId val="2123005864"/>
      </c:scatterChart>
      <c:valAx>
        <c:axId val="2123002712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3005864"/>
        <c:crosses val="autoZero"/>
        <c:crossBetween val="midCat"/>
      </c:valAx>
      <c:valAx>
        <c:axId val="2123005864"/>
        <c:scaling>
          <c:orientation val="minMax"/>
          <c:max val="18.0"/>
          <c:min val="-18.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300271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0000000000003" r="0.750000000000003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1495425</xdr:colOff>
      <xdr:row>81</xdr:row>
      <xdr:rowOff>133350</xdr:rowOff>
    </xdr:to>
    <xdr:graphicFrame macro="">
      <xdr:nvGraphicFramePr>
        <xdr:cNvPr id="148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70</xdr:row>
      <xdr:rowOff>19050</xdr:rowOff>
    </xdr:from>
    <xdr:to>
      <xdr:col>7</xdr:col>
      <xdr:colOff>1219200</xdr:colOff>
      <xdr:row>70</xdr:row>
      <xdr:rowOff>19050</xdr:rowOff>
    </xdr:to>
    <xdr:sp macro="" textlink="">
      <xdr:nvSpPr>
        <xdr:cNvPr id="1486" name="Line 2"/>
        <xdr:cNvSpPr>
          <a:spLocks noChangeShapeType="1"/>
        </xdr:cNvSpPr>
      </xdr:nvSpPr>
      <xdr:spPr bwMode="auto">
        <a:xfrm>
          <a:off x="1457325" y="11353800"/>
          <a:ext cx="50958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685800</xdr:colOff>
      <xdr:row>65</xdr:row>
      <xdr:rowOff>85725</xdr:rowOff>
    </xdr:from>
    <xdr:to>
      <xdr:col>7</xdr:col>
      <xdr:colOff>1266825</xdr:colOff>
      <xdr:row>65</xdr:row>
      <xdr:rowOff>85725</xdr:rowOff>
    </xdr:to>
    <xdr:sp macro="" textlink="">
      <xdr:nvSpPr>
        <xdr:cNvPr id="1487" name="Line 3"/>
        <xdr:cNvSpPr>
          <a:spLocks noChangeShapeType="1"/>
        </xdr:cNvSpPr>
      </xdr:nvSpPr>
      <xdr:spPr bwMode="auto">
        <a:xfrm>
          <a:off x="1447800" y="10610850"/>
          <a:ext cx="5153025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695325</xdr:colOff>
      <xdr:row>74</xdr:row>
      <xdr:rowOff>85725</xdr:rowOff>
    </xdr:from>
    <xdr:to>
      <xdr:col>7</xdr:col>
      <xdr:colOff>1247775</xdr:colOff>
      <xdr:row>74</xdr:row>
      <xdr:rowOff>95250</xdr:rowOff>
    </xdr:to>
    <xdr:sp macro="" textlink="">
      <xdr:nvSpPr>
        <xdr:cNvPr id="1488" name="Line 4"/>
        <xdr:cNvSpPr>
          <a:spLocks noChangeShapeType="1"/>
        </xdr:cNvSpPr>
      </xdr:nvSpPr>
      <xdr:spPr bwMode="auto">
        <a:xfrm>
          <a:off x="1457325" y="12068175"/>
          <a:ext cx="5124450" cy="9525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8</xdr:col>
      <xdr:colOff>19050</xdr:colOff>
      <xdr:row>111</xdr:row>
      <xdr:rowOff>0</xdr:rowOff>
    </xdr:to>
    <xdr:graphicFrame macro="">
      <xdr:nvGraphicFramePr>
        <xdr:cNvPr id="1489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504825</xdr:colOff>
      <xdr:row>96</xdr:row>
      <xdr:rowOff>76200</xdr:rowOff>
    </xdr:from>
    <xdr:to>
      <xdr:col>7</xdr:col>
      <xdr:colOff>1247775</xdr:colOff>
      <xdr:row>96</xdr:row>
      <xdr:rowOff>76200</xdr:rowOff>
    </xdr:to>
    <xdr:sp macro="" textlink="">
      <xdr:nvSpPr>
        <xdr:cNvPr id="1490" name="Line 6"/>
        <xdr:cNvSpPr>
          <a:spLocks noChangeShapeType="1"/>
        </xdr:cNvSpPr>
      </xdr:nvSpPr>
      <xdr:spPr bwMode="auto">
        <a:xfrm flipV="1">
          <a:off x="1266825" y="15621000"/>
          <a:ext cx="53149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495300</xdr:colOff>
      <xdr:row>102</xdr:row>
      <xdr:rowOff>19050</xdr:rowOff>
    </xdr:from>
    <xdr:to>
      <xdr:col>7</xdr:col>
      <xdr:colOff>1266825</xdr:colOff>
      <xdr:row>102</xdr:row>
      <xdr:rowOff>38100</xdr:rowOff>
    </xdr:to>
    <xdr:sp macro="" textlink="">
      <xdr:nvSpPr>
        <xdr:cNvPr id="1491" name="Line 7"/>
        <xdr:cNvSpPr>
          <a:spLocks noChangeShapeType="1"/>
        </xdr:cNvSpPr>
      </xdr:nvSpPr>
      <xdr:spPr bwMode="auto">
        <a:xfrm flipV="1">
          <a:off x="1257300" y="16535400"/>
          <a:ext cx="5343525" cy="1905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485775</xdr:colOff>
      <xdr:row>90</xdr:row>
      <xdr:rowOff>66675</xdr:rowOff>
    </xdr:from>
    <xdr:to>
      <xdr:col>7</xdr:col>
      <xdr:colOff>1276350</xdr:colOff>
      <xdr:row>90</xdr:row>
      <xdr:rowOff>85725</xdr:rowOff>
    </xdr:to>
    <xdr:sp macro="" textlink="">
      <xdr:nvSpPr>
        <xdr:cNvPr id="1492" name="Line 8"/>
        <xdr:cNvSpPr>
          <a:spLocks noChangeShapeType="1"/>
        </xdr:cNvSpPr>
      </xdr:nvSpPr>
      <xdr:spPr bwMode="auto">
        <a:xfrm flipV="1">
          <a:off x="1247775" y="14639925"/>
          <a:ext cx="5362575" cy="1905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116</xdr:row>
      <xdr:rowOff>0</xdr:rowOff>
    </xdr:from>
    <xdr:to>
      <xdr:col>7</xdr:col>
      <xdr:colOff>1485900</xdr:colOff>
      <xdr:row>140</xdr:row>
      <xdr:rowOff>0</xdr:rowOff>
    </xdr:to>
    <xdr:graphicFrame macro="">
      <xdr:nvGraphicFramePr>
        <xdr:cNvPr id="1493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8</xdr:col>
      <xdr:colOff>9525</xdr:colOff>
      <xdr:row>168</xdr:row>
      <xdr:rowOff>9525</xdr:rowOff>
    </xdr:to>
    <xdr:graphicFrame macro="">
      <xdr:nvGraphicFramePr>
        <xdr:cNvPr id="1494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9525</xdr:colOff>
      <xdr:row>197</xdr:row>
      <xdr:rowOff>0</xdr:rowOff>
    </xdr:to>
    <xdr:graphicFrame macro="">
      <xdr:nvGraphicFramePr>
        <xdr:cNvPr id="1495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495300</xdr:colOff>
      <xdr:row>126</xdr:row>
      <xdr:rowOff>47625</xdr:rowOff>
    </xdr:from>
    <xdr:to>
      <xdr:col>7</xdr:col>
      <xdr:colOff>1276350</xdr:colOff>
      <xdr:row>126</xdr:row>
      <xdr:rowOff>47625</xdr:rowOff>
    </xdr:to>
    <xdr:sp macro="" textlink="">
      <xdr:nvSpPr>
        <xdr:cNvPr id="1496" name="Line 12"/>
        <xdr:cNvSpPr>
          <a:spLocks noChangeShapeType="1"/>
        </xdr:cNvSpPr>
      </xdr:nvSpPr>
      <xdr:spPr bwMode="auto">
        <a:xfrm flipV="1">
          <a:off x="1257300" y="20450175"/>
          <a:ext cx="53530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495300</xdr:colOff>
      <xdr:row>131</xdr:row>
      <xdr:rowOff>47625</xdr:rowOff>
    </xdr:from>
    <xdr:to>
      <xdr:col>7</xdr:col>
      <xdr:colOff>1276350</xdr:colOff>
      <xdr:row>131</xdr:row>
      <xdr:rowOff>47625</xdr:rowOff>
    </xdr:to>
    <xdr:sp macro="" textlink="">
      <xdr:nvSpPr>
        <xdr:cNvPr id="1497" name="Line 13"/>
        <xdr:cNvSpPr>
          <a:spLocks noChangeShapeType="1"/>
        </xdr:cNvSpPr>
      </xdr:nvSpPr>
      <xdr:spPr bwMode="auto">
        <a:xfrm flipV="1">
          <a:off x="1257300" y="21259800"/>
          <a:ext cx="53530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495300</xdr:colOff>
      <xdr:row>121</xdr:row>
      <xdr:rowOff>47625</xdr:rowOff>
    </xdr:from>
    <xdr:to>
      <xdr:col>7</xdr:col>
      <xdr:colOff>1276350</xdr:colOff>
      <xdr:row>121</xdr:row>
      <xdr:rowOff>47625</xdr:rowOff>
    </xdr:to>
    <xdr:sp macro="" textlink="">
      <xdr:nvSpPr>
        <xdr:cNvPr id="1498" name="Line 14"/>
        <xdr:cNvSpPr>
          <a:spLocks noChangeShapeType="1"/>
        </xdr:cNvSpPr>
      </xdr:nvSpPr>
      <xdr:spPr bwMode="auto">
        <a:xfrm flipV="1">
          <a:off x="1257300" y="19640550"/>
          <a:ext cx="53530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495300</xdr:colOff>
      <xdr:row>158</xdr:row>
      <xdr:rowOff>38100</xdr:rowOff>
    </xdr:from>
    <xdr:to>
      <xdr:col>7</xdr:col>
      <xdr:colOff>1314450</xdr:colOff>
      <xdr:row>158</xdr:row>
      <xdr:rowOff>38100</xdr:rowOff>
    </xdr:to>
    <xdr:sp macro="" textlink="">
      <xdr:nvSpPr>
        <xdr:cNvPr id="1499" name="Line 15"/>
        <xdr:cNvSpPr>
          <a:spLocks noChangeShapeType="1"/>
        </xdr:cNvSpPr>
      </xdr:nvSpPr>
      <xdr:spPr bwMode="auto">
        <a:xfrm flipV="1">
          <a:off x="1257300" y="25622250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495300</xdr:colOff>
      <xdr:row>162</xdr:row>
      <xdr:rowOff>133350</xdr:rowOff>
    </xdr:from>
    <xdr:to>
      <xdr:col>7</xdr:col>
      <xdr:colOff>1314450</xdr:colOff>
      <xdr:row>162</xdr:row>
      <xdr:rowOff>133350</xdr:rowOff>
    </xdr:to>
    <xdr:sp macro="" textlink="">
      <xdr:nvSpPr>
        <xdr:cNvPr id="1500" name="Line 16"/>
        <xdr:cNvSpPr>
          <a:spLocks noChangeShapeType="1"/>
        </xdr:cNvSpPr>
      </xdr:nvSpPr>
      <xdr:spPr bwMode="auto">
        <a:xfrm flipV="1">
          <a:off x="1257300" y="26365200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485775</xdr:colOff>
      <xdr:row>153</xdr:row>
      <xdr:rowOff>104775</xdr:rowOff>
    </xdr:from>
    <xdr:to>
      <xdr:col>7</xdr:col>
      <xdr:colOff>1304925</xdr:colOff>
      <xdr:row>153</xdr:row>
      <xdr:rowOff>104775</xdr:rowOff>
    </xdr:to>
    <xdr:sp macro="" textlink="">
      <xdr:nvSpPr>
        <xdr:cNvPr id="1501" name="Line 17"/>
        <xdr:cNvSpPr>
          <a:spLocks noChangeShapeType="1"/>
        </xdr:cNvSpPr>
      </xdr:nvSpPr>
      <xdr:spPr bwMode="auto">
        <a:xfrm flipV="1">
          <a:off x="1247775" y="24879300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476250</xdr:colOff>
      <xdr:row>182</xdr:row>
      <xdr:rowOff>85725</xdr:rowOff>
    </xdr:from>
    <xdr:to>
      <xdr:col>7</xdr:col>
      <xdr:colOff>1295400</xdr:colOff>
      <xdr:row>182</xdr:row>
      <xdr:rowOff>85725</xdr:rowOff>
    </xdr:to>
    <xdr:sp macro="" textlink="">
      <xdr:nvSpPr>
        <xdr:cNvPr id="1502" name="Line 18"/>
        <xdr:cNvSpPr>
          <a:spLocks noChangeShapeType="1"/>
        </xdr:cNvSpPr>
      </xdr:nvSpPr>
      <xdr:spPr bwMode="auto">
        <a:xfrm flipV="1">
          <a:off x="1238250" y="29556075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476250</xdr:colOff>
      <xdr:row>187</xdr:row>
      <xdr:rowOff>9525</xdr:rowOff>
    </xdr:from>
    <xdr:to>
      <xdr:col>7</xdr:col>
      <xdr:colOff>1295400</xdr:colOff>
      <xdr:row>187</xdr:row>
      <xdr:rowOff>9525</xdr:rowOff>
    </xdr:to>
    <xdr:sp macro="" textlink="">
      <xdr:nvSpPr>
        <xdr:cNvPr id="1503" name="Line 19"/>
        <xdr:cNvSpPr>
          <a:spLocks noChangeShapeType="1"/>
        </xdr:cNvSpPr>
      </xdr:nvSpPr>
      <xdr:spPr bwMode="auto">
        <a:xfrm flipV="1">
          <a:off x="1238250" y="30289500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476250</xdr:colOff>
      <xdr:row>177</xdr:row>
      <xdr:rowOff>104775</xdr:rowOff>
    </xdr:from>
    <xdr:to>
      <xdr:col>7</xdr:col>
      <xdr:colOff>1295400</xdr:colOff>
      <xdr:row>177</xdr:row>
      <xdr:rowOff>104775</xdr:rowOff>
    </xdr:to>
    <xdr:sp macro="" textlink="">
      <xdr:nvSpPr>
        <xdr:cNvPr id="1504" name="Line 20"/>
        <xdr:cNvSpPr>
          <a:spLocks noChangeShapeType="1"/>
        </xdr:cNvSpPr>
      </xdr:nvSpPr>
      <xdr:spPr bwMode="auto">
        <a:xfrm flipV="1">
          <a:off x="1238250" y="28765500"/>
          <a:ext cx="539115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selection activeCell="M20" sqref="M20"/>
    </sheetView>
  </sheetViews>
  <sheetFormatPr baseColWidth="10" defaultRowHeight="12" x14ac:dyDescent="0"/>
  <cols>
    <col min="8" max="8" width="23.83203125" customWidth="1"/>
    <col min="9" max="9" width="23.1640625" bestFit="1" customWidth="1"/>
    <col min="10" max="10" width="19.83203125" bestFit="1" customWidth="1"/>
    <col min="11" max="11" width="20.5" bestFit="1" customWidth="1"/>
    <col min="12" max="12" width="19.83203125" bestFit="1" customWidth="1"/>
    <col min="13" max="13" width="20.5" bestFit="1" customWidth="1"/>
    <col min="14" max="14" width="21.83203125" bestFit="1" customWidth="1"/>
    <col min="15" max="15" width="22.5" bestFit="1" customWidth="1"/>
    <col min="16" max="16" width="21.83203125" bestFit="1" customWidth="1"/>
    <col min="17" max="17" width="22.5" bestFit="1" customWidth="1"/>
  </cols>
  <sheetData>
    <row r="1" spans="1:1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H1" t="s">
        <v>68</v>
      </c>
      <c r="I1" t="s">
        <v>65</v>
      </c>
      <c r="J1" t="s">
        <v>73</v>
      </c>
      <c r="K1" t="s">
        <v>74</v>
      </c>
      <c r="L1" t="s">
        <v>75</v>
      </c>
      <c r="M1" t="s">
        <v>76</v>
      </c>
      <c r="N1" t="s">
        <v>79</v>
      </c>
      <c r="O1" t="s">
        <v>80</v>
      </c>
      <c r="P1" t="s">
        <v>77</v>
      </c>
      <c r="Q1" t="s">
        <v>78</v>
      </c>
    </row>
    <row r="2" spans="1:17">
      <c r="A2" s="16">
        <v>29.78481342715753</v>
      </c>
      <c r="B2" s="16">
        <v>30.9</v>
      </c>
      <c r="C2" s="16">
        <v>18.399999999999999</v>
      </c>
      <c r="D2" s="16">
        <v>31.6</v>
      </c>
      <c r="E2" s="16">
        <v>32.808504176585188</v>
      </c>
      <c r="F2" s="16">
        <v>20.086024992335272</v>
      </c>
      <c r="H2" s="16">
        <f>(A2+B2)/2</f>
        <v>30.342406713578765</v>
      </c>
      <c r="I2" s="16">
        <f>A2-B2</f>
        <v>-1.1151865728424681</v>
      </c>
      <c r="J2" s="16">
        <f>AVERAGE(A2,C2)</f>
        <v>24.092406713578765</v>
      </c>
      <c r="K2" s="16">
        <f>A2-C2</f>
        <v>11.384813427157532</v>
      </c>
      <c r="L2">
        <f>(A2+D2)/2</f>
        <v>30.692406713578766</v>
      </c>
      <c r="M2" s="16">
        <f>A2-D2</f>
        <v>-1.815186572842471</v>
      </c>
      <c r="N2">
        <f>(A2+E2)/2</f>
        <v>31.296658801871359</v>
      </c>
      <c r="O2" s="16">
        <f>(A2-E2)</f>
        <v>-3.0236907494276579</v>
      </c>
      <c r="P2">
        <f>(A2+F2)/2</f>
        <v>24.935419209746399</v>
      </c>
      <c r="Q2" s="16">
        <f>(A2-F2)</f>
        <v>9.6987884348222586</v>
      </c>
    </row>
    <row r="3" spans="1:17">
      <c r="A3" s="16">
        <v>25.775311971176862</v>
      </c>
      <c r="B3" s="16">
        <v>29.5</v>
      </c>
      <c r="C3" s="16">
        <v>24.1</v>
      </c>
      <c r="D3" s="16">
        <v>22.8</v>
      </c>
      <c r="E3" s="16">
        <v>32.886000824307175</v>
      </c>
      <c r="F3" s="16">
        <v>21.474707249281622</v>
      </c>
      <c r="H3" s="16">
        <f t="shared" ref="H3:H51" si="0">(A3+B3)/2</f>
        <v>27.637655985588431</v>
      </c>
      <c r="I3" s="16">
        <f t="shared" ref="I3:I51" si="1">A3-B3</f>
        <v>-3.7246880288231381</v>
      </c>
      <c r="J3" s="16">
        <f t="shared" ref="J3:J51" si="2">AVERAGE(A3,C3)</f>
        <v>24.937655985588432</v>
      </c>
      <c r="K3" s="16">
        <f t="shared" ref="K3:K51" si="3">A3-C3</f>
        <v>1.6753119711768605</v>
      </c>
      <c r="L3">
        <f t="shared" ref="L3:L51" si="4">(A3+D3)/2</f>
        <v>24.28765598558843</v>
      </c>
      <c r="M3" s="16">
        <f t="shared" ref="M3:M51" si="5">A3-D3</f>
        <v>2.9753119711768612</v>
      </c>
      <c r="N3">
        <f t="shared" ref="N3:N51" si="6">(A3+E3)/2</f>
        <v>29.330656397742018</v>
      </c>
      <c r="O3" s="16">
        <f t="shared" ref="O3:O51" si="7">(A3-E3)</f>
        <v>-7.1106888531303127</v>
      </c>
      <c r="P3">
        <f t="shared" ref="P3:P51" si="8">(A3+F3)/2</f>
        <v>23.625009610229242</v>
      </c>
      <c r="Q3" s="16">
        <f t="shared" ref="Q3:Q51" si="9">(A3-F3)</f>
        <v>4.3006047218952403</v>
      </c>
    </row>
    <row r="4" spans="1:17">
      <c r="A4" s="16">
        <v>25.488585754338366</v>
      </c>
      <c r="B4" s="16">
        <v>31.3</v>
      </c>
      <c r="C4" s="16">
        <v>21.8</v>
      </c>
      <c r="D4" s="16">
        <v>23.3</v>
      </c>
      <c r="E4" s="16">
        <v>31.019865833710725</v>
      </c>
      <c r="F4" s="16">
        <v>19.528613608691359</v>
      </c>
      <c r="G4">
        <v>6.4</v>
      </c>
      <c r="H4" s="16">
        <f t="shared" si="0"/>
        <v>28.394292877169185</v>
      </c>
      <c r="I4" s="16">
        <f t="shared" si="1"/>
        <v>-5.8114142456616342</v>
      </c>
      <c r="J4" s="16">
        <f t="shared" si="2"/>
        <v>23.644292877169185</v>
      </c>
      <c r="K4" s="16">
        <f t="shared" si="3"/>
        <v>3.6885857543383658</v>
      </c>
      <c r="L4">
        <f t="shared" si="4"/>
        <v>24.394292877169185</v>
      </c>
      <c r="M4" s="16">
        <f t="shared" si="5"/>
        <v>2.1885857543383658</v>
      </c>
      <c r="N4">
        <f t="shared" si="6"/>
        <v>28.254225794024546</v>
      </c>
      <c r="O4" s="16">
        <f t="shared" si="7"/>
        <v>-5.5312800793723582</v>
      </c>
      <c r="P4">
        <f t="shared" si="8"/>
        <v>22.508599681514863</v>
      </c>
      <c r="Q4" s="16">
        <f t="shared" si="9"/>
        <v>5.9599721456470078</v>
      </c>
    </row>
    <row r="5" spans="1:17">
      <c r="A5" s="16">
        <v>27.078649318612324</v>
      </c>
      <c r="B5" s="16">
        <v>48.6</v>
      </c>
      <c r="C5" s="16">
        <v>20.6</v>
      </c>
      <c r="D5" s="16">
        <v>19.600000000000001</v>
      </c>
      <c r="E5" s="16">
        <v>31.618275927273309</v>
      </c>
      <c r="F5" s="16">
        <v>21.076346298511606</v>
      </c>
      <c r="G5">
        <v>16.7</v>
      </c>
      <c r="H5" s="16">
        <f t="shared" si="0"/>
        <v>37.839324659306165</v>
      </c>
      <c r="I5" s="16">
        <f t="shared" si="1"/>
        <v>-21.521350681387677</v>
      </c>
      <c r="J5" s="16">
        <f t="shared" si="2"/>
        <v>23.839324659306165</v>
      </c>
      <c r="K5" s="16">
        <f t="shared" si="3"/>
        <v>6.4786493186123231</v>
      </c>
      <c r="L5">
        <f t="shared" si="4"/>
        <v>23.339324659306165</v>
      </c>
      <c r="M5" s="16">
        <f t="shared" si="5"/>
        <v>7.4786493186123231</v>
      </c>
      <c r="N5">
        <f t="shared" si="6"/>
        <v>29.348462622942819</v>
      </c>
      <c r="O5" s="16">
        <f t="shared" si="7"/>
        <v>-4.5396266086609849</v>
      </c>
      <c r="P5">
        <f t="shared" si="8"/>
        <v>24.077497808561965</v>
      </c>
      <c r="Q5" s="16">
        <f t="shared" si="9"/>
        <v>6.0023030201007188</v>
      </c>
    </row>
    <row r="6" spans="1:17">
      <c r="A6" s="16">
        <v>24.957484326005819</v>
      </c>
      <c r="B6" s="16">
        <v>150.9</v>
      </c>
      <c r="C6" s="16">
        <v>21.5</v>
      </c>
      <c r="D6" s="16">
        <v>19.8</v>
      </c>
      <c r="E6" s="16">
        <v>30.756159059337751</v>
      </c>
      <c r="F6" s="16">
        <v>18.654816916767203</v>
      </c>
      <c r="G6">
        <v>20.8</v>
      </c>
      <c r="H6" s="16">
        <f t="shared" si="0"/>
        <v>87.928742163002909</v>
      </c>
      <c r="I6" s="16">
        <f t="shared" si="1"/>
        <v>-125.94251567399419</v>
      </c>
      <c r="J6" s="16">
        <f t="shared" si="2"/>
        <v>23.228742163002909</v>
      </c>
      <c r="K6" s="16">
        <f t="shared" si="3"/>
        <v>3.4574843260058188</v>
      </c>
      <c r="L6">
        <f t="shared" si="4"/>
        <v>22.378742163002912</v>
      </c>
      <c r="M6" s="16">
        <f t="shared" si="5"/>
        <v>5.1574843260058181</v>
      </c>
      <c r="N6">
        <f t="shared" si="6"/>
        <v>27.856821692671787</v>
      </c>
      <c r="O6" s="16">
        <f t="shared" si="7"/>
        <v>-5.7986747333319322</v>
      </c>
      <c r="P6">
        <f t="shared" si="8"/>
        <v>21.806150621386511</v>
      </c>
      <c r="Q6" s="16">
        <f t="shared" si="9"/>
        <v>6.3026674092386159</v>
      </c>
    </row>
    <row r="7" spans="1:17">
      <c r="A7" s="16">
        <v>26.391633122285096</v>
      </c>
      <c r="B7" s="16">
        <v>14.9</v>
      </c>
      <c r="C7" s="16">
        <v>26.9</v>
      </c>
      <c r="D7" s="16">
        <v>28.9</v>
      </c>
      <c r="E7" s="16">
        <v>36.285087096604229</v>
      </c>
      <c r="F7" s="16">
        <v>23.421519118643186</v>
      </c>
      <c r="H7" s="16">
        <f t="shared" si="0"/>
        <v>20.645816561142549</v>
      </c>
      <c r="I7" s="16">
        <f t="shared" si="1"/>
        <v>11.491633122285096</v>
      </c>
      <c r="J7" s="16">
        <f t="shared" si="2"/>
        <v>26.645816561142546</v>
      </c>
      <c r="K7" s="16">
        <f t="shared" si="3"/>
        <v>-0.50836687771490219</v>
      </c>
      <c r="L7">
        <f t="shared" si="4"/>
        <v>27.645816561142546</v>
      </c>
      <c r="M7" s="16">
        <f t="shared" si="5"/>
        <v>-2.5083668777149022</v>
      </c>
      <c r="N7">
        <f t="shared" si="6"/>
        <v>31.338360109444665</v>
      </c>
      <c r="O7" s="16">
        <f t="shared" si="7"/>
        <v>-9.893453974319133</v>
      </c>
      <c r="P7">
        <f t="shared" si="8"/>
        <v>24.906576120464141</v>
      </c>
      <c r="Q7" s="16">
        <f t="shared" si="9"/>
        <v>2.9701140036419105</v>
      </c>
    </row>
    <row r="8" spans="1:17">
      <c r="A8" s="16">
        <v>30.499337294715012</v>
      </c>
      <c r="B8" s="16">
        <v>12.8</v>
      </c>
      <c r="C8" s="16">
        <v>34.4</v>
      </c>
      <c r="D8" s="16">
        <v>34.1</v>
      </c>
      <c r="E8" s="16">
        <v>47.595931912221445</v>
      </c>
      <c r="F8" s="16">
        <v>40.657077917623674</v>
      </c>
      <c r="H8" s="16">
        <f t="shared" si="0"/>
        <v>21.649668647357508</v>
      </c>
      <c r="I8" s="16">
        <f t="shared" si="1"/>
        <v>17.699337294715011</v>
      </c>
      <c r="J8" s="16">
        <f t="shared" si="2"/>
        <v>32.449668647357505</v>
      </c>
      <c r="K8" s="16">
        <f t="shared" si="3"/>
        <v>-3.9006627052849865</v>
      </c>
      <c r="L8">
        <f t="shared" si="4"/>
        <v>32.299668647357507</v>
      </c>
      <c r="M8" s="16">
        <f t="shared" si="5"/>
        <v>-3.6006627052849893</v>
      </c>
      <c r="N8">
        <f t="shared" si="6"/>
        <v>39.047634603468225</v>
      </c>
      <c r="O8" s="16">
        <f t="shared" si="7"/>
        <v>-17.096594617506433</v>
      </c>
      <c r="P8">
        <f t="shared" si="8"/>
        <v>35.578207606169343</v>
      </c>
      <c r="Q8" s="16">
        <f t="shared" si="9"/>
        <v>-10.157740622908662</v>
      </c>
    </row>
    <row r="9" spans="1:17">
      <c r="A9" s="16">
        <v>25.493068227410198</v>
      </c>
      <c r="B9" s="16">
        <v>16.399999999999999</v>
      </c>
      <c r="C9" s="16">
        <v>23</v>
      </c>
      <c r="D9" s="16">
        <v>22.2</v>
      </c>
      <c r="E9" s="16">
        <v>33.859992324889987</v>
      </c>
      <c r="F9" s="16">
        <v>26.201195871075811</v>
      </c>
      <c r="H9" s="16">
        <f t="shared" si="0"/>
        <v>20.946534113705098</v>
      </c>
      <c r="I9" s="16">
        <f t="shared" si="1"/>
        <v>9.0930682274101997</v>
      </c>
      <c r="J9" s="16">
        <f t="shared" si="2"/>
        <v>24.246534113705099</v>
      </c>
      <c r="K9" s="16">
        <f t="shared" si="3"/>
        <v>2.4930682274101983</v>
      </c>
      <c r="L9">
        <f t="shared" si="4"/>
        <v>23.846534113705097</v>
      </c>
      <c r="M9" s="16">
        <f t="shared" si="5"/>
        <v>3.293068227410199</v>
      </c>
      <c r="N9">
        <f t="shared" si="6"/>
        <v>29.676530276150093</v>
      </c>
      <c r="O9" s="16">
        <f t="shared" si="7"/>
        <v>-8.3669240974797887</v>
      </c>
      <c r="P9">
        <f t="shared" si="8"/>
        <v>25.847132049243005</v>
      </c>
      <c r="Q9" s="16">
        <f t="shared" si="9"/>
        <v>-0.70812764366561254</v>
      </c>
    </row>
    <row r="10" spans="1:17">
      <c r="A10" s="16">
        <v>30.529305950666519</v>
      </c>
      <c r="B10" s="16">
        <v>40</v>
      </c>
      <c r="C10" s="16">
        <v>28.5</v>
      </c>
      <c r="D10" s="16">
        <v>27.6</v>
      </c>
      <c r="E10" s="16">
        <v>37.523889319483672</v>
      </c>
      <c r="F10" s="16">
        <v>25.053933304915343</v>
      </c>
      <c r="H10" s="16">
        <f t="shared" si="0"/>
        <v>35.264652975333263</v>
      </c>
      <c r="I10" s="16">
        <f t="shared" si="1"/>
        <v>-9.4706940493334812</v>
      </c>
      <c r="J10" s="16">
        <f t="shared" si="2"/>
        <v>29.514652975333259</v>
      </c>
      <c r="K10" s="16">
        <f t="shared" si="3"/>
        <v>2.0293059506665188</v>
      </c>
      <c r="L10">
        <f t="shared" si="4"/>
        <v>29.06465297533326</v>
      </c>
      <c r="M10" s="16">
        <f t="shared" si="5"/>
        <v>2.9293059506665173</v>
      </c>
      <c r="N10">
        <f t="shared" si="6"/>
        <v>34.026597635075092</v>
      </c>
      <c r="O10" s="16">
        <f t="shared" si="7"/>
        <v>-6.9945833688171533</v>
      </c>
      <c r="P10">
        <f t="shared" si="8"/>
        <v>27.791619627790929</v>
      </c>
      <c r="Q10" s="16">
        <f t="shared" si="9"/>
        <v>5.4753726457511753</v>
      </c>
    </row>
    <row r="11" spans="1:17">
      <c r="A11" s="16">
        <v>31.24050814074506</v>
      </c>
      <c r="B11" s="16">
        <v>24.4</v>
      </c>
      <c r="C11" s="16">
        <v>17.600000000000001</v>
      </c>
      <c r="D11" s="16">
        <v>23</v>
      </c>
      <c r="E11" s="16">
        <v>29.85085044476623</v>
      </c>
      <c r="F11" s="16">
        <v>23.833751551446625</v>
      </c>
      <c r="H11" s="16">
        <f t="shared" si="0"/>
        <v>27.820254070372528</v>
      </c>
      <c r="I11" s="16">
        <f t="shared" si="1"/>
        <v>6.8405081407450616</v>
      </c>
      <c r="J11" s="16">
        <f t="shared" si="2"/>
        <v>24.420254070372529</v>
      </c>
      <c r="K11" s="16">
        <f t="shared" si="3"/>
        <v>13.640508140745059</v>
      </c>
      <c r="L11">
        <f t="shared" si="4"/>
        <v>27.120254070372532</v>
      </c>
      <c r="M11" s="16">
        <f t="shared" si="5"/>
        <v>8.2405081407450602</v>
      </c>
      <c r="N11">
        <f t="shared" si="6"/>
        <v>30.545679292755644</v>
      </c>
      <c r="O11" s="16">
        <f t="shared" si="7"/>
        <v>1.3896576959788298</v>
      </c>
      <c r="P11">
        <f t="shared" si="8"/>
        <v>27.537129846095844</v>
      </c>
      <c r="Q11" s="16">
        <f t="shared" si="9"/>
        <v>7.4067565892984355</v>
      </c>
    </row>
    <row r="12" spans="1:17">
      <c r="A12" s="16">
        <v>26.666195372341761</v>
      </c>
      <c r="B12" s="16">
        <v>30.4</v>
      </c>
      <c r="C12" s="16">
        <v>20.8</v>
      </c>
      <c r="D12" s="16">
        <v>24.2</v>
      </c>
      <c r="E12" s="16">
        <v>31.128432258896144</v>
      </c>
      <c r="F12" s="16">
        <v>24.686763506704512</v>
      </c>
      <c r="H12" s="16">
        <f t="shared" si="0"/>
        <v>28.53309768617088</v>
      </c>
      <c r="I12" s="16">
        <f t="shared" si="1"/>
        <v>-3.7338046276582375</v>
      </c>
      <c r="J12" s="16">
        <f t="shared" si="2"/>
        <v>23.733097686170879</v>
      </c>
      <c r="K12" s="16">
        <f t="shared" si="3"/>
        <v>5.8661953723417604</v>
      </c>
      <c r="L12">
        <f t="shared" si="4"/>
        <v>25.433097686170882</v>
      </c>
      <c r="M12" s="16">
        <f t="shared" si="5"/>
        <v>2.4661953723417618</v>
      </c>
      <c r="N12">
        <f t="shared" si="6"/>
        <v>28.897313815618951</v>
      </c>
      <c r="O12" s="16">
        <f t="shared" si="7"/>
        <v>-4.4622368865543827</v>
      </c>
      <c r="P12">
        <f t="shared" si="8"/>
        <v>25.676479439523135</v>
      </c>
      <c r="Q12" s="16">
        <f t="shared" si="9"/>
        <v>1.9794318656372489</v>
      </c>
    </row>
    <row r="13" spans="1:17">
      <c r="A13" s="16">
        <v>26.11456595646624</v>
      </c>
      <c r="B13" s="16">
        <v>34.200000000000003</v>
      </c>
      <c r="C13" s="16">
        <v>29.9</v>
      </c>
      <c r="D13" s="16">
        <v>29.6</v>
      </c>
      <c r="E13" s="16">
        <v>36.541797416440943</v>
      </c>
      <c r="F13" s="16">
        <v>26.272199826588416</v>
      </c>
      <c r="H13" s="16">
        <f t="shared" si="0"/>
        <v>30.15728297823312</v>
      </c>
      <c r="I13" s="16">
        <f t="shared" si="1"/>
        <v>-8.0854340435337626</v>
      </c>
      <c r="J13" s="16">
        <f t="shared" si="2"/>
        <v>28.007282978233121</v>
      </c>
      <c r="K13" s="16">
        <f t="shared" si="3"/>
        <v>-3.7854340435337583</v>
      </c>
      <c r="L13">
        <f t="shared" si="4"/>
        <v>27.857282978233123</v>
      </c>
      <c r="M13" s="16">
        <f t="shared" si="5"/>
        <v>-3.4854340435337612</v>
      </c>
      <c r="N13">
        <f t="shared" si="6"/>
        <v>31.32818168645359</v>
      </c>
      <c r="O13" s="16">
        <f t="shared" si="7"/>
        <v>-10.427231459974703</v>
      </c>
      <c r="P13">
        <f t="shared" si="8"/>
        <v>26.193382891527328</v>
      </c>
      <c r="Q13" s="16">
        <f t="shared" si="9"/>
        <v>-0.15763387012217578</v>
      </c>
    </row>
    <row r="14" spans="1:17">
      <c r="A14" s="16">
        <v>26.549927664902295</v>
      </c>
      <c r="B14" s="16">
        <v>27</v>
      </c>
      <c r="C14" s="16">
        <v>21.8</v>
      </c>
      <c r="D14" s="16">
        <v>24.2</v>
      </c>
      <c r="E14" s="16">
        <v>31.019107029009341</v>
      </c>
      <c r="F14" s="16">
        <v>20.617957544532928</v>
      </c>
      <c r="H14" s="16">
        <f t="shared" si="0"/>
        <v>26.774963832451149</v>
      </c>
      <c r="I14" s="16">
        <f t="shared" si="1"/>
        <v>-0.45007233509770472</v>
      </c>
      <c r="J14" s="16">
        <f t="shared" si="2"/>
        <v>24.174963832451148</v>
      </c>
      <c r="K14" s="16">
        <f t="shared" si="3"/>
        <v>4.7499276649022946</v>
      </c>
      <c r="L14">
        <f t="shared" si="4"/>
        <v>25.374963832451147</v>
      </c>
      <c r="M14" s="16">
        <f t="shared" si="5"/>
        <v>2.349927664902296</v>
      </c>
      <c r="N14">
        <f t="shared" si="6"/>
        <v>28.784517346955816</v>
      </c>
      <c r="O14" s="16">
        <f t="shared" si="7"/>
        <v>-4.4691793641070454</v>
      </c>
      <c r="P14">
        <f t="shared" si="8"/>
        <v>23.583942604717613</v>
      </c>
      <c r="Q14" s="16">
        <f t="shared" si="9"/>
        <v>5.9319701203693675</v>
      </c>
    </row>
    <row r="15" spans="1:17">
      <c r="A15" s="16">
        <v>21.915161673540329</v>
      </c>
      <c r="B15" s="16">
        <v>28.6</v>
      </c>
      <c r="C15" s="16">
        <v>24.7</v>
      </c>
      <c r="D15" s="16">
        <v>27.4</v>
      </c>
      <c r="E15" s="16">
        <v>33.823630116172595</v>
      </c>
      <c r="F15" s="16">
        <v>24.973385106251111</v>
      </c>
      <c r="H15" s="16">
        <f t="shared" si="0"/>
        <v>25.257580836770167</v>
      </c>
      <c r="I15" s="16">
        <f t="shared" si="1"/>
        <v>-6.6848383264596727</v>
      </c>
      <c r="J15" s="16">
        <f t="shared" si="2"/>
        <v>23.307580836770164</v>
      </c>
      <c r="K15" s="16">
        <f t="shared" si="3"/>
        <v>-2.7848383264596706</v>
      </c>
      <c r="L15">
        <f t="shared" si="4"/>
        <v>24.657580836770165</v>
      </c>
      <c r="M15" s="16">
        <f t="shared" si="5"/>
        <v>-5.4848383264596698</v>
      </c>
      <c r="N15">
        <f t="shared" si="6"/>
        <v>27.86939589485646</v>
      </c>
      <c r="O15" s="16">
        <f t="shared" si="7"/>
        <v>-11.908468442632266</v>
      </c>
      <c r="P15">
        <f t="shared" si="8"/>
        <v>23.44427338989572</v>
      </c>
      <c r="Q15" s="16">
        <f t="shared" si="9"/>
        <v>-3.0582234327107827</v>
      </c>
    </row>
    <row r="16" spans="1:17">
      <c r="A16" s="16">
        <v>23.463415787167641</v>
      </c>
      <c r="B16" s="16">
        <v>33.299999999999997</v>
      </c>
      <c r="C16" s="16">
        <v>28.9</v>
      </c>
      <c r="D16" s="16">
        <v>22.1</v>
      </c>
      <c r="E16" s="16">
        <v>31.909048455102074</v>
      </c>
      <c r="F16" s="16">
        <v>24.846164543733185</v>
      </c>
      <c r="H16" s="16">
        <f t="shared" si="0"/>
        <v>28.381707893583819</v>
      </c>
      <c r="I16" s="16">
        <f t="shared" si="1"/>
        <v>-9.8365842128323564</v>
      </c>
      <c r="J16" s="16">
        <f t="shared" si="2"/>
        <v>26.18170789358382</v>
      </c>
      <c r="K16" s="16">
        <f t="shared" si="3"/>
        <v>-5.4365842128323578</v>
      </c>
      <c r="L16">
        <f t="shared" si="4"/>
        <v>22.781707893583821</v>
      </c>
      <c r="M16" s="16">
        <f t="shared" si="5"/>
        <v>1.3634157871676393</v>
      </c>
      <c r="N16">
        <f t="shared" si="6"/>
        <v>27.686232121134857</v>
      </c>
      <c r="O16" s="16">
        <f t="shared" si="7"/>
        <v>-8.4456326679344329</v>
      </c>
      <c r="P16">
        <f t="shared" si="8"/>
        <v>24.154790165450414</v>
      </c>
      <c r="Q16" s="16">
        <f t="shared" si="9"/>
        <v>-1.3827487565655439</v>
      </c>
    </row>
    <row r="17" spans="1:17">
      <c r="A17" s="16">
        <v>25.559601429653611</v>
      </c>
      <c r="B17" s="16">
        <v>30.3</v>
      </c>
      <c r="C17" s="16">
        <v>22.7</v>
      </c>
      <c r="D17" s="16">
        <v>22.2</v>
      </c>
      <c r="E17" s="16">
        <v>29.145715995379007</v>
      </c>
      <c r="F17" s="16">
        <v>17.2684580952704</v>
      </c>
      <c r="H17" s="16">
        <f t="shared" si="0"/>
        <v>27.929800714826804</v>
      </c>
      <c r="I17" s="16">
        <f t="shared" si="1"/>
        <v>-4.7403985703463896</v>
      </c>
      <c r="J17" s="16">
        <f t="shared" si="2"/>
        <v>24.129800714826807</v>
      </c>
      <c r="K17" s="16">
        <f t="shared" si="3"/>
        <v>2.8596014296536119</v>
      </c>
      <c r="L17">
        <f t="shared" si="4"/>
        <v>23.879800714826807</v>
      </c>
      <c r="M17" s="16">
        <f t="shared" si="5"/>
        <v>3.3596014296536119</v>
      </c>
      <c r="N17">
        <f t="shared" si="6"/>
        <v>27.352658712516309</v>
      </c>
      <c r="O17" s="16">
        <f t="shared" si="7"/>
        <v>-3.5861145657253957</v>
      </c>
      <c r="P17">
        <f t="shared" si="8"/>
        <v>21.414029762462008</v>
      </c>
      <c r="Q17" s="16">
        <f t="shared" si="9"/>
        <v>8.2911433343832108</v>
      </c>
    </row>
    <row r="18" spans="1:17">
      <c r="A18" s="16">
        <v>31.408299268674345</v>
      </c>
      <c r="B18" s="16">
        <v>39.4</v>
      </c>
      <c r="C18" s="16">
        <v>32</v>
      </c>
      <c r="D18" s="16">
        <v>27.3</v>
      </c>
      <c r="E18" s="16">
        <v>36.879103854701967</v>
      </c>
      <c r="F18" s="16">
        <v>33.692681361929203</v>
      </c>
      <c r="H18" s="16">
        <f t="shared" si="0"/>
        <v>35.404149634337173</v>
      </c>
      <c r="I18" s="16">
        <f t="shared" si="1"/>
        <v>-7.9917007313256541</v>
      </c>
      <c r="J18" s="16">
        <f t="shared" si="2"/>
        <v>31.70414963433717</v>
      </c>
      <c r="K18" s="16">
        <f t="shared" si="3"/>
        <v>-0.59170073132565548</v>
      </c>
      <c r="L18">
        <f t="shared" si="4"/>
        <v>29.354149634337173</v>
      </c>
      <c r="M18" s="16">
        <f t="shared" si="5"/>
        <v>4.1082992686743438</v>
      </c>
      <c r="N18">
        <f t="shared" si="6"/>
        <v>34.143701561688154</v>
      </c>
      <c r="O18" s="16">
        <f t="shared" si="7"/>
        <v>-5.4708045860276222</v>
      </c>
      <c r="P18">
        <f t="shared" si="8"/>
        <v>32.550490315301772</v>
      </c>
      <c r="Q18" s="16">
        <f t="shared" si="9"/>
        <v>-2.2843820932548589</v>
      </c>
    </row>
    <row r="19" spans="1:17">
      <c r="A19" s="16">
        <v>28.531029042656986</v>
      </c>
      <c r="B19" s="16">
        <v>34</v>
      </c>
      <c r="C19" s="16">
        <v>21</v>
      </c>
      <c r="D19" s="16">
        <v>26.7</v>
      </c>
      <c r="E19" s="16">
        <v>31.085096916032562</v>
      </c>
      <c r="F19" s="16">
        <v>24.749615901665312</v>
      </c>
      <c r="H19" s="16">
        <f t="shared" si="0"/>
        <v>31.265514521328491</v>
      </c>
      <c r="I19" s="16">
        <f t="shared" si="1"/>
        <v>-5.4689709573430143</v>
      </c>
      <c r="J19" s="16">
        <f t="shared" si="2"/>
        <v>24.765514521328491</v>
      </c>
      <c r="K19" s="16">
        <f t="shared" si="3"/>
        <v>7.5310290426569857</v>
      </c>
      <c r="L19">
        <f t="shared" si="4"/>
        <v>27.615514521328492</v>
      </c>
      <c r="M19" s="16">
        <f t="shared" si="5"/>
        <v>1.8310290426569864</v>
      </c>
      <c r="N19">
        <f t="shared" si="6"/>
        <v>29.808062979344776</v>
      </c>
      <c r="O19" s="16">
        <f t="shared" si="7"/>
        <v>-2.5540678733755762</v>
      </c>
      <c r="P19">
        <f t="shared" si="8"/>
        <v>26.640322472161149</v>
      </c>
      <c r="Q19" s="16">
        <f t="shared" si="9"/>
        <v>3.781413140991674</v>
      </c>
    </row>
    <row r="20" spans="1:17">
      <c r="A20" s="16">
        <v>24.162300961598682</v>
      </c>
      <c r="B20" s="16">
        <v>24.2</v>
      </c>
      <c r="C20" s="16">
        <v>18.600000000000001</v>
      </c>
      <c r="D20" s="16">
        <v>29.2</v>
      </c>
      <c r="E20" s="16">
        <v>33.126857828606674</v>
      </c>
      <c r="F20" s="16">
        <v>21.481991685320878</v>
      </c>
      <c r="H20" s="16">
        <f t="shared" si="0"/>
        <v>24.181150480799339</v>
      </c>
      <c r="I20" s="16">
        <f t="shared" si="1"/>
        <v>-3.7699038401317608E-2</v>
      </c>
      <c r="J20" s="16">
        <f t="shared" si="2"/>
        <v>21.381150480799342</v>
      </c>
      <c r="K20" s="16">
        <f t="shared" si="3"/>
        <v>5.5623009615986803</v>
      </c>
      <c r="L20">
        <f t="shared" si="4"/>
        <v>26.681150480799339</v>
      </c>
      <c r="M20" s="16">
        <f t="shared" si="5"/>
        <v>-5.0376990384013176</v>
      </c>
      <c r="N20">
        <f t="shared" si="6"/>
        <v>28.644579395102678</v>
      </c>
      <c r="O20" s="16">
        <f t="shared" si="7"/>
        <v>-8.9645568670079925</v>
      </c>
      <c r="P20">
        <f t="shared" si="8"/>
        <v>22.82214632345978</v>
      </c>
      <c r="Q20" s="16">
        <f t="shared" si="9"/>
        <v>2.6803092762778036</v>
      </c>
    </row>
    <row r="21" spans="1:17">
      <c r="A21" s="16">
        <v>29.90130545984071</v>
      </c>
      <c r="B21" s="16">
        <v>32.700000000000003</v>
      </c>
      <c r="C21" s="16">
        <v>23.7</v>
      </c>
      <c r="D21" s="16">
        <v>26.35</v>
      </c>
      <c r="E21" s="16">
        <v>36.027983194886829</v>
      </c>
      <c r="F21" s="16">
        <v>28.103996022174726</v>
      </c>
      <c r="H21" s="16">
        <f t="shared" si="0"/>
        <v>31.300652729920358</v>
      </c>
      <c r="I21" s="16">
        <f t="shared" si="1"/>
        <v>-2.7986945401592926</v>
      </c>
      <c r="J21" s="16">
        <f t="shared" si="2"/>
        <v>26.800652729920355</v>
      </c>
      <c r="K21" s="16">
        <f t="shared" si="3"/>
        <v>6.2013054598407109</v>
      </c>
      <c r="L21">
        <f t="shared" si="4"/>
        <v>28.125652729920354</v>
      </c>
      <c r="M21" s="16">
        <f t="shared" si="5"/>
        <v>3.5513054598407088</v>
      </c>
      <c r="N21">
        <f t="shared" si="6"/>
        <v>32.964644327363771</v>
      </c>
      <c r="O21" s="16">
        <f t="shared" si="7"/>
        <v>-6.126677735046119</v>
      </c>
      <c r="P21">
        <f t="shared" si="8"/>
        <v>29.00265074100772</v>
      </c>
      <c r="Q21" s="16">
        <f t="shared" si="9"/>
        <v>1.7973094376659837</v>
      </c>
    </row>
    <row r="22" spans="1:17">
      <c r="A22" s="16">
        <v>34.246075957342995</v>
      </c>
      <c r="B22" s="16">
        <v>36.4</v>
      </c>
      <c r="C22" s="16">
        <v>26.3</v>
      </c>
      <c r="D22" s="16">
        <v>25.2</v>
      </c>
      <c r="E22" s="16">
        <v>35.23287530050689</v>
      </c>
      <c r="F22" s="16">
        <v>28.369129814506966</v>
      </c>
      <c r="H22" s="16">
        <f t="shared" si="0"/>
        <v>35.323037978671493</v>
      </c>
      <c r="I22" s="16">
        <f t="shared" si="1"/>
        <v>-2.1539240426570032</v>
      </c>
      <c r="J22" s="16">
        <f t="shared" si="2"/>
        <v>30.273037978671496</v>
      </c>
      <c r="K22" s="16">
        <f t="shared" si="3"/>
        <v>7.9460759573429947</v>
      </c>
      <c r="L22">
        <f t="shared" si="4"/>
        <v>29.723037978671499</v>
      </c>
      <c r="M22" s="16">
        <f t="shared" si="5"/>
        <v>9.0460759573429961</v>
      </c>
      <c r="N22">
        <f t="shared" si="6"/>
        <v>34.739475628924943</v>
      </c>
      <c r="O22" s="16">
        <f t="shared" si="7"/>
        <v>-0.98679934316389506</v>
      </c>
      <c r="P22">
        <f t="shared" si="8"/>
        <v>31.307602885924979</v>
      </c>
      <c r="Q22" s="16">
        <f t="shared" si="9"/>
        <v>5.8769461428360295</v>
      </c>
    </row>
    <row r="23" spans="1:17">
      <c r="A23" s="16">
        <v>22.18035458700518</v>
      </c>
      <c r="B23" s="16">
        <v>30.7</v>
      </c>
      <c r="C23" s="16">
        <v>24.7</v>
      </c>
      <c r="D23" s="16">
        <v>20.2</v>
      </c>
      <c r="E23" s="16">
        <v>27.123509286306735</v>
      </c>
      <c r="F23" s="16">
        <v>18.898828754666486</v>
      </c>
      <c r="H23" s="16">
        <f t="shared" si="0"/>
        <v>26.44017729350259</v>
      </c>
      <c r="I23" s="16">
        <f t="shared" si="1"/>
        <v>-8.5196454129948194</v>
      </c>
      <c r="J23" s="16">
        <f t="shared" si="2"/>
        <v>23.44017729350259</v>
      </c>
      <c r="K23" s="16">
        <f t="shared" si="3"/>
        <v>-2.5196454129948194</v>
      </c>
      <c r="L23">
        <f t="shared" si="4"/>
        <v>21.19017729350259</v>
      </c>
      <c r="M23" s="16">
        <f t="shared" si="5"/>
        <v>1.9803545870051806</v>
      </c>
      <c r="N23">
        <f t="shared" si="6"/>
        <v>24.651931936655956</v>
      </c>
      <c r="O23" s="16">
        <f t="shared" si="7"/>
        <v>-4.9431546993015552</v>
      </c>
      <c r="P23">
        <f t="shared" si="8"/>
        <v>20.539591670835833</v>
      </c>
      <c r="Q23" s="16">
        <f t="shared" si="9"/>
        <v>3.2815258323386942</v>
      </c>
    </row>
    <row r="24" spans="1:17">
      <c r="A24" s="16">
        <v>28.361397456646387</v>
      </c>
      <c r="B24" s="16">
        <v>32.4</v>
      </c>
      <c r="C24" s="16">
        <v>21.6</v>
      </c>
      <c r="D24" s="16">
        <v>25.8</v>
      </c>
      <c r="E24" s="16">
        <v>33.494698200024416</v>
      </c>
      <c r="F24" s="16">
        <v>25.353257693106279</v>
      </c>
      <c r="H24" s="16">
        <f t="shared" si="0"/>
        <v>30.380698728323193</v>
      </c>
      <c r="I24" s="16">
        <f t="shared" si="1"/>
        <v>-4.0386025433536119</v>
      </c>
      <c r="J24" s="16">
        <f t="shared" si="2"/>
        <v>24.980698728323194</v>
      </c>
      <c r="K24" s="16">
        <f t="shared" si="3"/>
        <v>6.7613974566463853</v>
      </c>
      <c r="L24">
        <f t="shared" si="4"/>
        <v>27.080698728323192</v>
      </c>
      <c r="M24" s="16">
        <f t="shared" si="5"/>
        <v>2.561397456646386</v>
      </c>
      <c r="N24">
        <f t="shared" si="6"/>
        <v>30.928047828335401</v>
      </c>
      <c r="O24" s="16">
        <f t="shared" si="7"/>
        <v>-5.1333007433780296</v>
      </c>
      <c r="P24">
        <f t="shared" si="8"/>
        <v>26.857327574876333</v>
      </c>
      <c r="Q24" s="16">
        <f t="shared" si="9"/>
        <v>3.0081397635401075</v>
      </c>
    </row>
    <row r="25" spans="1:17">
      <c r="A25" s="16">
        <v>32.373711637753203</v>
      </c>
      <c r="B25" s="16">
        <v>34.1</v>
      </c>
      <c r="C25" s="16">
        <v>30.3</v>
      </c>
      <c r="D25" s="16">
        <v>23.1</v>
      </c>
      <c r="E25" s="16">
        <v>34.483062141314761</v>
      </c>
      <c r="F25" s="16">
        <v>28.005576254683096</v>
      </c>
      <c r="H25" s="16">
        <f t="shared" si="0"/>
        <v>33.236855818876606</v>
      </c>
      <c r="I25" s="16">
        <f t="shared" si="1"/>
        <v>-1.7262883622467982</v>
      </c>
      <c r="J25" s="16">
        <f t="shared" si="2"/>
        <v>31.3368558188766</v>
      </c>
      <c r="K25" s="16">
        <f t="shared" si="3"/>
        <v>2.0737116377532026</v>
      </c>
      <c r="L25">
        <f t="shared" si="4"/>
        <v>27.736855818876602</v>
      </c>
      <c r="M25" s="16">
        <f t="shared" si="5"/>
        <v>9.2737116377532018</v>
      </c>
      <c r="N25">
        <f t="shared" si="6"/>
        <v>33.428386889533982</v>
      </c>
      <c r="O25" s="16">
        <f t="shared" si="7"/>
        <v>-2.1093505035615578</v>
      </c>
      <c r="P25">
        <f t="shared" si="8"/>
        <v>30.189643946218148</v>
      </c>
      <c r="Q25" s="16">
        <f t="shared" si="9"/>
        <v>4.3681353830701077</v>
      </c>
    </row>
    <row r="26" spans="1:17">
      <c r="A26" s="16">
        <v>36.232532556465543</v>
      </c>
      <c r="B26" s="16">
        <v>39.200000000000003</v>
      </c>
      <c r="C26" s="16">
        <v>32.5</v>
      </c>
      <c r="D26" s="16">
        <v>37.1</v>
      </c>
      <c r="E26" s="16">
        <v>38.198900372276071</v>
      </c>
      <c r="F26" s="16">
        <v>32.230922059902589</v>
      </c>
      <c r="H26" s="16">
        <f t="shared" si="0"/>
        <v>37.716266278232773</v>
      </c>
      <c r="I26" s="16">
        <f t="shared" si="1"/>
        <v>-2.9674674435344599</v>
      </c>
      <c r="J26" s="16">
        <f t="shared" si="2"/>
        <v>34.366266278232771</v>
      </c>
      <c r="K26" s="16">
        <f t="shared" si="3"/>
        <v>3.7325325564655429</v>
      </c>
      <c r="L26">
        <f t="shared" si="4"/>
        <v>36.666266278232769</v>
      </c>
      <c r="M26" s="16">
        <f t="shared" si="5"/>
        <v>-0.86746744353445848</v>
      </c>
      <c r="N26">
        <f t="shared" si="6"/>
        <v>37.215716464370807</v>
      </c>
      <c r="O26" s="16">
        <f t="shared" si="7"/>
        <v>-1.9663678158105284</v>
      </c>
      <c r="P26">
        <f t="shared" si="8"/>
        <v>34.231727308184063</v>
      </c>
      <c r="Q26" s="16">
        <f t="shared" si="9"/>
        <v>4.0016104965629538</v>
      </c>
    </row>
    <row r="27" spans="1:17">
      <c r="A27" s="16">
        <v>24.998884744962879</v>
      </c>
      <c r="B27" s="16">
        <v>29.9</v>
      </c>
      <c r="C27" s="16">
        <v>27.6</v>
      </c>
      <c r="D27" s="16">
        <v>18.600000000000001</v>
      </c>
      <c r="E27" s="16">
        <v>32.246930480069565</v>
      </c>
      <c r="F27" s="16">
        <v>21.266044336974055</v>
      </c>
      <c r="H27" s="16">
        <f t="shared" si="0"/>
        <v>27.449442372481439</v>
      </c>
      <c r="I27" s="16">
        <f t="shared" si="1"/>
        <v>-4.9011152550371193</v>
      </c>
      <c r="J27" s="16">
        <f t="shared" si="2"/>
        <v>26.29944237248144</v>
      </c>
      <c r="K27" s="16">
        <f t="shared" si="3"/>
        <v>-2.6011152550371222</v>
      </c>
      <c r="L27">
        <f t="shared" si="4"/>
        <v>21.79944237248144</v>
      </c>
      <c r="M27" s="16">
        <f t="shared" si="5"/>
        <v>6.3988847449628778</v>
      </c>
      <c r="N27">
        <f t="shared" si="6"/>
        <v>28.622907612516222</v>
      </c>
      <c r="O27" s="16">
        <f t="shared" si="7"/>
        <v>-7.248045735106686</v>
      </c>
      <c r="P27">
        <f t="shared" si="8"/>
        <v>23.132464540968467</v>
      </c>
      <c r="Q27" s="16">
        <f t="shared" si="9"/>
        <v>3.7328404079888244</v>
      </c>
    </row>
    <row r="28" spans="1:17">
      <c r="A28" s="16">
        <v>35.42251872672297</v>
      </c>
      <c r="B28" s="16">
        <v>33.700000000000003</v>
      </c>
      <c r="C28" s="16">
        <v>29</v>
      </c>
      <c r="D28" s="16">
        <v>26.9</v>
      </c>
      <c r="E28" s="16">
        <v>38.018408677165553</v>
      </c>
      <c r="F28" s="16">
        <v>32.275612743661327</v>
      </c>
      <c r="H28" s="16">
        <f t="shared" si="0"/>
        <v>34.561259363361486</v>
      </c>
      <c r="I28" s="16">
        <f t="shared" si="1"/>
        <v>1.7225187267229671</v>
      </c>
      <c r="J28" s="16">
        <f t="shared" si="2"/>
        <v>32.211259363361485</v>
      </c>
      <c r="K28" s="16">
        <f t="shared" si="3"/>
        <v>6.42251872672297</v>
      </c>
      <c r="L28">
        <f t="shared" si="4"/>
        <v>31.161259363361484</v>
      </c>
      <c r="M28" s="16">
        <f t="shared" si="5"/>
        <v>8.5225187267229714</v>
      </c>
      <c r="N28">
        <f t="shared" si="6"/>
        <v>36.720463701944261</v>
      </c>
      <c r="O28" s="16">
        <f t="shared" si="7"/>
        <v>-2.595889950442583</v>
      </c>
      <c r="P28">
        <f t="shared" si="8"/>
        <v>33.849065735192148</v>
      </c>
      <c r="Q28" s="16">
        <f t="shared" si="9"/>
        <v>3.146905983061643</v>
      </c>
    </row>
    <row r="29" spans="1:17">
      <c r="A29" s="16">
        <v>41.742029694352837</v>
      </c>
      <c r="B29" s="16">
        <v>40.1</v>
      </c>
      <c r="C29" s="16">
        <v>33.9</v>
      </c>
      <c r="D29" s="16">
        <v>28.8</v>
      </c>
      <c r="E29" s="16">
        <v>42.650557262796212</v>
      </c>
      <c r="F29" s="16">
        <v>29.936300759895573</v>
      </c>
      <c r="H29" s="16">
        <f t="shared" si="0"/>
        <v>40.921014847176423</v>
      </c>
      <c r="I29" s="16">
        <f t="shared" si="1"/>
        <v>1.6420296943528356</v>
      </c>
      <c r="J29" s="16">
        <f t="shared" si="2"/>
        <v>37.821014847176414</v>
      </c>
      <c r="K29" s="16">
        <f t="shared" si="3"/>
        <v>7.8420296943528385</v>
      </c>
      <c r="L29">
        <f t="shared" si="4"/>
        <v>35.271014847176417</v>
      </c>
      <c r="M29" s="16">
        <f t="shared" si="5"/>
        <v>12.942029694352836</v>
      </c>
      <c r="N29">
        <f t="shared" si="6"/>
        <v>42.196293478574525</v>
      </c>
      <c r="O29" s="16">
        <f t="shared" si="7"/>
        <v>-0.90852756844337534</v>
      </c>
      <c r="P29">
        <f t="shared" si="8"/>
        <v>35.839165227124205</v>
      </c>
      <c r="Q29" s="16">
        <f t="shared" si="9"/>
        <v>11.805728934457264</v>
      </c>
    </row>
    <row r="30" spans="1:17">
      <c r="A30" s="16">
        <v>41.913694930084674</v>
      </c>
      <c r="B30" s="16">
        <v>41.5</v>
      </c>
      <c r="C30" s="16">
        <v>30.8</v>
      </c>
      <c r="D30" s="16">
        <v>37.799999999999997</v>
      </c>
      <c r="E30" s="16">
        <v>39.191526177411795</v>
      </c>
      <c r="F30" s="16">
        <v>33.237575544835266</v>
      </c>
      <c r="H30" s="16">
        <f t="shared" si="0"/>
        <v>41.706847465042337</v>
      </c>
      <c r="I30" s="16">
        <f t="shared" si="1"/>
        <v>0.41369493008467373</v>
      </c>
      <c r="J30" s="16">
        <f t="shared" si="2"/>
        <v>36.356847465042335</v>
      </c>
      <c r="K30" s="16">
        <f t="shared" si="3"/>
        <v>11.113694930084673</v>
      </c>
      <c r="L30">
        <f t="shared" si="4"/>
        <v>39.856847465042335</v>
      </c>
      <c r="M30" s="16">
        <f t="shared" si="5"/>
        <v>4.1136949300846766</v>
      </c>
      <c r="N30">
        <f t="shared" si="6"/>
        <v>40.552610553748238</v>
      </c>
      <c r="O30" s="16">
        <f t="shared" si="7"/>
        <v>2.7221687526728786</v>
      </c>
      <c r="P30">
        <f t="shared" si="8"/>
        <v>37.57563523745997</v>
      </c>
      <c r="Q30" s="16">
        <f t="shared" si="9"/>
        <v>8.6761193852494074</v>
      </c>
    </row>
    <row r="31" spans="1:17">
      <c r="A31" s="16">
        <v>20.873224446096561</v>
      </c>
      <c r="B31" s="16">
        <v>24.1</v>
      </c>
      <c r="C31" s="16">
        <v>20.100000000000001</v>
      </c>
      <c r="D31" s="16">
        <v>23.4</v>
      </c>
      <c r="E31" s="16">
        <v>30.852270485076527</v>
      </c>
      <c r="F31" s="16">
        <v>19.498551417705823</v>
      </c>
      <c r="H31" s="16">
        <f t="shared" si="0"/>
        <v>22.486612223048283</v>
      </c>
      <c r="I31" s="16">
        <f t="shared" si="1"/>
        <v>-3.2267755539034404</v>
      </c>
      <c r="J31" s="16">
        <f t="shared" si="2"/>
        <v>20.486612223048283</v>
      </c>
      <c r="K31" s="16">
        <f t="shared" si="3"/>
        <v>0.7732244460965596</v>
      </c>
      <c r="L31">
        <f t="shared" si="4"/>
        <v>22.136612223048282</v>
      </c>
      <c r="M31" s="16">
        <f t="shared" si="5"/>
        <v>-2.5267755539034376</v>
      </c>
      <c r="N31">
        <f t="shared" si="6"/>
        <v>25.862747465586544</v>
      </c>
      <c r="O31" s="16">
        <f t="shared" si="7"/>
        <v>-9.9790460389799662</v>
      </c>
      <c r="P31">
        <f t="shared" si="8"/>
        <v>20.185887931901192</v>
      </c>
      <c r="Q31" s="16">
        <f t="shared" si="9"/>
        <v>1.3746730283907382</v>
      </c>
    </row>
    <row r="32" spans="1:17">
      <c r="A32" s="16">
        <v>39.693707370748129</v>
      </c>
      <c r="B32" s="16">
        <v>44.4</v>
      </c>
      <c r="C32" s="16">
        <v>40.9</v>
      </c>
      <c r="D32" s="16">
        <v>33.1</v>
      </c>
      <c r="E32" s="16">
        <v>45.467915268998915</v>
      </c>
      <c r="F32" s="16">
        <v>40.39211629782784</v>
      </c>
      <c r="H32" s="16">
        <f t="shared" si="0"/>
        <v>42.04685368537406</v>
      </c>
      <c r="I32" s="16">
        <f t="shared" si="1"/>
        <v>-4.7062926292518696</v>
      </c>
      <c r="J32" s="16">
        <f t="shared" si="2"/>
        <v>40.29685368537406</v>
      </c>
      <c r="K32" s="16">
        <f t="shared" si="3"/>
        <v>-1.2062926292518696</v>
      </c>
      <c r="L32">
        <f t="shared" si="4"/>
        <v>36.396853685374069</v>
      </c>
      <c r="M32" s="16">
        <f t="shared" si="5"/>
        <v>6.5937073707481275</v>
      </c>
      <c r="N32">
        <f t="shared" si="6"/>
        <v>42.580811319873519</v>
      </c>
      <c r="O32" s="16">
        <f t="shared" si="7"/>
        <v>-5.7742078982507863</v>
      </c>
      <c r="P32">
        <f t="shared" si="8"/>
        <v>40.042911834287985</v>
      </c>
      <c r="Q32" s="16">
        <f t="shared" si="9"/>
        <v>-0.69840892707971136</v>
      </c>
    </row>
    <row r="33" spans="1:17">
      <c r="A33" s="16">
        <v>30.344407556584585</v>
      </c>
      <c r="B33" s="16">
        <v>26.6</v>
      </c>
      <c r="C33" s="16">
        <v>14.8</v>
      </c>
      <c r="D33" s="16">
        <v>32</v>
      </c>
      <c r="E33" s="16">
        <v>30.866583201520736</v>
      </c>
      <c r="F33" s="16">
        <v>22.873261391178623</v>
      </c>
      <c r="H33" s="16">
        <f t="shared" si="0"/>
        <v>28.472203778292293</v>
      </c>
      <c r="I33" s="16">
        <f t="shared" si="1"/>
        <v>3.7444075565845836</v>
      </c>
      <c r="J33" s="16">
        <f t="shared" si="2"/>
        <v>22.572203778292291</v>
      </c>
      <c r="K33" s="16">
        <f t="shared" si="3"/>
        <v>15.544407556584584</v>
      </c>
      <c r="L33">
        <f t="shared" si="4"/>
        <v>31.172203778292292</v>
      </c>
      <c r="M33" s="16">
        <f t="shared" si="5"/>
        <v>-1.655592443415415</v>
      </c>
      <c r="N33">
        <f t="shared" si="6"/>
        <v>30.605495379052662</v>
      </c>
      <c r="O33" s="16">
        <f t="shared" si="7"/>
        <v>-0.52217564493615143</v>
      </c>
      <c r="P33">
        <f t="shared" si="8"/>
        <v>26.608834473881604</v>
      </c>
      <c r="Q33" s="16">
        <f t="shared" si="9"/>
        <v>7.4711461654059619</v>
      </c>
    </row>
    <row r="34" spans="1:17">
      <c r="A34" s="16">
        <v>26.263395494114317</v>
      </c>
      <c r="B34" s="16">
        <v>30.3</v>
      </c>
      <c r="C34" s="16">
        <v>25.4</v>
      </c>
      <c r="D34" s="16">
        <v>23.3</v>
      </c>
      <c r="E34" s="16">
        <v>33.13524223260611</v>
      </c>
      <c r="F34" s="16">
        <v>21.191001413192279</v>
      </c>
      <c r="H34" s="16">
        <f t="shared" si="0"/>
        <v>28.281697747057159</v>
      </c>
      <c r="I34" s="16">
        <f t="shared" si="1"/>
        <v>-4.0366045058856841</v>
      </c>
      <c r="J34" s="16">
        <f t="shared" si="2"/>
        <v>25.831697747057156</v>
      </c>
      <c r="K34" s="16">
        <f t="shared" si="3"/>
        <v>0.86339549411431804</v>
      </c>
      <c r="L34">
        <f t="shared" si="4"/>
        <v>24.781697747057159</v>
      </c>
      <c r="M34" s="16">
        <f t="shared" si="5"/>
        <v>2.9633954941143159</v>
      </c>
      <c r="N34">
        <f t="shared" si="6"/>
        <v>29.699318863360212</v>
      </c>
      <c r="O34" s="16">
        <f t="shared" si="7"/>
        <v>-6.8718467384917936</v>
      </c>
      <c r="P34">
        <f t="shared" si="8"/>
        <v>23.727198453653298</v>
      </c>
      <c r="Q34" s="16">
        <f t="shared" si="9"/>
        <v>5.072394080922038</v>
      </c>
    </row>
    <row r="35" spans="1:17">
      <c r="A35" s="16">
        <v>39.054676996275802</v>
      </c>
      <c r="B35" s="16">
        <v>38.6</v>
      </c>
      <c r="C35" s="16">
        <v>29.2</v>
      </c>
      <c r="D35" s="16">
        <v>38.700000000000003</v>
      </c>
      <c r="E35" s="16">
        <v>36.633454997361966</v>
      </c>
      <c r="F35" s="16">
        <v>32.318800777500286</v>
      </c>
      <c r="H35" s="16">
        <f t="shared" si="0"/>
        <v>38.827338498137905</v>
      </c>
      <c r="I35" s="16">
        <f t="shared" si="1"/>
        <v>0.4546769962758006</v>
      </c>
      <c r="J35" s="16">
        <f t="shared" si="2"/>
        <v>34.127338498137902</v>
      </c>
      <c r="K35" s="16">
        <f t="shared" si="3"/>
        <v>9.8546769962758027</v>
      </c>
      <c r="L35">
        <f t="shared" si="4"/>
        <v>38.877338498137902</v>
      </c>
      <c r="M35" s="16">
        <f t="shared" si="5"/>
        <v>0.35467699627579918</v>
      </c>
      <c r="N35">
        <f t="shared" si="6"/>
        <v>37.844065996818884</v>
      </c>
      <c r="O35" s="16">
        <f t="shared" si="7"/>
        <v>2.4212219989138362</v>
      </c>
      <c r="P35">
        <f t="shared" si="8"/>
        <v>35.686738886888044</v>
      </c>
      <c r="Q35" s="16">
        <f t="shared" si="9"/>
        <v>6.7358762187755161</v>
      </c>
    </row>
    <row r="36" spans="1:17">
      <c r="A36" s="16">
        <v>24.699274674975324</v>
      </c>
      <c r="B36" s="16">
        <v>32.5</v>
      </c>
      <c r="C36" s="16">
        <v>28.4</v>
      </c>
      <c r="D36" s="16">
        <v>21.9</v>
      </c>
      <c r="E36" s="16">
        <v>35.260039049633377</v>
      </c>
      <c r="F36" s="16">
        <v>22.937217279624456</v>
      </c>
      <c r="H36" s="16">
        <f t="shared" si="0"/>
        <v>28.599637337487664</v>
      </c>
      <c r="I36" s="16">
        <f t="shared" si="1"/>
        <v>-7.8007253250246755</v>
      </c>
      <c r="J36" s="16">
        <f t="shared" si="2"/>
        <v>26.54963733748766</v>
      </c>
      <c r="K36" s="16">
        <f t="shared" si="3"/>
        <v>-3.7007253250246741</v>
      </c>
      <c r="L36">
        <f t="shared" si="4"/>
        <v>23.29963733748766</v>
      </c>
      <c r="M36" s="16">
        <f t="shared" si="5"/>
        <v>2.7992746749753259</v>
      </c>
      <c r="N36">
        <f t="shared" si="6"/>
        <v>29.979656862304353</v>
      </c>
      <c r="O36" s="16">
        <f t="shared" si="7"/>
        <v>-10.560764374658053</v>
      </c>
      <c r="P36">
        <f t="shared" si="8"/>
        <v>23.818245977299888</v>
      </c>
      <c r="Q36" s="16">
        <f t="shared" si="9"/>
        <v>1.7620573953508689</v>
      </c>
    </row>
    <row r="37" spans="1:17">
      <c r="A37" s="16">
        <v>33.336847687211346</v>
      </c>
      <c r="B37" s="16">
        <v>30.2</v>
      </c>
      <c r="C37" s="16">
        <v>28.8</v>
      </c>
      <c r="D37" s="16">
        <v>30.6</v>
      </c>
      <c r="E37" s="16">
        <v>35.753116754083081</v>
      </c>
      <c r="F37" s="16">
        <v>23.172879084514353</v>
      </c>
      <c r="H37" s="16">
        <f t="shared" si="0"/>
        <v>31.768423843605675</v>
      </c>
      <c r="I37" s="16">
        <f t="shared" si="1"/>
        <v>3.1368476872113469</v>
      </c>
      <c r="J37" s="16">
        <f t="shared" si="2"/>
        <v>31.068423843605672</v>
      </c>
      <c r="K37" s="16">
        <f t="shared" si="3"/>
        <v>4.5368476872113455</v>
      </c>
      <c r="L37">
        <f t="shared" si="4"/>
        <v>31.968423843605674</v>
      </c>
      <c r="M37" s="16">
        <f t="shared" si="5"/>
        <v>2.7368476872113447</v>
      </c>
      <c r="N37">
        <f t="shared" si="6"/>
        <v>34.544982220647213</v>
      </c>
      <c r="O37" s="16">
        <f t="shared" si="7"/>
        <v>-2.4162690668717346</v>
      </c>
      <c r="P37">
        <f t="shared" si="8"/>
        <v>28.254863385862848</v>
      </c>
      <c r="Q37" s="16">
        <f t="shared" si="9"/>
        <v>10.163968602696993</v>
      </c>
    </row>
    <row r="38" spans="1:17">
      <c r="A38" s="16">
        <v>25.853909818076737</v>
      </c>
      <c r="B38" s="16">
        <v>27.2</v>
      </c>
      <c r="C38" s="16">
        <v>21.4</v>
      </c>
      <c r="D38" s="16">
        <v>24.3</v>
      </c>
      <c r="E38" s="16">
        <v>28.872666207699638</v>
      </c>
      <c r="F38" s="16">
        <v>20.908888936311687</v>
      </c>
      <c r="H38" s="16">
        <f t="shared" si="0"/>
        <v>26.526954909038366</v>
      </c>
      <c r="I38" s="16">
        <f t="shared" si="1"/>
        <v>-1.3460901819232625</v>
      </c>
      <c r="J38" s="16">
        <f t="shared" si="2"/>
        <v>23.626954909038368</v>
      </c>
      <c r="K38" s="16">
        <f t="shared" si="3"/>
        <v>4.4539098180767382</v>
      </c>
      <c r="L38">
        <f t="shared" si="4"/>
        <v>25.076954909038371</v>
      </c>
      <c r="M38" s="16">
        <f t="shared" si="5"/>
        <v>1.5539098180767361</v>
      </c>
      <c r="N38">
        <f t="shared" si="6"/>
        <v>27.363288012888187</v>
      </c>
      <c r="O38" s="16">
        <f t="shared" si="7"/>
        <v>-3.0187563896229008</v>
      </c>
      <c r="P38">
        <f t="shared" si="8"/>
        <v>23.381399377194214</v>
      </c>
      <c r="Q38" s="16">
        <f t="shared" si="9"/>
        <v>4.9450208817650498</v>
      </c>
    </row>
    <row r="39" spans="1:17">
      <c r="A39" s="16">
        <v>26.16258664886022</v>
      </c>
      <c r="B39" s="16">
        <v>32.799999999999997</v>
      </c>
      <c r="C39" s="16">
        <v>25.3</v>
      </c>
      <c r="D39" s="16">
        <v>24.6</v>
      </c>
      <c r="E39" s="16">
        <v>36.647289617796289</v>
      </c>
      <c r="F39" s="16">
        <v>26.242422120776698</v>
      </c>
      <c r="H39" s="16">
        <f t="shared" si="0"/>
        <v>29.481293324430109</v>
      </c>
      <c r="I39" s="16">
        <f t="shared" si="1"/>
        <v>-6.6374133511397773</v>
      </c>
      <c r="J39" s="16">
        <f t="shared" si="2"/>
        <v>25.731293324430112</v>
      </c>
      <c r="K39" s="16">
        <f t="shared" si="3"/>
        <v>0.86258664886021919</v>
      </c>
      <c r="L39">
        <f t="shared" si="4"/>
        <v>25.381293324430111</v>
      </c>
      <c r="M39" s="16">
        <f t="shared" si="5"/>
        <v>1.5625866488602185</v>
      </c>
      <c r="N39">
        <f t="shared" si="6"/>
        <v>31.404938133328255</v>
      </c>
      <c r="O39" s="16">
        <f t="shared" si="7"/>
        <v>-10.48470296893607</v>
      </c>
      <c r="P39">
        <f t="shared" si="8"/>
        <v>26.202504384818461</v>
      </c>
      <c r="Q39" s="16">
        <f t="shared" si="9"/>
        <v>-7.983547191647844E-2</v>
      </c>
    </row>
    <row r="40" spans="1:17">
      <c r="A40" s="16">
        <v>31.600999988793976</v>
      </c>
      <c r="B40" s="16">
        <v>34.6</v>
      </c>
      <c r="C40" s="16">
        <v>31.8</v>
      </c>
      <c r="D40" s="16">
        <v>24.3</v>
      </c>
      <c r="E40" s="16">
        <v>33.408009562876643</v>
      </c>
      <c r="F40" s="16">
        <v>21.839603489560666</v>
      </c>
      <c r="H40" s="16">
        <f t="shared" si="0"/>
        <v>33.100499994396991</v>
      </c>
      <c r="I40" s="16">
        <f t="shared" si="1"/>
        <v>-2.9990000112060251</v>
      </c>
      <c r="J40" s="16">
        <f t="shared" si="2"/>
        <v>31.700499994396989</v>
      </c>
      <c r="K40" s="16">
        <f t="shared" si="3"/>
        <v>-0.1990000112060244</v>
      </c>
      <c r="L40">
        <f t="shared" si="4"/>
        <v>27.950499994396989</v>
      </c>
      <c r="M40" s="16">
        <f t="shared" si="5"/>
        <v>7.3009999887939756</v>
      </c>
      <c r="N40">
        <f t="shared" si="6"/>
        <v>32.504504775835308</v>
      </c>
      <c r="O40" s="16">
        <f t="shared" si="7"/>
        <v>-1.8070095740826666</v>
      </c>
      <c r="P40">
        <f t="shared" si="8"/>
        <v>26.720301739177323</v>
      </c>
      <c r="Q40" s="16">
        <f t="shared" si="9"/>
        <v>9.7613964992333102</v>
      </c>
    </row>
    <row r="41" spans="1:17">
      <c r="A41" s="16">
        <v>27.931839230782529</v>
      </c>
      <c r="B41" s="16">
        <v>28.3</v>
      </c>
      <c r="C41" s="16">
        <v>22.9</v>
      </c>
      <c r="D41" s="16">
        <v>25.3</v>
      </c>
      <c r="E41" s="16">
        <v>28.075934649189627</v>
      </c>
      <c r="F41" s="16">
        <v>21.340767377048575</v>
      </c>
      <c r="H41" s="16">
        <f t="shared" si="0"/>
        <v>28.115919615391263</v>
      </c>
      <c r="I41" s="16">
        <f t="shared" si="1"/>
        <v>-0.36816076921747154</v>
      </c>
      <c r="J41" s="16">
        <f t="shared" si="2"/>
        <v>25.415919615391264</v>
      </c>
      <c r="K41" s="16">
        <f t="shared" si="3"/>
        <v>5.0318392307825306</v>
      </c>
      <c r="L41">
        <f t="shared" si="4"/>
        <v>26.615919615391263</v>
      </c>
      <c r="M41" s="16">
        <f t="shared" si="5"/>
        <v>2.6318392307825285</v>
      </c>
      <c r="N41">
        <f t="shared" si="6"/>
        <v>28.003886939986078</v>
      </c>
      <c r="O41" s="16">
        <f t="shared" si="7"/>
        <v>-0.1440954184070975</v>
      </c>
      <c r="P41">
        <f t="shared" si="8"/>
        <v>24.636303303915554</v>
      </c>
      <c r="Q41" s="16">
        <f t="shared" si="9"/>
        <v>6.5910718537339541</v>
      </c>
    </row>
    <row r="42" spans="1:17">
      <c r="A42" s="16">
        <v>28.274722658934515</v>
      </c>
      <c r="B42" s="16">
        <v>25.7</v>
      </c>
      <c r="C42" s="16">
        <v>13.3</v>
      </c>
      <c r="D42" s="16">
        <v>32.799999999999997</v>
      </c>
      <c r="E42" s="16">
        <v>33.932464794690191</v>
      </c>
      <c r="F42" s="16">
        <v>26.818568488704919</v>
      </c>
      <c r="H42" s="16">
        <f t="shared" si="0"/>
        <v>26.987361329467255</v>
      </c>
      <c r="I42" s="16">
        <f t="shared" si="1"/>
        <v>2.5747226589345154</v>
      </c>
      <c r="J42" s="16">
        <f t="shared" si="2"/>
        <v>20.787361329467259</v>
      </c>
      <c r="K42" s="16">
        <f t="shared" si="3"/>
        <v>14.974722658934514</v>
      </c>
      <c r="L42">
        <f t="shared" si="4"/>
        <v>30.537361329467256</v>
      </c>
      <c r="M42" s="16">
        <f t="shared" si="5"/>
        <v>-4.5252773410654825</v>
      </c>
      <c r="N42">
        <f t="shared" si="6"/>
        <v>31.103593726812353</v>
      </c>
      <c r="O42" s="16">
        <f t="shared" si="7"/>
        <v>-5.6577421357556759</v>
      </c>
      <c r="P42">
        <f t="shared" si="8"/>
        <v>27.546645573819717</v>
      </c>
      <c r="Q42" s="16">
        <f t="shared" si="9"/>
        <v>1.4561541702295955</v>
      </c>
    </row>
    <row r="43" spans="1:17">
      <c r="A43" s="16">
        <v>25.273934835614842</v>
      </c>
      <c r="B43" s="16">
        <v>15.3</v>
      </c>
      <c r="C43" s="16">
        <v>18.5</v>
      </c>
      <c r="D43" s="16">
        <v>32.6</v>
      </c>
      <c r="E43" s="16">
        <v>28.259498033969699</v>
      </c>
      <c r="F43" s="16">
        <v>21.542205016399674</v>
      </c>
      <c r="H43" s="16">
        <f t="shared" si="0"/>
        <v>20.286967417807421</v>
      </c>
      <c r="I43" s="16">
        <f t="shared" si="1"/>
        <v>9.9739348356148412</v>
      </c>
      <c r="J43" s="16">
        <f t="shared" si="2"/>
        <v>21.886967417807419</v>
      </c>
      <c r="K43" s="16">
        <f t="shared" si="3"/>
        <v>6.7739348356148419</v>
      </c>
      <c r="L43">
        <f t="shared" si="4"/>
        <v>28.936967417807423</v>
      </c>
      <c r="M43" s="16">
        <f t="shared" si="5"/>
        <v>-7.3260651643851595</v>
      </c>
      <c r="N43">
        <f t="shared" si="6"/>
        <v>26.766716434792272</v>
      </c>
      <c r="O43" s="16">
        <f t="shared" si="7"/>
        <v>-2.985563198354857</v>
      </c>
      <c r="P43">
        <f t="shared" si="8"/>
        <v>23.408069926007258</v>
      </c>
      <c r="Q43" s="16">
        <f t="shared" si="9"/>
        <v>3.7317298192151682</v>
      </c>
    </row>
    <row r="44" spans="1:17">
      <c r="A44" s="16">
        <v>25.173731131276345</v>
      </c>
      <c r="B44" s="16">
        <v>19.2</v>
      </c>
      <c r="C44" s="16">
        <v>10.6</v>
      </c>
      <c r="D44" s="16">
        <v>24.6</v>
      </c>
      <c r="E44" s="16">
        <v>21.408634248177894</v>
      </c>
      <c r="F44" s="16">
        <v>15.545016612259044</v>
      </c>
      <c r="H44" s="16">
        <f t="shared" si="0"/>
        <v>22.186865565638172</v>
      </c>
      <c r="I44" s="16">
        <f t="shared" si="1"/>
        <v>5.9737311312763453</v>
      </c>
      <c r="J44" s="16">
        <f t="shared" si="2"/>
        <v>17.886865565638171</v>
      </c>
      <c r="K44" s="16">
        <f t="shared" si="3"/>
        <v>14.573731131276345</v>
      </c>
      <c r="L44">
        <f t="shared" si="4"/>
        <v>24.886865565638175</v>
      </c>
      <c r="M44" s="16">
        <f t="shared" si="5"/>
        <v>0.57373113127634312</v>
      </c>
      <c r="N44">
        <f t="shared" si="6"/>
        <v>23.291182689727119</v>
      </c>
      <c r="O44" s="16">
        <f t="shared" si="7"/>
        <v>3.765096883098451</v>
      </c>
      <c r="P44">
        <f t="shared" si="8"/>
        <v>20.359373871767694</v>
      </c>
      <c r="Q44" s="16">
        <f t="shared" si="9"/>
        <v>9.6287145190173007</v>
      </c>
    </row>
    <row r="45" spans="1:17">
      <c r="A45" s="16">
        <v>29.296803217108369</v>
      </c>
      <c r="B45" s="16">
        <v>34.799999999999997</v>
      </c>
      <c r="C45" s="16">
        <v>30.1</v>
      </c>
      <c r="D45" s="16">
        <v>24.6</v>
      </c>
      <c r="E45" s="16">
        <v>34.749078610218298</v>
      </c>
      <c r="F45" s="16">
        <v>29.736418274332888</v>
      </c>
      <c r="H45" s="16">
        <f t="shared" si="0"/>
        <v>32.048401608554187</v>
      </c>
      <c r="I45" s="16">
        <f t="shared" si="1"/>
        <v>-5.5031967828916279</v>
      </c>
      <c r="J45" s="16">
        <f t="shared" si="2"/>
        <v>29.698401608554185</v>
      </c>
      <c r="K45" s="16">
        <f t="shared" si="3"/>
        <v>-0.80319678289163221</v>
      </c>
      <c r="L45">
        <f t="shared" si="4"/>
        <v>26.948401608554185</v>
      </c>
      <c r="M45" s="16">
        <f t="shared" si="5"/>
        <v>4.6968032171083678</v>
      </c>
      <c r="N45">
        <f t="shared" si="6"/>
        <v>32.022940913663334</v>
      </c>
      <c r="O45" s="16">
        <f t="shared" si="7"/>
        <v>-5.4522753931099288</v>
      </c>
      <c r="P45">
        <f t="shared" si="8"/>
        <v>29.516610745720627</v>
      </c>
      <c r="Q45" s="16">
        <f t="shared" si="9"/>
        <v>-0.43961505722451832</v>
      </c>
    </row>
    <row r="46" spans="1:17">
      <c r="A46" s="16">
        <v>30.431346138684745</v>
      </c>
      <c r="B46" s="16">
        <v>32.6</v>
      </c>
      <c r="C46" s="16">
        <v>30.5</v>
      </c>
      <c r="D46" s="16">
        <v>35.6</v>
      </c>
      <c r="E46" s="16">
        <v>38.522657834906667</v>
      </c>
      <c r="F46" s="16">
        <v>32.488025473285646</v>
      </c>
      <c r="H46" s="16">
        <f t="shared" si="0"/>
        <v>31.515673069342373</v>
      </c>
      <c r="I46" s="16">
        <f t="shared" si="1"/>
        <v>-2.1686538613152564</v>
      </c>
      <c r="J46" s="16">
        <f t="shared" si="2"/>
        <v>30.465673069342373</v>
      </c>
      <c r="K46" s="16">
        <f t="shared" si="3"/>
        <v>-6.8653861315254971E-2</v>
      </c>
      <c r="L46">
        <f t="shared" si="4"/>
        <v>33.01567306934237</v>
      </c>
      <c r="M46" s="16">
        <f t="shared" si="5"/>
        <v>-5.1686538613152564</v>
      </c>
      <c r="N46">
        <f t="shared" si="6"/>
        <v>34.477001986795706</v>
      </c>
      <c r="O46" s="16">
        <f t="shared" si="7"/>
        <v>-8.091311696221922</v>
      </c>
      <c r="P46">
        <f t="shared" si="8"/>
        <v>31.459685805985195</v>
      </c>
      <c r="Q46" s="16">
        <f t="shared" si="9"/>
        <v>-2.0566793346009007</v>
      </c>
    </row>
    <row r="47" spans="1:17">
      <c r="A47" s="16">
        <v>32.478942297218708</v>
      </c>
      <c r="B47" s="16">
        <v>35</v>
      </c>
      <c r="C47" s="16">
        <v>30</v>
      </c>
      <c r="D47" s="16">
        <v>35.1</v>
      </c>
      <c r="E47" s="16">
        <v>38.157349329988044</v>
      </c>
      <c r="F47" s="16">
        <v>33.671261627358277</v>
      </c>
      <c r="H47" s="16">
        <f t="shared" si="0"/>
        <v>33.739471148609354</v>
      </c>
      <c r="I47" s="16">
        <f t="shared" si="1"/>
        <v>-2.5210577027812917</v>
      </c>
      <c r="J47" s="16">
        <f t="shared" si="2"/>
        <v>31.239471148609354</v>
      </c>
      <c r="K47" s="16">
        <f t="shared" si="3"/>
        <v>2.4789422972187083</v>
      </c>
      <c r="L47">
        <f t="shared" si="4"/>
        <v>33.789471148609351</v>
      </c>
      <c r="M47" s="16">
        <f t="shared" si="5"/>
        <v>-2.6210577027812931</v>
      </c>
      <c r="N47">
        <f t="shared" si="6"/>
        <v>35.31814581360338</v>
      </c>
      <c r="O47" s="16">
        <f t="shared" si="7"/>
        <v>-5.6784070327693357</v>
      </c>
      <c r="P47">
        <f t="shared" si="8"/>
        <v>33.075101962288493</v>
      </c>
      <c r="Q47" s="16">
        <f t="shared" si="9"/>
        <v>-1.1923193301395685</v>
      </c>
    </row>
    <row r="48" spans="1:17">
      <c r="A48" s="16">
        <v>36.411752793959273</v>
      </c>
      <c r="B48" s="16">
        <v>30.2</v>
      </c>
      <c r="C48" s="16">
        <v>28.4</v>
      </c>
      <c r="D48" s="16">
        <v>25.8</v>
      </c>
      <c r="E48" s="16">
        <v>34.119701670334464</v>
      </c>
      <c r="F48" s="16">
        <v>25.862542123051924</v>
      </c>
      <c r="H48" s="16">
        <f t="shared" si="0"/>
        <v>33.305876396979635</v>
      </c>
      <c r="I48" s="16">
        <f t="shared" si="1"/>
        <v>6.211752793959274</v>
      </c>
      <c r="J48" s="16">
        <f t="shared" si="2"/>
        <v>32.405876396979636</v>
      </c>
      <c r="K48" s="16">
        <f t="shared" si="3"/>
        <v>8.0117527939592748</v>
      </c>
      <c r="L48">
        <f t="shared" si="4"/>
        <v>31.105876396979639</v>
      </c>
      <c r="M48" s="16">
        <f t="shared" si="5"/>
        <v>10.611752793959273</v>
      </c>
      <c r="N48">
        <f t="shared" si="6"/>
        <v>35.265727232146872</v>
      </c>
      <c r="O48" s="16">
        <f t="shared" si="7"/>
        <v>2.2920511236248089</v>
      </c>
      <c r="P48">
        <f t="shared" si="8"/>
        <v>31.137147458505599</v>
      </c>
      <c r="Q48" s="16">
        <f t="shared" si="9"/>
        <v>10.54921067090735</v>
      </c>
    </row>
    <row r="49" spans="1:17">
      <c r="A49" s="16">
        <v>28.749482297241791</v>
      </c>
      <c r="B49" s="16">
        <v>36.200000000000003</v>
      </c>
      <c r="C49" s="16">
        <v>26.7</v>
      </c>
      <c r="D49" s="16">
        <v>30.8</v>
      </c>
      <c r="E49" s="16">
        <v>33.13524223260611</v>
      </c>
      <c r="F49" s="16">
        <v>24.585790462513657</v>
      </c>
      <c r="H49" s="16">
        <f t="shared" si="0"/>
        <v>32.474741148620893</v>
      </c>
      <c r="I49" s="16">
        <f t="shared" si="1"/>
        <v>-7.4505177027582121</v>
      </c>
      <c r="J49" s="16">
        <f t="shared" si="2"/>
        <v>27.724741148620893</v>
      </c>
      <c r="K49" s="16">
        <f t="shared" si="3"/>
        <v>2.0494822972417914</v>
      </c>
      <c r="L49">
        <f t="shared" si="4"/>
        <v>29.774741148620897</v>
      </c>
      <c r="M49" s="16">
        <f t="shared" si="5"/>
        <v>-2.05051770275821</v>
      </c>
      <c r="N49">
        <f t="shared" si="6"/>
        <v>30.94236226492395</v>
      </c>
      <c r="O49" s="16">
        <f t="shared" si="7"/>
        <v>-4.3857599353643195</v>
      </c>
      <c r="P49">
        <f t="shared" si="8"/>
        <v>26.667636379877724</v>
      </c>
      <c r="Q49" s="16">
        <f t="shared" si="9"/>
        <v>4.1636918347281338</v>
      </c>
    </row>
    <row r="50" spans="1:17">
      <c r="A50" s="16">
        <v>37.035223408100833</v>
      </c>
      <c r="B50" s="16">
        <v>43.5</v>
      </c>
      <c r="C50" s="16">
        <v>35.799999999999997</v>
      </c>
      <c r="D50" s="16">
        <v>33.299999999999997</v>
      </c>
      <c r="E50" s="16">
        <v>40.711111894691498</v>
      </c>
      <c r="F50" s="16">
        <v>30.687196475653433</v>
      </c>
      <c r="H50" s="16">
        <f t="shared" si="0"/>
        <v>40.267611704050417</v>
      </c>
      <c r="I50" s="16">
        <f t="shared" si="1"/>
        <v>-6.4647765918991666</v>
      </c>
      <c r="J50" s="16">
        <f t="shared" si="2"/>
        <v>36.417611704050415</v>
      </c>
      <c r="K50" s="16">
        <f t="shared" si="3"/>
        <v>1.2352234081008362</v>
      </c>
      <c r="L50">
        <f t="shared" si="4"/>
        <v>35.167611704050415</v>
      </c>
      <c r="M50" s="16">
        <f t="shared" si="5"/>
        <v>3.7352234081008362</v>
      </c>
      <c r="N50">
        <f t="shared" si="6"/>
        <v>38.873167651396166</v>
      </c>
      <c r="O50" s="16">
        <f t="shared" si="7"/>
        <v>-3.6758884865906651</v>
      </c>
      <c r="P50">
        <f t="shared" si="8"/>
        <v>33.861209941877135</v>
      </c>
      <c r="Q50" s="16">
        <f t="shared" si="9"/>
        <v>6.3480269324474001</v>
      </c>
    </row>
    <row r="51" spans="1:17">
      <c r="A51" s="16">
        <v>38.46523254500012</v>
      </c>
      <c r="B51" s="16">
        <v>45</v>
      </c>
      <c r="C51" s="16">
        <v>34.4</v>
      </c>
      <c r="D51" s="16">
        <v>34.299999999999997</v>
      </c>
      <c r="E51" s="16">
        <v>41.695866337272136</v>
      </c>
      <c r="F51" s="16">
        <v>34.529848765372066</v>
      </c>
      <c r="H51" s="16">
        <f t="shared" si="0"/>
        <v>41.73261627250006</v>
      </c>
      <c r="I51" s="16">
        <f t="shared" si="1"/>
        <v>-6.53476745499988</v>
      </c>
      <c r="J51" s="16">
        <f t="shared" si="2"/>
        <v>36.432616272500056</v>
      </c>
      <c r="K51" s="16">
        <f t="shared" si="3"/>
        <v>4.0652325450001214</v>
      </c>
      <c r="L51">
        <f t="shared" si="4"/>
        <v>36.382616272500059</v>
      </c>
      <c r="M51" s="16">
        <f t="shared" si="5"/>
        <v>4.1652325450001229</v>
      </c>
      <c r="N51">
        <f t="shared" si="6"/>
        <v>40.080549441136128</v>
      </c>
      <c r="O51" s="16">
        <f t="shared" si="7"/>
        <v>-3.2306337922720161</v>
      </c>
      <c r="P51">
        <f t="shared" si="8"/>
        <v>36.497540655186093</v>
      </c>
      <c r="Q51" s="16">
        <f t="shared" si="9"/>
        <v>3.9353837796280544</v>
      </c>
    </row>
    <row r="52" spans="1:17">
      <c r="H52" s="16"/>
    </row>
    <row r="53" spans="1:17">
      <c r="E53" t="s">
        <v>66</v>
      </c>
      <c r="G53" t="s">
        <v>69</v>
      </c>
      <c r="I53" s="16">
        <f>AVERAGE(I2:I51)</f>
        <v>-4.4502451664609781</v>
      </c>
      <c r="K53" s="16">
        <f>AVERAGE(K2:K51)</f>
        <v>3.829754833539023</v>
      </c>
      <c r="M53" s="16">
        <f>AVERAGE(M2:M51)</f>
        <v>2.1947548335390228</v>
      </c>
      <c r="O53" s="16">
        <f>AVERAGE(O2:O51)</f>
        <v>-4.7761636643805323</v>
      </c>
      <c r="Q53" s="16">
        <f>AVERAGE(Q2:Q51)</f>
        <v>3.8390182077416855</v>
      </c>
    </row>
    <row r="54" spans="1:17">
      <c r="E54" t="s">
        <v>67</v>
      </c>
      <c r="I54" s="16">
        <f>STDEV(I2:I51)</f>
        <v>18.669279830853181</v>
      </c>
      <c r="K54" s="16">
        <f>STDEV(K2:K51)</f>
        <v>5.12239772184091</v>
      </c>
      <c r="M54" s="16">
        <f>STDEV(M2:M51)</f>
        <v>4.4895307466914396</v>
      </c>
      <c r="O54" s="16">
        <f>STDEV(O2:O51)</f>
        <v>4.1119126391620933</v>
      </c>
      <c r="Q54" s="16">
        <f>STDEV(Q2:Q51)</f>
        <v>4.1874102479050066</v>
      </c>
    </row>
    <row r="55" spans="1:17">
      <c r="E55" t="s">
        <v>70</v>
      </c>
      <c r="I55" s="16">
        <f>I53-(2*I54)</f>
        <v>-41.788804828167343</v>
      </c>
      <c r="K55" s="16">
        <f>K53-(2*K54)</f>
        <v>-6.415040610142797</v>
      </c>
      <c r="M55" s="16">
        <f>M53-(2*M54)</f>
        <v>-6.7843066598438568</v>
      </c>
      <c r="O55" s="16">
        <f>O53-(2*O54)</f>
        <v>-12.999988942704718</v>
      </c>
      <c r="Q55" s="16">
        <f>Q53-(2*Q54)</f>
        <v>-4.5358022880683277</v>
      </c>
    </row>
    <row r="56" spans="1:17">
      <c r="E56" t="s">
        <v>71</v>
      </c>
      <c r="I56" s="16">
        <f>I53+(2*I54)</f>
        <v>32.888314495245382</v>
      </c>
      <c r="K56" s="16">
        <f>K53+(2*K54)</f>
        <v>14.074550277220844</v>
      </c>
      <c r="M56" s="16">
        <f>M53+(2*M54)</f>
        <v>11.173816326921902</v>
      </c>
      <c r="O56" s="16">
        <f>O53+(2*O54)</f>
        <v>3.4476616139436542</v>
      </c>
      <c r="Q56" s="16">
        <f>Q53+(2*Q54)</f>
        <v>12.213838703551698</v>
      </c>
    </row>
    <row r="58" spans="1:17">
      <c r="B58" t="s">
        <v>72</v>
      </c>
    </row>
    <row r="86" spans="2:2">
      <c r="B86" t="s">
        <v>81</v>
      </c>
    </row>
    <row r="115" spans="2:2">
      <c r="B115" t="s">
        <v>82</v>
      </c>
    </row>
    <row r="143" spans="2:2">
      <c r="B143" t="s">
        <v>83</v>
      </c>
    </row>
    <row r="172" spans="2:2">
      <c r="B172" t="s">
        <v>84</v>
      </c>
    </row>
  </sheetData>
  <phoneticPr fontId="5" type="noConversion"/>
  <pageMargins left="0.42" right="0.75" top="0.4" bottom="0.48" header="0" footer="0"/>
  <headerFooter alignWithMargins="0"/>
  <rowBreaks count="1" manualBreakCount="1">
    <brk id="170" min="1" max="8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2" zoomScale="125" zoomScaleNormal="125" zoomScalePageLayoutView="125" workbookViewId="0">
      <selection activeCell="C35" sqref="C34:C35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59</v>
      </c>
      <c r="C4" s="4"/>
      <c r="E4" s="4"/>
      <c r="F4" s="2" t="s">
        <v>13</v>
      </c>
      <c r="G4" s="6">
        <v>11.9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57.9</v>
      </c>
      <c r="C5" s="81"/>
      <c r="D5" s="82" t="s">
        <v>3</v>
      </c>
      <c r="E5" s="83">
        <f>1.099421-(0.0009929*B11)+(0.0000023*(B11*B11))-(0.0001392*B4)</f>
        <v>1.0407777919999999</v>
      </c>
      <c r="F5" s="2" t="s">
        <v>12</v>
      </c>
      <c r="G5" s="6">
        <v>26.4</v>
      </c>
      <c r="H5" s="48" t="s">
        <v>3</v>
      </c>
      <c r="I5" s="44">
        <f>1.1549-0.0678*(LOG(B8+G4+G5+G6))</f>
        <v>1.0267294549252981</v>
      </c>
      <c r="J5" s="19">
        <f>1.1599-0.0717*(LOG(B8+G4+G5+G6))</f>
        <v>1.0243568129519744</v>
      </c>
      <c r="K5" s="19">
        <f>1.1423-0.0632*(LOG(B8+G4+G5+G6))</f>
        <v>1.0228253916117822</v>
      </c>
      <c r="L5" s="19">
        <f>1.133-0.0612*(LOG(B8+G4+G5+G6))</f>
        <v>1.0173062336493841</v>
      </c>
      <c r="M5" s="19">
        <f>1.1339-0.0645*(LOG(B8+G4+G5+G6))</f>
        <v>1.011967844287341</v>
      </c>
    </row>
    <row r="6" spans="1:13" ht="13" thickBot="1">
      <c r="A6" s="7" t="s">
        <v>1</v>
      </c>
      <c r="B6" s="6">
        <v>149.80000000000001</v>
      </c>
      <c r="C6" s="42" t="s">
        <v>11</v>
      </c>
      <c r="D6" s="54" t="s">
        <v>4</v>
      </c>
      <c r="E6" s="50">
        <f>((4.95/E5)-4.5)*100</f>
        <v>25.605843826460184</v>
      </c>
      <c r="F6" s="2" t="s">
        <v>14</v>
      </c>
      <c r="G6" s="6">
        <v>22.1</v>
      </c>
      <c r="H6" s="48" t="s">
        <v>4</v>
      </c>
      <c r="I6" s="45">
        <f>((4.95/I5)-4.5)*100</f>
        <v>32.113372345020338</v>
      </c>
      <c r="J6" s="17">
        <f>((4.95/J5)-4.5)*100</f>
        <v>33.230055915298884</v>
      </c>
      <c r="K6" s="17">
        <f>((4.95/K5)-4.5)*100</f>
        <v>33.953570237410972</v>
      </c>
      <c r="L6" s="17">
        <f>((4.95/L5)-4.5)*100</f>
        <v>36.579147583010311</v>
      </c>
      <c r="M6" s="17">
        <f>((4.95/M5)-4.5)*100</f>
        <v>39.145977112142646</v>
      </c>
    </row>
    <row r="7" spans="1:13" ht="13" thickBot="1">
      <c r="A7" s="7" t="s">
        <v>2</v>
      </c>
      <c r="B7" s="6">
        <v>15.7</v>
      </c>
      <c r="C7" s="7"/>
      <c r="D7" s="48" t="s">
        <v>5</v>
      </c>
      <c r="E7" s="51">
        <f>(E6*B5)/100</f>
        <v>14.825783575520445</v>
      </c>
      <c r="F7" s="2"/>
      <c r="G7" s="14"/>
      <c r="H7" s="48" t="s">
        <v>5</v>
      </c>
      <c r="I7" s="46">
        <f>(I6*B5)/100</f>
        <v>18.593642587766777</v>
      </c>
      <c r="J7" s="18">
        <f>(J6*B5)/100</f>
        <v>19.240202374958052</v>
      </c>
      <c r="K7" s="18">
        <f>(K6*B5)/100</f>
        <v>19.659117167460952</v>
      </c>
      <c r="L7" s="18">
        <f>(L6*B5)/100</f>
        <v>21.179326450562971</v>
      </c>
      <c r="M7" s="18">
        <f>(M6*B5)/100</f>
        <v>22.665520747930589</v>
      </c>
    </row>
    <row r="8" spans="1:13" ht="13" thickBot="1">
      <c r="A8" s="7" t="s">
        <v>9</v>
      </c>
      <c r="B8" s="6">
        <v>17.3</v>
      </c>
      <c r="C8" s="7"/>
      <c r="D8" s="55" t="s">
        <v>6</v>
      </c>
      <c r="E8" s="51">
        <f>B5-E7</f>
        <v>43.074216424479552</v>
      </c>
      <c r="F8" s="2"/>
      <c r="G8" s="14"/>
      <c r="H8" s="49" t="s">
        <v>6</v>
      </c>
      <c r="I8" s="46">
        <f>B5-I7</f>
        <v>39.306357412233226</v>
      </c>
      <c r="J8" s="18">
        <f>B5-J7</f>
        <v>38.659797625041946</v>
      </c>
      <c r="K8" s="18">
        <f>B5-K7</f>
        <v>38.240882832539043</v>
      </c>
      <c r="L8" s="18">
        <f>B5-L7</f>
        <v>36.720673549437024</v>
      </c>
      <c r="M8" s="18">
        <f>B5-M7</f>
        <v>35.234479252069406</v>
      </c>
    </row>
    <row r="9" spans="1:13">
      <c r="A9" s="7" t="s">
        <v>29</v>
      </c>
      <c r="B9" s="6">
        <v>21.6</v>
      </c>
      <c r="C9" s="7"/>
      <c r="D9" s="48" t="s">
        <v>10</v>
      </c>
      <c r="E9" s="52">
        <f>B5/((B6/100)*(B6/100))</f>
        <v>25.802093044397417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19.899999999999999</v>
      </c>
      <c r="C10" s="8"/>
      <c r="D10" s="49" t="s">
        <v>32</v>
      </c>
      <c r="E10" s="53">
        <f>B6/B7</f>
        <v>9.5414012738853522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58.800000000000004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35.4</v>
      </c>
      <c r="C17" s="104">
        <v>0.99370000000000003</v>
      </c>
      <c r="D17" s="105">
        <v>-0.37</v>
      </c>
      <c r="E17" s="105">
        <v>1.85</v>
      </c>
      <c r="F17" s="163">
        <f>B5/(((B5-D17)/C17)-(E17+0.1))</f>
        <v>1.0213544506493923</v>
      </c>
      <c r="G17" s="62">
        <v>1</v>
      </c>
      <c r="H17" s="31">
        <f>F17</f>
        <v>1.0213544506493923</v>
      </c>
      <c r="I17" s="225">
        <f>H17-H18</f>
        <v>9.046003401937952E-4</v>
      </c>
      <c r="J17" s="59"/>
    </row>
    <row r="18" spans="1:12" ht="13" thickBot="1">
      <c r="A18" s="86">
        <v>2</v>
      </c>
      <c r="B18" s="66">
        <v>35.4</v>
      </c>
      <c r="C18" s="104">
        <v>0.99370000000000003</v>
      </c>
      <c r="D18" s="87">
        <v>-0.41</v>
      </c>
      <c r="E18" s="87">
        <v>1.84</v>
      </c>
      <c r="F18" s="88">
        <f>B5/(((B5-D18)/C18)-(E18+0.1))</f>
        <v>1.0204498503091985</v>
      </c>
      <c r="G18" s="63">
        <v>2</v>
      </c>
      <c r="H18" s="31">
        <f>F18</f>
        <v>1.0204498503091985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1.0204498503091985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1.0213544506493923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1.0204498503091985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1.0213544506493923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169">
        <f>(F17+F18)/2</f>
        <v>1.0209021504792954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34.865273099489791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20.186993124604591</v>
      </c>
      <c r="C33" s="40"/>
      <c r="D33" s="40"/>
      <c r="G33" s="34">
        <v>2</v>
      </c>
      <c r="H33" s="31">
        <f>F18</f>
        <v>1.0204498503091985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37.713006875395408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1.0213544506493923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36.4</v>
      </c>
    </row>
    <row r="39" spans="1:9">
      <c r="A39" s="116" t="s">
        <v>5</v>
      </c>
      <c r="B39" s="102">
        <v>21.1</v>
      </c>
    </row>
    <row r="40" spans="1:9">
      <c r="A40" s="116" t="s">
        <v>6</v>
      </c>
      <c r="B40" s="102">
        <v>36.799999999999997</v>
      </c>
    </row>
    <row r="41" spans="1:9" ht="13" thickBot="1">
      <c r="A41" s="117" t="s">
        <v>51</v>
      </c>
      <c r="B41" s="102">
        <v>28.3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29.6</v>
      </c>
    </row>
    <row r="44" spans="1:9">
      <c r="A44" s="116" t="s">
        <v>5</v>
      </c>
      <c r="B44" s="114">
        <v>17.100000000000001</v>
      </c>
    </row>
    <row r="45" spans="1:9">
      <c r="A45" s="116" t="s">
        <v>6</v>
      </c>
      <c r="B45" s="114">
        <v>40.6</v>
      </c>
    </row>
    <row r="46" spans="1:9" ht="13" thickBot="1">
      <c r="A46" s="117" t="s">
        <v>51</v>
      </c>
      <c r="B46" s="115">
        <v>29.7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8" zoomScale="125" zoomScaleNormal="125" zoomScalePageLayoutView="125"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44</v>
      </c>
      <c r="C4" s="4"/>
      <c r="E4" s="4"/>
      <c r="F4" s="2" t="s">
        <v>13</v>
      </c>
      <c r="G4" s="6">
        <v>10.6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59.4</v>
      </c>
      <c r="C5" s="81"/>
      <c r="D5" s="82" t="s">
        <v>3</v>
      </c>
      <c r="E5" s="83">
        <f>1.099421-(0.0009929*B11)+(0.0000023*(B11*B11))-(0.0001392*B4)</f>
        <v>1.0282723250000001</v>
      </c>
      <c r="F5" s="2" t="s">
        <v>12</v>
      </c>
      <c r="G5" s="6">
        <v>29.2</v>
      </c>
      <c r="H5" s="48" t="s">
        <v>3</v>
      </c>
      <c r="I5" s="44">
        <f>1.1549-0.0678*(LOG(B8+G4+G5+G6))</f>
        <v>1.0215955905202936</v>
      </c>
      <c r="J5" s="19">
        <f>1.1599-0.0717*(LOG(B8+G4+G5+G6))</f>
        <v>1.0189276377626113</v>
      </c>
      <c r="K5" s="19">
        <f>1.1423-0.0632*(LOG(B8+G4+G5+G6))</f>
        <v>1.0180398424908932</v>
      </c>
      <c r="L5" s="19">
        <f>1.133-0.0612*(LOG(B8+G4+G5+G6))</f>
        <v>1.0126721259563711</v>
      </c>
      <c r="M5" s="19">
        <f>1.1339-0.0645*(LOG(B8+G4+G5+G6))</f>
        <v>1.0070838582383324</v>
      </c>
    </row>
    <row r="6" spans="1:13" ht="13" thickBot="1">
      <c r="A6" s="7" t="s">
        <v>1</v>
      </c>
      <c r="B6" s="6">
        <v>149.30000000000001</v>
      </c>
      <c r="C6" s="42" t="s">
        <v>11</v>
      </c>
      <c r="D6" s="54" t="s">
        <v>4</v>
      </c>
      <c r="E6" s="50">
        <f>((4.95/E5)-4.5)*100</f>
        <v>31.389985867800085</v>
      </c>
      <c r="F6" s="2" t="s">
        <v>14</v>
      </c>
      <c r="G6" s="6">
        <v>32.6</v>
      </c>
      <c r="H6" s="48" t="s">
        <v>4</v>
      </c>
      <c r="I6" s="45">
        <f>((4.95/I5)-4.5)*100</f>
        <v>34.536155591567308</v>
      </c>
      <c r="J6" s="17">
        <f>((4.95/J5)-4.5)*100</f>
        <v>35.80486155713114</v>
      </c>
      <c r="K6" s="17">
        <f>((4.95/K5)-4.5)*100</f>
        <v>36.228514189441441</v>
      </c>
      <c r="L6" s="17">
        <f>((4.95/L5)-4.5)*100</f>
        <v>38.805791442635226</v>
      </c>
      <c r="M6" s="17">
        <f>((4.95/M5)-4.5)*100</f>
        <v>41.518155067932128</v>
      </c>
    </row>
    <row r="7" spans="1:13" ht="13" thickBot="1">
      <c r="A7" s="7" t="s">
        <v>2</v>
      </c>
      <c r="B7" s="6">
        <v>15.6</v>
      </c>
      <c r="C7" s="7"/>
      <c r="D7" s="48" t="s">
        <v>5</v>
      </c>
      <c r="E7" s="51">
        <f>(E6*B5)/100</f>
        <v>18.645651605473248</v>
      </c>
      <c r="F7" s="2"/>
      <c r="G7" s="14"/>
      <c r="H7" s="48" t="s">
        <v>5</v>
      </c>
      <c r="I7" s="46">
        <f>(I6*B5)/100</f>
        <v>20.514476421390981</v>
      </c>
      <c r="J7" s="18">
        <f>(J6*B5)/100</f>
        <v>21.268087764935895</v>
      </c>
      <c r="K7" s="18">
        <f>(K6*B5)/100</f>
        <v>21.519737428528217</v>
      </c>
      <c r="L7" s="18">
        <f>(L6*B5)/100</f>
        <v>23.050640116925322</v>
      </c>
      <c r="M7" s="18">
        <f>(M6*B5)/100</f>
        <v>24.661784110351682</v>
      </c>
    </row>
    <row r="8" spans="1:13" ht="13" thickBot="1">
      <c r="A8" s="7" t="s">
        <v>9</v>
      </c>
      <c r="B8" s="6">
        <v>20.100000000000001</v>
      </c>
      <c r="C8" s="7"/>
      <c r="D8" s="55" t="s">
        <v>6</v>
      </c>
      <c r="E8" s="51">
        <f>B5-E7</f>
        <v>40.754348394526751</v>
      </c>
      <c r="F8" s="2"/>
      <c r="G8" s="14"/>
      <c r="H8" s="49" t="s">
        <v>6</v>
      </c>
      <c r="I8" s="46">
        <f>B5-I7</f>
        <v>38.885523578609018</v>
      </c>
      <c r="J8" s="18">
        <f>B5-J7</f>
        <v>38.131912235064107</v>
      </c>
      <c r="K8" s="18">
        <f>B5-K7</f>
        <v>37.880262571471782</v>
      </c>
      <c r="L8" s="18">
        <f>B5-L7</f>
        <v>36.349359883074676</v>
      </c>
      <c r="M8" s="18">
        <f>B5-M7</f>
        <v>34.738215889648316</v>
      </c>
    </row>
    <row r="9" spans="1:13">
      <c r="A9" s="7" t="s">
        <v>29</v>
      </c>
      <c r="B9" s="6">
        <v>25.5</v>
      </c>
      <c r="C9" s="7"/>
      <c r="D9" s="48" t="s">
        <v>10</v>
      </c>
      <c r="E9" s="52">
        <f>B5/((B6/100)*(B6/100))</f>
        <v>26.648135595045236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34.9</v>
      </c>
      <c r="C10" s="8"/>
      <c r="D10" s="49" t="s">
        <v>32</v>
      </c>
      <c r="E10" s="53">
        <f>B6/B7</f>
        <v>9.5705128205128212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80.5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36.5</v>
      </c>
      <c r="C17" s="104">
        <v>0.99350000000000005</v>
      </c>
      <c r="D17" s="105">
        <v>0.18</v>
      </c>
      <c r="E17" s="105">
        <v>1.18</v>
      </c>
      <c r="F17" s="165">
        <f>B5/(((B5-D17)/C17)-(E17+0.1))</f>
        <v>1.0183884537118593</v>
      </c>
      <c r="G17" s="62">
        <v>1</v>
      </c>
      <c r="H17" s="31">
        <f>F17</f>
        <v>1.0183884537118593</v>
      </c>
      <c r="I17" s="225">
        <f>H17-H18</f>
        <v>-1.0509590358709353E-3</v>
      </c>
      <c r="J17" s="59"/>
    </row>
    <row r="18" spans="1:12" ht="13" thickBot="1">
      <c r="A18" s="86">
        <v>2</v>
      </c>
      <c r="B18" s="66">
        <v>36.5</v>
      </c>
      <c r="C18" s="104">
        <v>0.99350000000000005</v>
      </c>
      <c r="D18" s="87">
        <v>0.2</v>
      </c>
      <c r="E18" s="87">
        <v>1.22</v>
      </c>
      <c r="F18" s="88">
        <f>B5/(((B5-D18)/C18)-(E18+0.1))</f>
        <v>1.0194394127477302</v>
      </c>
      <c r="G18" s="63">
        <v>2</v>
      </c>
      <c r="H18" s="31">
        <f>F18</f>
        <v>1.0194394127477302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1.0194394127477302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1.0183884537118593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1.0194394127477302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1.0183884537118593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1.0189139332297947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35.811395699466871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21.271969045483321</v>
      </c>
      <c r="C33" s="40"/>
      <c r="D33" s="40"/>
      <c r="G33" s="34">
        <v>2</v>
      </c>
      <c r="H33" s="31">
        <f>F18</f>
        <v>1.0194394127477302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38.128030954516674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1.0183884537118593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36.5</v>
      </c>
    </row>
    <row r="39" spans="1:9">
      <c r="A39" s="116" t="s">
        <v>5</v>
      </c>
      <c r="B39" s="102">
        <v>21.7</v>
      </c>
    </row>
    <row r="40" spans="1:9">
      <c r="A40" s="116" t="s">
        <v>6</v>
      </c>
      <c r="B40" s="102">
        <v>37.700000000000003</v>
      </c>
    </row>
    <row r="41" spans="1:9" ht="13" thickBot="1">
      <c r="A41" s="117" t="s">
        <v>51</v>
      </c>
      <c r="B41" s="102">
        <v>29.1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30.2</v>
      </c>
    </row>
    <row r="44" spans="1:9">
      <c r="A44" s="116" t="s">
        <v>5</v>
      </c>
      <c r="B44" s="114">
        <v>17.8</v>
      </c>
    </row>
    <row r="45" spans="1:9">
      <c r="A45" s="116" t="s">
        <v>6</v>
      </c>
      <c r="B45" s="114">
        <v>41.2</v>
      </c>
    </row>
    <row r="46" spans="1:9" ht="13" thickBot="1">
      <c r="A46" s="117" t="s">
        <v>51</v>
      </c>
      <c r="B46" s="115">
        <v>30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3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213" t="s">
        <v>95</v>
      </c>
      <c r="B1" s="213"/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49</v>
      </c>
      <c r="C4" s="4"/>
      <c r="E4" s="4"/>
      <c r="F4" s="2" t="s">
        <v>13</v>
      </c>
      <c r="G4" s="6">
        <v>7.7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67.2</v>
      </c>
      <c r="C5" s="81"/>
      <c r="D5" s="82" t="s">
        <v>3</v>
      </c>
      <c r="E5" s="83">
        <f>1.099421-(0.0009929*B11)+(0.0000023*(B11*B11))-(0.0001392*B4)</f>
        <v>1.038615192</v>
      </c>
      <c r="F5" s="2" t="s">
        <v>12</v>
      </c>
      <c r="G5" s="6">
        <v>26.4</v>
      </c>
      <c r="H5" s="48" t="s">
        <v>3</v>
      </c>
      <c r="I5" s="44">
        <f>1.1549-0.0678*(LOG(B8+G4+G5+G6))</f>
        <v>1.0269195470372372</v>
      </c>
      <c r="J5" s="19">
        <f>1.1599-0.0717*(LOG(B8+G4+G5+G6))</f>
        <v>1.0245578395659276</v>
      </c>
      <c r="K5" s="19">
        <f>1.1423-0.0632*(LOG(B8+G4+G5+G6))</f>
        <v>1.0230025866187815</v>
      </c>
      <c r="L5" s="19">
        <f>1.133-0.0612*(LOG(B8+G4+G5+G6))</f>
        <v>1.0174778212194528</v>
      </c>
      <c r="M5" s="19">
        <f>1.1339-0.0645*(LOG(B8+G4+G5+G6))</f>
        <v>1.0121486841283449</v>
      </c>
    </row>
    <row r="6" spans="1:13" ht="13" thickBot="1">
      <c r="A6" s="7" t="s">
        <v>1</v>
      </c>
      <c r="B6" s="6">
        <v>168.6</v>
      </c>
      <c r="C6" s="42" t="s">
        <v>11</v>
      </c>
      <c r="D6" s="54" t="s">
        <v>4</v>
      </c>
      <c r="E6" s="50">
        <f>((4.95/E5)-4.5)*100</f>
        <v>26.596148229651551</v>
      </c>
      <c r="F6" s="2" t="s">
        <v>14</v>
      </c>
      <c r="G6" s="6">
        <v>23.9</v>
      </c>
      <c r="H6" s="48" t="s">
        <v>4</v>
      </c>
      <c r="I6" s="45">
        <f>((4.95/I5)-4.5)*100</f>
        <v>32.024128791903109</v>
      </c>
      <c r="J6" s="17">
        <f>((4.95/J5)-4.5)*100</f>
        <v>33.13524223260611</v>
      </c>
      <c r="K6" s="17">
        <f>((4.95/K5)-4.5)*100</f>
        <v>33.869744294654595</v>
      </c>
      <c r="L6" s="17">
        <f>((4.95/L5)-4.5)*100</f>
        <v>36.497090822814911</v>
      </c>
      <c r="M6" s="17">
        <f>((4.95/M5)-4.5)*100</f>
        <v>39.058581769822084</v>
      </c>
    </row>
    <row r="7" spans="1:13" ht="13" thickBot="1">
      <c r="A7" s="7" t="s">
        <v>2</v>
      </c>
      <c r="B7" s="6">
        <v>15</v>
      </c>
      <c r="C7" s="7"/>
      <c r="D7" s="48" t="s">
        <v>5</v>
      </c>
      <c r="E7" s="51">
        <f>(E6*B5)/100</f>
        <v>17.872611610325844</v>
      </c>
      <c r="F7" s="2"/>
      <c r="G7" s="14"/>
      <c r="H7" s="48" t="s">
        <v>5</v>
      </c>
      <c r="I7" s="46">
        <f>(I6*B5)/100</f>
        <v>21.520214548158894</v>
      </c>
      <c r="J7" s="18">
        <f>(J6*B5)/100</f>
        <v>22.266882780311306</v>
      </c>
      <c r="K7" s="18">
        <f>(K6*B5)/100</f>
        <v>22.76046816600789</v>
      </c>
      <c r="L7" s="18">
        <f>(L6*B5)/100</f>
        <v>24.52604503293162</v>
      </c>
      <c r="M7" s="18">
        <f>(M6*B5)/100</f>
        <v>26.24736694932044</v>
      </c>
    </row>
    <row r="8" spans="1:13" ht="13" thickBot="1">
      <c r="A8" s="7" t="s">
        <v>9</v>
      </c>
      <c r="B8" s="6">
        <v>19.2</v>
      </c>
      <c r="C8" s="7"/>
      <c r="D8" s="55" t="s">
        <v>6</v>
      </c>
      <c r="E8" s="51">
        <f>B5-E7</f>
        <v>49.327388389674155</v>
      </c>
      <c r="F8" s="2"/>
      <c r="G8" s="14"/>
      <c r="H8" s="49" t="s">
        <v>6</v>
      </c>
      <c r="I8" s="46">
        <f>B5-I7</f>
        <v>45.679785451841113</v>
      </c>
      <c r="J8" s="18">
        <f>B5-J7</f>
        <v>44.933117219688697</v>
      </c>
      <c r="K8" s="18">
        <f>B5-K7</f>
        <v>44.439531833992113</v>
      </c>
      <c r="L8" s="18">
        <f>B5-L7</f>
        <v>42.673954967068383</v>
      </c>
      <c r="M8" s="18">
        <f>B5-M7</f>
        <v>40.952633050679566</v>
      </c>
    </row>
    <row r="9" spans="1:13">
      <c r="A9" s="7" t="s">
        <v>29</v>
      </c>
      <c r="B9" s="6">
        <v>14.1</v>
      </c>
      <c r="C9" s="7"/>
      <c r="D9" s="48" t="s">
        <v>10</v>
      </c>
      <c r="E9" s="52">
        <f>B5/((B6/100)*(B6/100))</f>
        <v>23.640362541845555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30.5</v>
      </c>
      <c r="C10" s="8"/>
      <c r="D10" s="49" t="s">
        <v>32</v>
      </c>
      <c r="E10" s="53">
        <f>B6/B7</f>
        <v>11.24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63.8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35.700000000000003</v>
      </c>
      <c r="C17" s="104">
        <v>0.99360000000000004</v>
      </c>
      <c r="D17" s="105">
        <v>0.66</v>
      </c>
      <c r="E17" s="105">
        <v>1.92</v>
      </c>
      <c r="F17" s="163">
        <f>B5/(((B5-D17)/C17)-(E17+0.1))</f>
        <v>1.0346643499579005</v>
      </c>
      <c r="G17" s="62">
        <v>1</v>
      </c>
      <c r="H17" s="31">
        <f>F17</f>
        <v>1.0346643499579005</v>
      </c>
      <c r="I17" s="225">
        <f>H17-H18</f>
        <v>1.3579168015198206E-2</v>
      </c>
      <c r="J17" s="59"/>
    </row>
    <row r="18" spans="1:12" ht="13" thickBot="1">
      <c r="A18" s="86">
        <v>2</v>
      </c>
      <c r="B18" s="66">
        <v>35.700000000000003</v>
      </c>
      <c r="C18" s="104">
        <v>0.99360000000000004</v>
      </c>
      <c r="D18" s="87">
        <v>0.08</v>
      </c>
      <c r="E18" s="87">
        <v>1.64</v>
      </c>
      <c r="F18" s="88">
        <f>B5/(((B5-D18)/C18)-(E18+0.1))</f>
        <v>1.0210851819427023</v>
      </c>
      <c r="G18" s="63">
        <v>2</v>
      </c>
      <c r="H18" s="31">
        <f>F18</f>
        <v>1.0210851819427023</v>
      </c>
      <c r="I18" s="226"/>
      <c r="J18" s="59"/>
    </row>
    <row r="19" spans="1:12" ht="13" thickBot="1">
      <c r="A19" s="86">
        <v>3</v>
      </c>
      <c r="B19" s="66">
        <v>35.700000000000003</v>
      </c>
      <c r="C19" s="104">
        <v>0.99360000000000004</v>
      </c>
      <c r="D19" s="87">
        <v>-0.08</v>
      </c>
      <c r="E19" s="87">
        <v>1.64</v>
      </c>
      <c r="F19" s="88">
        <f>B5/(((B5-D19)/C19)-(E19+0.1))</f>
        <v>1.0185928738138115</v>
      </c>
      <c r="G19" s="64">
        <v>2</v>
      </c>
      <c r="H19" s="31">
        <f>F18</f>
        <v>1.0210851819427023</v>
      </c>
      <c r="I19" s="227">
        <f>H19-H20</f>
        <v>2.4923081288907856E-3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1.0185928738138115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1.0346643499579005</v>
      </c>
      <c r="I21" s="229">
        <f>H21-H22</f>
        <v>1.6071476144088992E-2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1.0185928738138115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1.0185928738138115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1.0210851819427023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1.0346643499579005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(F19+F18)/2</f>
        <v>1.0198390278782568</v>
      </c>
      <c r="C31" s="38"/>
      <c r="D31" s="38"/>
      <c r="E31" s="40"/>
      <c r="G31" s="34">
        <v>3</v>
      </c>
      <c r="H31" s="31">
        <f>F19</f>
        <v>1.0185928738138115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35.370716817762911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23.76912170153668</v>
      </c>
      <c r="C33" s="40"/>
      <c r="D33" s="40"/>
      <c r="G33" s="34">
        <v>2</v>
      </c>
      <c r="H33" s="31">
        <f>F18</f>
        <v>1.0210851819427023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43.430878298463327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1.0346643499579005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34.5</v>
      </c>
    </row>
    <row r="39" spans="1:9">
      <c r="A39" s="116" t="s">
        <v>5</v>
      </c>
      <c r="B39" s="102">
        <v>23.2</v>
      </c>
    </row>
    <row r="40" spans="1:9">
      <c r="A40" s="116" t="s">
        <v>6</v>
      </c>
      <c r="B40" s="102">
        <v>44</v>
      </c>
    </row>
    <row r="41" spans="1:9" ht="13" thickBot="1">
      <c r="A41" s="117" t="s">
        <v>51</v>
      </c>
      <c r="B41" s="102">
        <v>33.6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34.299999999999997</v>
      </c>
    </row>
    <row r="44" spans="1:9">
      <c r="A44" s="116" t="s">
        <v>5</v>
      </c>
      <c r="B44" s="114">
        <v>22.8</v>
      </c>
    </row>
    <row r="45" spans="1:9">
      <c r="A45" s="116" t="s">
        <v>6</v>
      </c>
      <c r="B45" s="114">
        <v>43.7</v>
      </c>
    </row>
    <row r="46" spans="1:9" ht="13" thickBot="1">
      <c r="A46" s="117" t="s">
        <v>51</v>
      </c>
      <c r="B46" s="115">
        <v>32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A1:H1"/>
    <mergeCell ref="I19:I20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25" zoomScaleNormal="125" zoomScalePageLayoutView="125" workbookViewId="0">
      <selection activeCell="I21" sqref="I21:I22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96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6">
        <v>11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54.5</v>
      </c>
      <c r="C5" s="81"/>
      <c r="D5" s="82" t="s">
        <v>3</v>
      </c>
      <c r="E5" s="83">
        <f>1.099421-(0.0009929*B11)+(0.0000023*(B11*B11))-(0.0001392*B4)</f>
        <v>1.0329561679999999</v>
      </c>
      <c r="F5" s="2" t="s">
        <v>12</v>
      </c>
      <c r="G5" s="6">
        <v>12.5</v>
      </c>
      <c r="H5" s="48" t="s">
        <v>3</v>
      </c>
      <c r="I5" s="44">
        <f>1.1549-0.0678*(LOG(B8+G4+G5+G6))</f>
        <v>1.0272262702885682</v>
      </c>
      <c r="J5" s="19">
        <f>1.1599-0.0717*(LOG(B8+G4+G5+G6))</f>
        <v>1.024882206190123</v>
      </c>
      <c r="K5" s="19">
        <f>1.1423-0.0632*(LOG(B8+G4+G5+G6))</f>
        <v>1.0232884997380165</v>
      </c>
      <c r="L5" s="19">
        <f>1.133-0.0612*(LOG(B8+G4+G5+G6))</f>
        <v>1.0177546864551679</v>
      </c>
      <c r="M5" s="19">
        <f>1.1339-0.0645*(LOG(B8+G4+G5+G6))</f>
        <v>1.0124404783718679</v>
      </c>
    </row>
    <row r="6" spans="1:13" ht="13" thickBot="1">
      <c r="A6" s="7" t="s">
        <v>1</v>
      </c>
      <c r="B6" s="6">
        <v>155.19999999999999</v>
      </c>
      <c r="C6" s="42" t="s">
        <v>11</v>
      </c>
      <c r="D6" s="54" t="s">
        <v>4</v>
      </c>
      <c r="E6" s="50">
        <f>((4.95/E5)-4.5)*100</f>
        <v>29.207168062527167</v>
      </c>
      <c r="F6" s="2" t="s">
        <v>14</v>
      </c>
      <c r="G6" s="6">
        <v>34</v>
      </c>
      <c r="H6" s="48" t="s">
        <v>4</v>
      </c>
      <c r="I6" s="45">
        <f>((4.95/I5)-4.5)*100</f>
        <v>31.88019944324898</v>
      </c>
      <c r="J6" s="17">
        <f>((4.95/J5)-4.5)*100</f>
        <v>32.982333979729539</v>
      </c>
      <c r="K6" s="17">
        <f>((4.95/K5)-4.5)*100</f>
        <v>33.73454810322842</v>
      </c>
      <c r="L6" s="17">
        <f>((4.95/L5)-4.5)*100</f>
        <v>36.364746424387832</v>
      </c>
      <c r="M6" s="17">
        <f>((4.95/M5)-4.5)*100</f>
        <v>38.917630788550198</v>
      </c>
    </row>
    <row r="7" spans="1:13" ht="13" thickBot="1">
      <c r="A7" s="7" t="s">
        <v>2</v>
      </c>
      <c r="B7" s="6">
        <v>14.2</v>
      </c>
      <c r="C7" s="7"/>
      <c r="D7" s="48" t="s">
        <v>5</v>
      </c>
      <c r="E7" s="51">
        <f>(E6*B5)/100</f>
        <v>15.917906594077305</v>
      </c>
      <c r="F7" s="2"/>
      <c r="G7" s="14"/>
      <c r="H7" s="48" t="s">
        <v>5</v>
      </c>
      <c r="I7" s="46">
        <f>(I6*B5)/100</f>
        <v>17.374708696570693</v>
      </c>
      <c r="J7" s="18">
        <f>(J6*B5)/100</f>
        <v>17.975372018952598</v>
      </c>
      <c r="K7" s="18">
        <f>(K6*B5)/100</f>
        <v>18.38532871625949</v>
      </c>
      <c r="L7" s="18">
        <f>(L6*B5)/100</f>
        <v>19.81878680129137</v>
      </c>
      <c r="M7" s="18">
        <f>(M6*B5)/100</f>
        <v>21.210108779759857</v>
      </c>
    </row>
    <row r="8" spans="1:13" ht="13" thickBot="1">
      <c r="A8" s="7" t="s">
        <v>9</v>
      </c>
      <c r="B8" s="6">
        <v>18.899999999999999</v>
      </c>
      <c r="C8" s="7"/>
      <c r="D8" s="55" t="s">
        <v>6</v>
      </c>
      <c r="E8" s="51">
        <f>B5-E7</f>
        <v>38.582093405922691</v>
      </c>
      <c r="F8" s="2"/>
      <c r="G8" s="14"/>
      <c r="H8" s="49" t="s">
        <v>6</v>
      </c>
      <c r="I8" s="46">
        <f>B5-I7</f>
        <v>37.125291303429307</v>
      </c>
      <c r="J8" s="18">
        <f>B5-J7</f>
        <v>36.524627981047402</v>
      </c>
      <c r="K8" s="18">
        <f>B5-K7</f>
        <v>36.114671283740506</v>
      </c>
      <c r="L8" s="18">
        <f>B5-L7</f>
        <v>34.681213198708633</v>
      </c>
      <c r="M8" s="18">
        <f>B5-M7</f>
        <v>33.289891220240143</v>
      </c>
    </row>
    <row r="9" spans="1:13">
      <c r="A9" s="7" t="s">
        <v>29</v>
      </c>
      <c r="B9" s="6">
        <v>23.9</v>
      </c>
      <c r="C9" s="7"/>
      <c r="D9" s="48" t="s">
        <v>10</v>
      </c>
      <c r="E9" s="52">
        <f>B5/((B6/100)*(B6/100))</f>
        <v>22.626275374641306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30.8</v>
      </c>
      <c r="C10" s="8"/>
      <c r="D10" s="49" t="s">
        <v>32</v>
      </c>
      <c r="E10" s="53">
        <f>B6/B7</f>
        <v>10.929577464788732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73.599999999999994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35.799999999999997</v>
      </c>
      <c r="C17" s="104">
        <v>0.99380000000000002</v>
      </c>
      <c r="D17" s="105">
        <v>0.16</v>
      </c>
      <c r="E17" s="105">
        <v>1.56</v>
      </c>
      <c r="F17" s="163">
        <f>B5/(((B5-D17)/C17)-(E17+0.1))</f>
        <v>1.0279331911844405</v>
      </c>
      <c r="G17" s="62">
        <v>1</v>
      </c>
      <c r="H17" s="31">
        <f>F17</f>
        <v>1.0279331911844405</v>
      </c>
      <c r="I17" s="225">
        <f>H17-H18</f>
        <v>-3.8995974222506558E-3</v>
      </c>
      <c r="J17" s="59"/>
    </row>
    <row r="18" spans="1:12" ht="13" thickBot="1">
      <c r="A18" s="86">
        <v>2</v>
      </c>
      <c r="B18" s="66">
        <v>35.799999999999997</v>
      </c>
      <c r="C18" s="104">
        <v>0.99380000000000002</v>
      </c>
      <c r="D18" s="87">
        <v>0.22</v>
      </c>
      <c r="E18" s="87">
        <v>1.7</v>
      </c>
      <c r="F18" s="88">
        <f>B5/(((B5-D18)/C18)-(E18+0.1))</f>
        <v>1.0318327886066911</v>
      </c>
      <c r="G18" s="63">
        <v>2</v>
      </c>
      <c r="H18" s="31">
        <f>F18</f>
        <v>1.0318327886066911</v>
      </c>
      <c r="I18" s="226"/>
      <c r="J18" s="59"/>
    </row>
    <row r="19" spans="1:12" ht="13" thickBot="1">
      <c r="A19" s="86">
        <v>3</v>
      </c>
      <c r="B19" s="66">
        <v>35.799999999999997</v>
      </c>
      <c r="C19" s="66">
        <v>0.99380000000000002</v>
      </c>
      <c r="D19" s="87">
        <v>0.16</v>
      </c>
      <c r="E19" s="87">
        <v>1.7</v>
      </c>
      <c r="F19" s="88">
        <f>B5/(((B5-D19)/C19)-(E19+0.1))</f>
        <v>1.0306546991541194</v>
      </c>
      <c r="G19" s="64">
        <v>2</v>
      </c>
      <c r="H19" s="31">
        <f>F18</f>
        <v>1.0318327886066911</v>
      </c>
      <c r="I19" s="227">
        <f>H19-H20</f>
        <v>1.1780894525716956E-3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1.0306546991541194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1.0279331911844405</v>
      </c>
      <c r="I21" s="229">
        <f>H21-H22</f>
        <v>-2.7215079696789601E-3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1.0306546991541194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1.0306546991541194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1.0318327886066911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1.0279331911844405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(F19+F18)/2</f>
        <v>1.0312437438804052</v>
      </c>
      <c r="C31" s="38"/>
      <c r="D31" s="38"/>
      <c r="E31" s="40"/>
      <c r="G31" s="34">
        <v>3</v>
      </c>
      <c r="H31" s="31">
        <f>F19</f>
        <v>1.0306546991541194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30.002911956967804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16.351587016547452</v>
      </c>
      <c r="C33" s="40"/>
      <c r="D33" s="40"/>
      <c r="G33" s="34">
        <v>2</v>
      </c>
      <c r="H33" s="31">
        <f>F18</f>
        <v>1.0318327886066911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38.148412983452545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1.0279331911844405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31.9</v>
      </c>
    </row>
    <row r="39" spans="1:9">
      <c r="A39" s="116" t="s">
        <v>5</v>
      </c>
      <c r="B39" s="102">
        <v>17.399999999999999</v>
      </c>
    </row>
    <row r="40" spans="1:9">
      <c r="A40" s="116" t="s">
        <v>6</v>
      </c>
      <c r="B40" s="102">
        <v>37.1</v>
      </c>
    </row>
    <row r="41" spans="1:9" ht="13" thickBot="1">
      <c r="A41" s="117" t="s">
        <v>51</v>
      </c>
      <c r="B41" s="102">
        <v>27.9</v>
      </c>
    </row>
    <row r="42" spans="1:9" ht="13" thickBot="1">
      <c r="A42" s="242" t="s">
        <v>112</v>
      </c>
      <c r="B42" s="243"/>
    </row>
    <row r="43" spans="1:9">
      <c r="A43" s="118" t="s">
        <v>4</v>
      </c>
      <c r="B43" s="124">
        <v>28.4</v>
      </c>
    </row>
    <row r="44" spans="1:9">
      <c r="A44" s="116" t="s">
        <v>5</v>
      </c>
      <c r="B44" s="114">
        <v>15.3</v>
      </c>
    </row>
    <row r="45" spans="1:9">
      <c r="A45" s="116" t="s">
        <v>6</v>
      </c>
      <c r="B45" s="114">
        <v>38.6</v>
      </c>
    </row>
    <row r="46" spans="1:9" ht="13" thickBot="1">
      <c r="A46" s="117" t="s">
        <v>51</v>
      </c>
      <c r="B46" s="115">
        <v>28.3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25" zoomScaleNormal="125" zoomScalePageLayoutView="125" workbookViewId="0">
      <selection activeCell="G6" sqref="G6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57</v>
      </c>
      <c r="C4" s="4"/>
      <c r="E4" s="4"/>
      <c r="F4" s="2" t="s">
        <v>13</v>
      </c>
      <c r="G4" s="6">
        <v>11.6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69.5</v>
      </c>
      <c r="C5" s="81"/>
      <c r="D5" s="82" t="s">
        <v>3</v>
      </c>
      <c r="E5" s="83">
        <f>1.099421-(0.0009929*B11)+(0.0000023*(B11*B11))-(0.0001392*B4)</f>
        <v>1.0262140530000001</v>
      </c>
      <c r="F5" s="2" t="s">
        <v>12</v>
      </c>
      <c r="G5" s="6">
        <v>31.4</v>
      </c>
      <c r="H5" s="48" t="s">
        <v>3</v>
      </c>
      <c r="I5" s="44">
        <f>1.1549-0.0678*(LOG(B8+G4+G5+G6))</f>
        <v>1.0175010446653205</v>
      </c>
      <c r="J5" s="19">
        <f>1.1599-0.0717*(LOG(B8+G4+G5+G6))</f>
        <v>1.0145975649336796</v>
      </c>
      <c r="K5" s="19">
        <f>1.1423-0.0632*(LOG(B8+G4+G5+G6))</f>
        <v>1.0142230976821278</v>
      </c>
      <c r="L5" s="19">
        <f>1.133-0.0612*(LOG(B8+G4+G5+G6))</f>
        <v>1.0089761642111743</v>
      </c>
      <c r="M5" s="19">
        <f>1.1339-0.0645*(LOG(B8+G4+G5+G6))</f>
        <v>1.0031886044382472</v>
      </c>
    </row>
    <row r="6" spans="1:13" ht="13" thickBot="1">
      <c r="A6" s="7" t="s">
        <v>1</v>
      </c>
      <c r="B6" s="6">
        <v>155.19999999999999</v>
      </c>
      <c r="C6" s="42" t="s">
        <v>11</v>
      </c>
      <c r="D6" s="54" t="s">
        <v>4</v>
      </c>
      <c r="E6" s="50">
        <f>((4.95/E5)-4.5)*100</f>
        <v>32.355507170198464</v>
      </c>
      <c r="F6" s="2" t="s">
        <v>14</v>
      </c>
      <c r="G6" s="6">
        <v>38.6</v>
      </c>
      <c r="H6" s="48" t="s">
        <v>4</v>
      </c>
      <c r="I6" s="45">
        <f>((4.95/I5)-4.5)*100</f>
        <v>36.485987012246127</v>
      </c>
      <c r="J6" s="17">
        <f>((4.95/J5)-4.5)*100</f>
        <v>37.878166780694315</v>
      </c>
      <c r="K6" s="17">
        <f>((4.95/K5)-4.5)*100</f>
        <v>38.058299136804052</v>
      </c>
      <c r="L6" s="17">
        <f>((4.95/L5)-4.5)*100</f>
        <v>40.596326809162079</v>
      </c>
      <c r="M6" s="17">
        <f>((4.95/M5)-4.5)*100</f>
        <v>43.426657569723744</v>
      </c>
    </row>
    <row r="7" spans="1:13" ht="13" thickBot="1">
      <c r="A7" s="7" t="s">
        <v>2</v>
      </c>
      <c r="B7" s="6">
        <v>15.7</v>
      </c>
      <c r="C7" s="7"/>
      <c r="D7" s="48" t="s">
        <v>5</v>
      </c>
      <c r="E7" s="51">
        <f>(E6*B5)/100</f>
        <v>22.48707748328793</v>
      </c>
      <c r="F7" s="2"/>
      <c r="G7" s="14"/>
      <c r="H7" s="48" t="s">
        <v>5</v>
      </c>
      <c r="I7" s="46">
        <f>(I6*B5)/100</f>
        <v>25.357760973511059</v>
      </c>
      <c r="J7" s="18">
        <f>(J6*B5)/100</f>
        <v>26.325325912582549</v>
      </c>
      <c r="K7" s="18">
        <f>(K6*B5)/100</f>
        <v>26.450517900078818</v>
      </c>
      <c r="L7" s="18">
        <f>(L6*B5)/100</f>
        <v>28.214447132367646</v>
      </c>
      <c r="M7" s="18">
        <f>(M6*B5)/100</f>
        <v>30.181527010958003</v>
      </c>
    </row>
    <row r="8" spans="1:13" ht="13" thickBot="1">
      <c r="A8" s="7" t="s">
        <v>9</v>
      </c>
      <c r="B8" s="6">
        <v>24.7</v>
      </c>
      <c r="C8" s="7"/>
      <c r="D8" s="55" t="s">
        <v>6</v>
      </c>
      <c r="E8" s="51">
        <f>B5-E7</f>
        <v>47.012922516712067</v>
      </c>
      <c r="F8" s="2"/>
      <c r="G8" s="14"/>
      <c r="H8" s="49" t="s">
        <v>6</v>
      </c>
      <c r="I8" s="46">
        <f>B5-I7</f>
        <v>44.142239026488937</v>
      </c>
      <c r="J8" s="18">
        <f>B5-J7</f>
        <v>43.174674087417451</v>
      </c>
      <c r="K8" s="18">
        <f>B5-K7</f>
        <v>43.049482099921178</v>
      </c>
      <c r="L8" s="18">
        <f>B5-L7</f>
        <v>41.285552867632354</v>
      </c>
      <c r="M8" s="18">
        <f>B5-M7</f>
        <v>39.318472989041993</v>
      </c>
    </row>
    <row r="9" spans="1:13">
      <c r="A9" s="7" t="s">
        <v>29</v>
      </c>
      <c r="B9" s="6">
        <v>26.9</v>
      </c>
      <c r="C9" s="7"/>
      <c r="D9" s="48" t="s">
        <v>10</v>
      </c>
      <c r="E9" s="52">
        <f>B5/((B6/100)*(B6/100))</f>
        <v>28.853690615368272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29.3</v>
      </c>
      <c r="C10" s="8"/>
      <c r="D10" s="49" t="s">
        <v>32</v>
      </c>
      <c r="E10" s="53">
        <f>B6/B7</f>
        <v>9.8853503184713372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80.899999999999991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/>
      <c r="C17" s="104"/>
      <c r="D17" s="105"/>
      <c r="E17" s="105"/>
      <c r="F17" s="153" t="e">
        <f>B5/(((B5-D17)/C17)-(E17+0.1))</f>
        <v>#DIV/0!</v>
      </c>
      <c r="G17" s="62">
        <v>1</v>
      </c>
      <c r="H17" s="31" t="e">
        <f>F17</f>
        <v>#DIV/0!</v>
      </c>
      <c r="I17" s="225" t="e">
        <f>H17-H18</f>
        <v>#DIV/0!</v>
      </c>
      <c r="J17" s="59"/>
    </row>
    <row r="18" spans="1:12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 t="e">
        <f>F17</f>
        <v>#DIV/0!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 t="e">
        <f>F17</f>
        <v>#DIV/0!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 t="e">
        <f>(F19+F18)/2</f>
        <v>#DIV/0!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 t="e">
        <f>((4.95/B31)-4.5)*100</f>
        <v>#DIV/0!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 t="e">
        <f>(B32*B5)/100</f>
        <v>#DIV/0!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 t="e">
        <f>B5-B33</f>
        <v>#DIV/0!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 t="e">
        <f>F17</f>
        <v>#DIV/0!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40.700000000000003</v>
      </c>
    </row>
    <row r="39" spans="1:9">
      <c r="A39" s="116" t="s">
        <v>5</v>
      </c>
      <c r="B39" s="102">
        <v>28.3</v>
      </c>
    </row>
    <row r="40" spans="1:9">
      <c r="A40" s="116" t="s">
        <v>6</v>
      </c>
      <c r="B40" s="102">
        <v>41.3</v>
      </c>
    </row>
    <row r="41" spans="1:9" ht="13" thickBot="1">
      <c r="A41" s="117" t="s">
        <v>51</v>
      </c>
      <c r="B41" s="102">
        <v>32.299999999999997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37.6</v>
      </c>
    </row>
    <row r="44" spans="1:9">
      <c r="A44" s="116" t="s">
        <v>5</v>
      </c>
      <c r="B44" s="114">
        <v>25.9</v>
      </c>
    </row>
    <row r="45" spans="1:9">
      <c r="A45" s="116" t="s">
        <v>6</v>
      </c>
      <c r="B45" s="114">
        <v>43</v>
      </c>
    </row>
    <row r="46" spans="1:9" ht="13" thickBot="1">
      <c r="A46" s="117" t="s">
        <v>51</v>
      </c>
      <c r="B46" s="115">
        <v>31.5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59</v>
      </c>
      <c r="C4" s="4"/>
      <c r="E4" s="4"/>
      <c r="F4" s="2" t="s">
        <v>13</v>
      </c>
      <c r="G4" s="6">
        <v>15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57.4</v>
      </c>
      <c r="C5" s="81"/>
      <c r="D5" s="82" t="s">
        <v>3</v>
      </c>
      <c r="E5" s="83">
        <f>1.099421-(0.0009929*B11)+(0.0000023*(B11*B11))-(0.0001392*B4)</f>
        <v>1.036526072</v>
      </c>
      <c r="F5" s="2" t="s">
        <v>12</v>
      </c>
      <c r="G5" s="6">
        <v>40.6</v>
      </c>
      <c r="H5" s="48" t="s">
        <v>3</v>
      </c>
      <c r="I5" s="44">
        <f>1.1549-0.0678*(LOG(B8+G4+G5+G6))</f>
        <v>1.0189487612522437</v>
      </c>
      <c r="J5" s="19">
        <f>1.1599-0.0717*(LOG(B8+G4+G5+G6))</f>
        <v>1.0161285572534788</v>
      </c>
      <c r="K5" s="19">
        <f>1.1423-0.0632*(LOG(B8+G4+G5+G6))</f>
        <v>1.0155725916097611</v>
      </c>
      <c r="L5" s="19">
        <f>1.133-0.0612*(LOG(B8+G4+G5+G6))</f>
        <v>1.0102829526347687</v>
      </c>
      <c r="M5" s="19">
        <f>1.1339-0.0645*(LOG(B8+G4+G5+G6))</f>
        <v>1.0045658569435061</v>
      </c>
    </row>
    <row r="6" spans="1:13" ht="13" thickBot="1">
      <c r="A6" s="7" t="s">
        <v>1</v>
      </c>
      <c r="B6" s="6">
        <v>156.30000000000001</v>
      </c>
      <c r="C6" s="42" t="s">
        <v>11</v>
      </c>
      <c r="D6" s="54" t="s">
        <v>4</v>
      </c>
      <c r="E6" s="50">
        <f>((4.95/E5)-4.5)*100</f>
        <v>27.556728548937048</v>
      </c>
      <c r="F6" s="2" t="s">
        <v>14</v>
      </c>
      <c r="G6" s="6">
        <v>26.8</v>
      </c>
      <c r="H6" s="48" t="s">
        <v>4</v>
      </c>
      <c r="I6" s="45">
        <f>((4.95/I5)-4.5)*100</f>
        <v>35.794790497283287</v>
      </c>
      <c r="J6" s="17">
        <f>((4.95/J5)-4.5)*100</f>
        <v>37.143084865116727</v>
      </c>
      <c r="K6" s="17">
        <f>((4.95/K5)-4.5)*100</f>
        <v>37.40976675570451</v>
      </c>
      <c r="L6" s="17">
        <f>((4.95/L5)-4.5)*100</f>
        <v>39.961746567200947</v>
      </c>
      <c r="M6" s="17">
        <f>((4.95/M5)-4.5)*100</f>
        <v>42.750173200279647</v>
      </c>
    </row>
    <row r="7" spans="1:13" ht="13" thickBot="1">
      <c r="A7" s="7" t="s">
        <v>2</v>
      </c>
      <c r="B7" s="6">
        <v>15</v>
      </c>
      <c r="C7" s="7"/>
      <c r="D7" s="48" t="s">
        <v>5</v>
      </c>
      <c r="E7" s="51">
        <f>(E6*B5)/100</f>
        <v>15.817562187089866</v>
      </c>
      <c r="F7" s="2"/>
      <c r="G7" s="14"/>
      <c r="H7" s="48" t="s">
        <v>5</v>
      </c>
      <c r="I7" s="46">
        <f>(I6*B5)/100</f>
        <v>20.546209745440606</v>
      </c>
      <c r="J7" s="18">
        <f>(J6*B5)/100</f>
        <v>21.320130712577001</v>
      </c>
      <c r="K7" s="18">
        <f>(K6*B5)/100</f>
        <v>21.473206117774389</v>
      </c>
      <c r="L7" s="18">
        <f>(L6*B5)/100</f>
        <v>22.938042529573345</v>
      </c>
      <c r="M7" s="18">
        <f>(M6*B5)/100</f>
        <v>24.538599416960519</v>
      </c>
    </row>
    <row r="8" spans="1:13" ht="13" thickBot="1">
      <c r="A8" s="7" t="s">
        <v>9</v>
      </c>
      <c r="B8" s="6">
        <v>18.8</v>
      </c>
      <c r="C8" s="7"/>
      <c r="D8" s="55" t="s">
        <v>6</v>
      </c>
      <c r="E8" s="51">
        <f>B5-E7</f>
        <v>41.582437812910129</v>
      </c>
      <c r="F8" s="2"/>
      <c r="G8" s="14"/>
      <c r="H8" s="49" t="s">
        <v>6</v>
      </c>
      <c r="I8" s="46">
        <f>B5-I7</f>
        <v>36.853790254559392</v>
      </c>
      <c r="J8" s="18">
        <f>B5-J7</f>
        <v>36.079869287422994</v>
      </c>
      <c r="K8" s="18">
        <f>B5-K7</f>
        <v>35.92679388222561</v>
      </c>
      <c r="L8" s="18">
        <f>B5-L7</f>
        <v>34.461957470426654</v>
      </c>
      <c r="M8" s="18">
        <f>B5-M7</f>
        <v>32.861400583039483</v>
      </c>
    </row>
    <row r="9" spans="1:13">
      <c r="A9" s="7" t="s">
        <v>29</v>
      </c>
      <c r="B9" s="6">
        <v>17.7</v>
      </c>
      <c r="C9" s="7"/>
      <c r="D9" s="48" t="s">
        <v>10</v>
      </c>
      <c r="E9" s="52">
        <f>B5/((B6/100)*(B6/100))</f>
        <v>23.496000153911076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28.3</v>
      </c>
      <c r="C10" s="8"/>
      <c r="D10" s="49" t="s">
        <v>32</v>
      </c>
      <c r="E10" s="53">
        <f>B6/B7</f>
        <v>10.42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64.8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35.6</v>
      </c>
      <c r="C17" s="104">
        <v>0.99380000000000002</v>
      </c>
      <c r="D17" s="105">
        <v>0.4</v>
      </c>
      <c r="E17" s="105">
        <v>1.67</v>
      </c>
      <c r="F17" s="163">
        <f>B5/(((B5-D17)/C17)-(E17+0.1))</f>
        <v>1.0326414592182969</v>
      </c>
      <c r="G17" s="62">
        <v>1</v>
      </c>
      <c r="H17" s="31">
        <f>F17</f>
        <v>1.0326414592182969</v>
      </c>
      <c r="I17" s="225">
        <f>H17-H18</f>
        <v>3.1715834748546889E-3</v>
      </c>
      <c r="J17" s="59"/>
    </row>
    <row r="18" spans="1:12" ht="13" thickBot="1">
      <c r="A18" s="86">
        <v>2</v>
      </c>
      <c r="B18" s="66">
        <v>35.6</v>
      </c>
      <c r="C18" s="104">
        <v>0.99380000000000002</v>
      </c>
      <c r="D18" s="87">
        <v>0.2</v>
      </c>
      <c r="E18" s="87">
        <v>1.7</v>
      </c>
      <c r="F18" s="88">
        <f>B5/(((B5-D18)/C18)-(E18+0.1))</f>
        <v>1.0294698757434422</v>
      </c>
      <c r="G18" s="63">
        <v>2</v>
      </c>
      <c r="H18" s="31">
        <f>F18</f>
        <v>1.0294698757434422</v>
      </c>
      <c r="I18" s="226"/>
      <c r="J18" s="59"/>
    </row>
    <row r="19" spans="1:12" ht="13" thickBot="1">
      <c r="A19" s="86">
        <v>3</v>
      </c>
      <c r="B19" s="66">
        <v>35.6</v>
      </c>
      <c r="C19" s="66">
        <v>0.99380000000000002</v>
      </c>
      <c r="D19" s="87">
        <v>0.42</v>
      </c>
      <c r="E19" s="87">
        <v>1.76</v>
      </c>
      <c r="F19" s="88">
        <f>B5/(((B5-D19)/C19)-(E19+0.1))</f>
        <v>1.0346913631930272</v>
      </c>
      <c r="G19" s="64">
        <v>2</v>
      </c>
      <c r="H19" s="31">
        <f>F18</f>
        <v>1.0294698757434422</v>
      </c>
      <c r="I19" s="227">
        <f>H19-H20</f>
        <v>-5.2214874495850605E-3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1.0346913631930272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1.0326414592182969</v>
      </c>
      <c r="I21" s="229">
        <f>H21-H22</f>
        <v>-2.0499039747303716E-3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1.0346913631930272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1.0346913631930272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1.0294698757434422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1.0326414592182969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(F19+F17)/2</f>
        <v>1.0336664112056622</v>
      </c>
      <c r="C31" s="38"/>
      <c r="D31" s="38"/>
      <c r="E31" s="40"/>
      <c r="G31" s="34">
        <v>3</v>
      </c>
      <c r="H31" s="31">
        <f>F19</f>
        <v>1.0346913631930272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28.877899711024835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16.575914434128254</v>
      </c>
      <c r="C33" s="40"/>
      <c r="D33" s="40"/>
      <c r="G33" s="34">
        <v>2</v>
      </c>
      <c r="H33" s="31">
        <f>F18</f>
        <v>1.0294698757434422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40.824085565871741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1.0326414592182969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27.7</v>
      </c>
    </row>
    <row r="39" spans="1:9">
      <c r="A39" s="116" t="s">
        <v>5</v>
      </c>
      <c r="B39" s="102">
        <v>15.9</v>
      </c>
    </row>
    <row r="40" spans="1:9">
      <c r="A40" s="116" t="s">
        <v>6</v>
      </c>
      <c r="B40" s="102">
        <v>41.5</v>
      </c>
    </row>
    <row r="41" spans="1:9" ht="13" thickBot="1">
      <c r="A41" s="117" t="s">
        <v>51</v>
      </c>
      <c r="B41" s="102">
        <v>31.6</v>
      </c>
    </row>
    <row r="42" spans="1:9" ht="13" thickBot="1">
      <c r="A42" s="116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3">
        <v>33.4</v>
      </c>
    </row>
    <row r="45" spans="1:9">
      <c r="A45" s="116" t="s">
        <v>5</v>
      </c>
      <c r="B45" s="102">
        <v>19</v>
      </c>
    </row>
    <row r="46" spans="1:9">
      <c r="A46" s="116" t="s">
        <v>6</v>
      </c>
      <c r="B46" s="102">
        <v>37.9</v>
      </c>
    </row>
    <row r="47" spans="1:9" ht="13" thickBot="1">
      <c r="A47" s="117" t="s">
        <v>51</v>
      </c>
      <c r="B47" s="102">
        <v>27.7</v>
      </c>
    </row>
    <row r="49" spans="1:2">
      <c r="A49" s="238"/>
      <c r="B49" s="239"/>
    </row>
    <row r="50" spans="1:2">
      <c r="A50" s="6"/>
      <c r="B50" s="155"/>
    </row>
    <row r="51" spans="1:2">
      <c r="A51" s="6"/>
      <c r="B51" s="89"/>
    </row>
    <row r="52" spans="1:2">
      <c r="A52" s="6"/>
      <c r="B52" s="89"/>
    </row>
    <row r="53" spans="1:2">
      <c r="A53" s="6"/>
      <c r="B53" s="89"/>
    </row>
    <row r="54" spans="1:2">
      <c r="A54" s="14"/>
      <c r="B54" s="14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4" sqref="B4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100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61</v>
      </c>
      <c r="C4" s="4"/>
      <c r="E4" s="4"/>
      <c r="F4" s="2" t="s">
        <v>13</v>
      </c>
      <c r="G4" s="6">
        <v>20.8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75.099999999999994</v>
      </c>
      <c r="C5" s="81"/>
      <c r="D5" s="82" t="s">
        <v>3</v>
      </c>
      <c r="E5" s="83">
        <f>1.099421-(0.0009929*B11)+(0.0000023*(B11*B11))-(0.0001392*B4)</f>
        <v>1.0061089970000001</v>
      </c>
      <c r="F5" s="2" t="s">
        <v>12</v>
      </c>
      <c r="G5" s="6">
        <v>35</v>
      </c>
      <c r="H5" s="48" t="s">
        <v>3</v>
      </c>
      <c r="I5" s="44">
        <f>1.1549-0.0678*(LOG(B8+G4+G5+G6))</f>
        <v>1.0120081690033103</v>
      </c>
      <c r="J5" s="19">
        <f>1.1599-0.0717*(LOG(B8+G4+G5+G6))</f>
        <v>1.008788727397306</v>
      </c>
      <c r="K5" s="19">
        <f>1.1423-0.0632*(LOG(B8+G4+G5+G6))</f>
        <v>1.0091028950001359</v>
      </c>
      <c r="L5" s="19">
        <f>1.133-0.0612*(LOG(B8+G4+G5+G6))</f>
        <v>1.0040179932596252</v>
      </c>
      <c r="M5" s="19">
        <f>1.1339-0.0645*(LOG(B8+G4+G5+G6))</f>
        <v>0.9979630811314677</v>
      </c>
    </row>
    <row r="6" spans="1:13" ht="13" thickBot="1">
      <c r="A6" s="7" t="s">
        <v>1</v>
      </c>
      <c r="B6" s="6">
        <v>151.19999999999999</v>
      </c>
      <c r="C6" s="42" t="s">
        <v>11</v>
      </c>
      <c r="D6" s="54" t="s">
        <v>4</v>
      </c>
      <c r="E6" s="50">
        <f>((4.95/E5)-4.5)*100</f>
        <v>41.994407639712165</v>
      </c>
      <c r="F6" s="2" t="s">
        <v>14</v>
      </c>
      <c r="G6" s="6">
        <v>44.4</v>
      </c>
      <c r="H6" s="48" t="s">
        <v>4</v>
      </c>
      <c r="I6" s="45">
        <f>((4.95/I5)-4.5)*100</f>
        <v>39.126486486277479</v>
      </c>
      <c r="J6" s="17">
        <f>((4.95/J5)-4.5)*100</f>
        <v>40.687481487931976</v>
      </c>
      <c r="K6" s="17">
        <f>((4.95/K5)-4.5)*100</f>
        <v>40.53471400449542</v>
      </c>
      <c r="L6" s="17">
        <f>((4.95/L5)-4.5)*100</f>
        <v>43.019052769107006</v>
      </c>
      <c r="M6" s="17">
        <f>((4.95/M5)-4.5)*100</f>
        <v>46.010332805879273</v>
      </c>
    </row>
    <row r="7" spans="1:13" ht="13" thickBot="1">
      <c r="A7" s="7" t="s">
        <v>2</v>
      </c>
      <c r="B7" s="6">
        <v>16.100000000000001</v>
      </c>
      <c r="C7" s="7"/>
      <c r="D7" s="48" t="s">
        <v>5</v>
      </c>
      <c r="E7" s="51">
        <f>(E6*B5)/100</f>
        <v>31.537800137423833</v>
      </c>
      <c r="F7" s="2"/>
      <c r="G7" s="14"/>
      <c r="H7" s="48" t="s">
        <v>5</v>
      </c>
      <c r="I7" s="46">
        <f>(I6*B5)/100</f>
        <v>29.383991351194386</v>
      </c>
      <c r="J7" s="18">
        <f>(J6*B5)/100</f>
        <v>30.556298597436911</v>
      </c>
      <c r="K7" s="18">
        <f>(K6*B5)/100</f>
        <v>30.441570217376057</v>
      </c>
      <c r="L7" s="18">
        <f>(L6*B5)/100</f>
        <v>32.307308629599362</v>
      </c>
      <c r="M7" s="18">
        <f>(M6*B5)/100</f>
        <v>34.553759937215332</v>
      </c>
    </row>
    <row r="8" spans="1:13" ht="13" thickBot="1">
      <c r="A8" s="7" t="s">
        <v>9</v>
      </c>
      <c r="B8" s="6">
        <v>27.9</v>
      </c>
      <c r="C8" s="7"/>
      <c r="D8" s="55" t="s">
        <v>6</v>
      </c>
      <c r="E8" s="51">
        <f>B5-E7</f>
        <v>43.562199862576165</v>
      </c>
      <c r="F8" s="2"/>
      <c r="G8" s="14"/>
      <c r="H8" s="49" t="s">
        <v>6</v>
      </c>
      <c r="I8" s="46">
        <f>B5-I7</f>
        <v>45.716008648805612</v>
      </c>
      <c r="J8" s="18">
        <f>B5-J7</f>
        <v>44.543701402563087</v>
      </c>
      <c r="K8" s="18">
        <f>B5-K7</f>
        <v>44.658429782623941</v>
      </c>
      <c r="L8" s="18">
        <f>B5-L7</f>
        <v>42.792691370400632</v>
      </c>
      <c r="M8" s="18">
        <f>B5-M7</f>
        <v>40.546240062784662</v>
      </c>
    </row>
    <row r="9" spans="1:13">
      <c r="A9" s="7" t="s">
        <v>29</v>
      </c>
      <c r="B9" s="6">
        <v>43</v>
      </c>
      <c r="C9" s="7"/>
      <c r="D9" s="48" t="s">
        <v>10</v>
      </c>
      <c r="E9" s="52">
        <f>B5/((B6/100)*(B6/100))</f>
        <v>32.850074186053028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46.4</v>
      </c>
      <c r="C10" s="8"/>
      <c r="D10" s="49" t="s">
        <v>32</v>
      </c>
      <c r="E10" s="53">
        <f>B6/B7</f>
        <v>9.391304347826086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117.30000000000001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36.700000000000003</v>
      </c>
      <c r="C17" s="104">
        <v>0.99339999999999995</v>
      </c>
      <c r="D17" s="105">
        <v>0.9</v>
      </c>
      <c r="E17" s="105">
        <v>1.38</v>
      </c>
      <c r="F17" s="165">
        <f>B5/(((B5-D17)/C17)-(E17+0.1))</f>
        <v>1.0257744806775682</v>
      </c>
      <c r="G17" s="62">
        <v>1</v>
      </c>
      <c r="H17" s="31">
        <f>F17</f>
        <v>1.0257744806775682</v>
      </c>
      <c r="I17" s="225">
        <f>H17-H18</f>
        <v>2.2461122344981099E-3</v>
      </c>
      <c r="J17" s="59"/>
    </row>
    <row r="18" spans="1:12" ht="13" thickBot="1">
      <c r="A18" s="86">
        <v>2</v>
      </c>
      <c r="B18" s="66">
        <v>36.700000000000003</v>
      </c>
      <c r="C18" s="104">
        <v>0.99339999999999995</v>
      </c>
      <c r="D18" s="87">
        <v>0.8</v>
      </c>
      <c r="E18" s="87">
        <v>1.32</v>
      </c>
      <c r="F18" s="88">
        <f>B5/(((B5-D18)/C18)-(E18+0.1))</f>
        <v>1.02352836844307</v>
      </c>
      <c r="G18" s="63">
        <v>2</v>
      </c>
      <c r="H18" s="31">
        <f>F18</f>
        <v>1.02352836844307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1.02352836844307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1.0257744806775682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1.02352836844307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1.0257744806775682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1.0246514245603191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33.091115803021424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24.851427968069089</v>
      </c>
      <c r="C33" s="40"/>
      <c r="D33" s="40"/>
      <c r="G33" s="34">
        <v>2</v>
      </c>
      <c r="H33" s="31">
        <f>F18</f>
        <v>1.02352836844307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50.248572031930905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1.0257744806775682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48.5</v>
      </c>
    </row>
    <row r="39" spans="1:9">
      <c r="A39" s="116" t="s">
        <v>5</v>
      </c>
      <c r="B39" s="102">
        <v>36.4</v>
      </c>
    </row>
    <row r="40" spans="1:9">
      <c r="A40" s="116" t="s">
        <v>6</v>
      </c>
      <c r="B40" s="102">
        <v>38.700000000000003</v>
      </c>
    </row>
    <row r="41" spans="1:9" ht="13" thickBot="1">
      <c r="A41" s="117" t="s">
        <v>51</v>
      </c>
      <c r="B41" s="102">
        <v>30.9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38.6</v>
      </c>
    </row>
    <row r="44" spans="1:9">
      <c r="A44" s="116" t="s">
        <v>5</v>
      </c>
      <c r="B44" s="114">
        <v>28.8</v>
      </c>
    </row>
    <row r="45" spans="1:9">
      <c r="A45" s="116" t="s">
        <v>6</v>
      </c>
      <c r="B45" s="114">
        <v>45.7</v>
      </c>
    </row>
    <row r="46" spans="1:9" ht="13" thickBot="1">
      <c r="A46" s="117" t="s">
        <v>51</v>
      </c>
      <c r="B46" s="115">
        <v>33.5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  <row r="53" spans="1:2" s="14" customFormat="1"/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3" workbookViewId="0">
      <selection activeCell="D31" sqref="D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101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50</v>
      </c>
      <c r="C4" s="4"/>
      <c r="E4" s="4"/>
      <c r="F4" s="2" t="s">
        <v>13</v>
      </c>
      <c r="G4" s="6">
        <v>5.9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52.5</v>
      </c>
      <c r="C5" s="81"/>
      <c r="D5" s="82" t="s">
        <v>3</v>
      </c>
      <c r="E5" s="83">
        <f>1.099421-(0.0009929*B11)+(0.0000023*(B11*B11))-(0.0001392*B4)</f>
        <v>1.0465980079999999</v>
      </c>
      <c r="F5" s="2" t="s">
        <v>12</v>
      </c>
      <c r="G5" s="6">
        <v>25.7</v>
      </c>
      <c r="H5" s="48" t="s">
        <v>3</v>
      </c>
      <c r="I5" s="44">
        <f>1.1549-0.0678*(LOG(B8+G4+G5+G6))</f>
        <v>1.0283657184100916</v>
      </c>
      <c r="J5" s="19">
        <f>1.1599-0.0717*(LOG(B8+G4+G5+G6))</f>
        <v>1.0260871977876631</v>
      </c>
      <c r="K5" s="19">
        <f>1.1423-0.0632*(LOG(B8+G4+G5+G6))</f>
        <v>1.024350640169879</v>
      </c>
      <c r="L5" s="19">
        <f>1.133-0.0612*(LOG(B8+G4+G5+G6))</f>
        <v>1.0187832148480473</v>
      </c>
      <c r="M5" s="19">
        <f>1.1339-0.0645*(LOG(B8+G4+G5+G6))</f>
        <v>1.0135244666290693</v>
      </c>
    </row>
    <row r="6" spans="1:13" ht="13" thickBot="1">
      <c r="A6" s="7" t="s">
        <v>1</v>
      </c>
      <c r="B6" s="6">
        <v>159</v>
      </c>
      <c r="C6" s="42" t="s">
        <v>11</v>
      </c>
      <c r="D6" s="54" t="s">
        <v>4</v>
      </c>
      <c r="E6" s="50">
        <f>((4.95/E5)-4.5)*100</f>
        <v>22.960961339800345</v>
      </c>
      <c r="F6" s="2" t="s">
        <v>14</v>
      </c>
      <c r="G6" s="6">
        <v>25</v>
      </c>
      <c r="H6" s="48" t="s">
        <v>4</v>
      </c>
      <c r="I6" s="45">
        <f>((4.95/I5)-4.5)*100</f>
        <v>31.346267323356969</v>
      </c>
      <c r="J6" s="17">
        <f>((4.95/J5)-4.5)*100</f>
        <v>32.415140806029811</v>
      </c>
      <c r="K6" s="17">
        <f>((4.95/K5)-4.5)*100</f>
        <v>33.2329678809093</v>
      </c>
      <c r="L6" s="17">
        <f>((4.95/L5)-4.5)*100</f>
        <v>35.873729352549063</v>
      </c>
      <c r="M6" s="17">
        <f>((4.95/M5)-4.5)*100</f>
        <v>38.394721882092142</v>
      </c>
    </row>
    <row r="7" spans="1:13" ht="13" thickBot="1">
      <c r="A7" s="7" t="s">
        <v>2</v>
      </c>
      <c r="B7" s="6">
        <v>14.3</v>
      </c>
      <c r="C7" s="7"/>
      <c r="D7" s="48" t="s">
        <v>5</v>
      </c>
      <c r="E7" s="51">
        <f>(E6*B5)/100</f>
        <v>12.054504703395182</v>
      </c>
      <c r="F7" s="2"/>
      <c r="G7" s="14"/>
      <c r="H7" s="48" t="s">
        <v>5</v>
      </c>
      <c r="I7" s="46">
        <f>(I6*B5)/100</f>
        <v>16.456790344762407</v>
      </c>
      <c r="J7" s="18">
        <f>(J6*B5)/100</f>
        <v>17.017948923165651</v>
      </c>
      <c r="K7" s="18">
        <f>(K6*B5)/100</f>
        <v>17.447308137477382</v>
      </c>
      <c r="L7" s="18">
        <f>(L6*B5)/100</f>
        <v>18.833707910088258</v>
      </c>
      <c r="M7" s="18">
        <f>(M6*B5)/100</f>
        <v>20.157228988098375</v>
      </c>
    </row>
    <row r="8" spans="1:13" ht="13" thickBot="1">
      <c r="A8" s="7" t="s">
        <v>9</v>
      </c>
      <c r="B8" s="6">
        <v>16.899999999999999</v>
      </c>
      <c r="C8" s="7"/>
      <c r="D8" s="55" t="s">
        <v>6</v>
      </c>
      <c r="E8" s="51">
        <f>B5-E7</f>
        <v>40.445495296604818</v>
      </c>
      <c r="F8" s="2"/>
      <c r="G8" s="14"/>
      <c r="H8" s="49" t="s">
        <v>6</v>
      </c>
      <c r="I8" s="46">
        <f>B5-I7</f>
        <v>36.04320965523759</v>
      </c>
      <c r="J8" s="18">
        <f>B5-J7</f>
        <v>35.482051076834352</v>
      </c>
      <c r="K8" s="18">
        <f>B5-K7</f>
        <v>35.052691862522622</v>
      </c>
      <c r="L8" s="18">
        <f>B5-L7</f>
        <v>33.666292089911742</v>
      </c>
      <c r="M8" s="18">
        <f>B5-M7</f>
        <v>32.342771011901625</v>
      </c>
    </row>
    <row r="9" spans="1:13">
      <c r="A9" s="7" t="s">
        <v>29</v>
      </c>
      <c r="B9" s="6">
        <v>15.1</v>
      </c>
      <c r="C9" s="7"/>
      <c r="D9" s="48" t="s">
        <v>10</v>
      </c>
      <c r="E9" s="52">
        <f>B5/((B6/100)*(B6/100))</f>
        <v>20.766583600332265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20.6</v>
      </c>
      <c r="C10" s="8"/>
      <c r="D10" s="49" t="s">
        <v>32</v>
      </c>
      <c r="E10" s="53">
        <f>B6/B7</f>
        <v>11.118881118881118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52.6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8.75" customHeight="1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  <c r="K15" s="244" t="s">
        <v>102</v>
      </c>
      <c r="L15" s="245"/>
      <c r="M15" s="246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  <c r="K16" s="247"/>
      <c r="L16" s="248"/>
      <c r="M16" s="249"/>
    </row>
    <row r="17" spans="1:13" ht="13" thickBot="1">
      <c r="A17" s="84">
        <v>1</v>
      </c>
      <c r="B17" s="103">
        <v>36.6</v>
      </c>
      <c r="C17" s="104">
        <v>0.99350000000000005</v>
      </c>
      <c r="D17" s="105">
        <v>0.68</v>
      </c>
      <c r="E17" s="105">
        <v>1.38</v>
      </c>
      <c r="F17" s="153">
        <f>B5/(((B5-D17)/C17)-(E17+0.1))</f>
        <v>1.0359313536030659</v>
      </c>
      <c r="G17" s="62">
        <v>1</v>
      </c>
      <c r="H17" s="31">
        <f>F17</f>
        <v>1.0359313536030659</v>
      </c>
      <c r="I17" s="225" t="e">
        <f>H17-H18</f>
        <v>#DIV/0!</v>
      </c>
      <c r="J17" s="59"/>
      <c r="K17" s="247"/>
      <c r="L17" s="248"/>
      <c r="M17" s="249"/>
    </row>
    <row r="18" spans="1:13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  <c r="K18" s="247"/>
      <c r="L18" s="248"/>
      <c r="M18" s="24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  <c r="K19" s="247"/>
      <c r="L19" s="248"/>
      <c r="M19" s="249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  <c r="K20" s="250"/>
      <c r="L20" s="251"/>
      <c r="M20" s="25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1.0359313536030659</v>
      </c>
      <c r="I21" s="229" t="e">
        <f>H21-H22</f>
        <v>#DIV/0!</v>
      </c>
      <c r="J21" s="6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6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1.0359313536030659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(F17+F17)/2</f>
        <v>1.0359313536030659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27.830889352218069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14.611216909914486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37.888783090085511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1.0359313536030659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27.1</v>
      </c>
    </row>
    <row r="39" spans="1:9">
      <c r="A39" s="116" t="s">
        <v>5</v>
      </c>
      <c r="B39" s="102">
        <v>14.2</v>
      </c>
    </row>
    <row r="40" spans="1:9">
      <c r="A40" s="116" t="s">
        <v>6</v>
      </c>
      <c r="B40" s="102">
        <v>38.299999999999997</v>
      </c>
    </row>
    <row r="41" spans="1:9" ht="13" thickBot="1">
      <c r="A41" s="117" t="s">
        <v>51</v>
      </c>
      <c r="B41" s="102">
        <v>28.5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26.2</v>
      </c>
    </row>
    <row r="44" spans="1:9">
      <c r="A44" s="116" t="s">
        <v>5</v>
      </c>
      <c r="B44" s="114">
        <v>13.6</v>
      </c>
    </row>
    <row r="45" spans="1:9">
      <c r="A45" s="116" t="s">
        <v>6</v>
      </c>
      <c r="B45" s="114">
        <v>38.4</v>
      </c>
    </row>
    <row r="46" spans="1:9" ht="13" thickBot="1">
      <c r="A46" s="117" t="s">
        <v>51</v>
      </c>
      <c r="B46" s="115">
        <v>28.1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</sheetData>
  <mergeCells count="19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  <mergeCell ref="K15:M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25" zoomScaleNormal="125" zoomScalePageLayoutView="125" workbookViewId="0">
      <selection activeCell="H18" sqref="H18"/>
    </sheetView>
  </sheetViews>
  <sheetFormatPr baseColWidth="10" defaultRowHeight="12" x14ac:dyDescent="0"/>
  <sheetData>
    <row r="1" spans="1:13">
      <c r="A1" s="154" t="s">
        <v>8</v>
      </c>
      <c r="B1" s="213" t="s">
        <v>103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6">
        <v>12.5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70.2</v>
      </c>
      <c r="C5" s="81"/>
      <c r="D5" s="82" t="s">
        <v>3</v>
      </c>
      <c r="E5" s="83">
        <f>1.099421-(0.0009929*B11)+(0.0000023*(B11*B11))-(0.0001392*B4)</f>
        <v>1.0423659569999999</v>
      </c>
      <c r="F5" s="2" t="s">
        <v>12</v>
      </c>
      <c r="G5" s="6">
        <v>29.1</v>
      </c>
      <c r="H5" s="48" t="s">
        <v>3</v>
      </c>
      <c r="I5" s="44">
        <f>1.1549-0.0678*(LOG(B8+G4+G5+G6))</f>
        <v>1.0209034714235781</v>
      </c>
      <c r="J5" s="19">
        <f>1.1599-0.0717*(LOG(B8+G4+G5+G6))</f>
        <v>1.0181957065054652</v>
      </c>
      <c r="K5" s="19">
        <f>1.1423-0.0632*(LOG(B8+G4+G5+G6))</f>
        <v>1.0173946813269932</v>
      </c>
      <c r="L5" s="19">
        <f>1.133-0.0612*(LOG(B8+G4+G5+G6))</f>
        <v>1.0120473812849997</v>
      </c>
      <c r="M5" s="19">
        <f>1.1339-0.0645*(LOG(B8+G4+G5+G6))</f>
        <v>1.0064254263542889</v>
      </c>
    </row>
    <row r="6" spans="1:13" ht="13" thickBot="1">
      <c r="A6" s="7" t="s">
        <v>1</v>
      </c>
      <c r="B6" s="6">
        <v>161</v>
      </c>
      <c r="C6" s="42" t="s">
        <v>11</v>
      </c>
      <c r="D6" s="54" t="s">
        <v>4</v>
      </c>
      <c r="E6" s="50">
        <f>((4.95/E5)-4.5)*100</f>
        <v>24.881203358409465</v>
      </c>
      <c r="F6" s="2" t="s">
        <v>14</v>
      </c>
      <c r="G6" s="6">
        <v>35</v>
      </c>
      <c r="H6" s="48" t="s">
        <v>4</v>
      </c>
      <c r="I6" s="45">
        <f>((4.95/I5)-4.5)*100</f>
        <v>34.864645733604327</v>
      </c>
      <c r="J6" s="17">
        <f>((4.95/J5)-4.5)*100</f>
        <v>36.154082989489652</v>
      </c>
      <c r="K6" s="17">
        <f>((4.95/K5)-4.5)*100</f>
        <v>36.536846599560491</v>
      </c>
      <c r="L6" s="17">
        <f>((4.95/L5)-4.5)*100</f>
        <v>39.107535036054308</v>
      </c>
      <c r="M6" s="17">
        <f>((4.95/M5)-4.5)*100</f>
        <v>41.839720100380973</v>
      </c>
    </row>
    <row r="7" spans="1:13" ht="13" thickBot="1">
      <c r="A7" s="7" t="s">
        <v>2</v>
      </c>
      <c r="B7" s="6">
        <v>15.3</v>
      </c>
      <c r="C7" s="7"/>
      <c r="D7" s="48" t="s">
        <v>5</v>
      </c>
      <c r="E7" s="51">
        <f>(E6*B5)/100</f>
        <v>17.466604757603445</v>
      </c>
      <c r="F7" s="2"/>
      <c r="G7" s="14" t="s">
        <v>92</v>
      </c>
      <c r="H7" s="48" t="s">
        <v>5</v>
      </c>
      <c r="I7" s="46">
        <f>(I6*B5)/100</f>
        <v>24.474981304990237</v>
      </c>
      <c r="J7" s="18">
        <f>(J6*B5)/100</f>
        <v>25.380166258621735</v>
      </c>
      <c r="K7" s="18">
        <f>(K6*B5)/100</f>
        <v>25.648866312891464</v>
      </c>
      <c r="L7" s="18">
        <f>(L6*B5)/100</f>
        <v>27.453489595310124</v>
      </c>
      <c r="M7" s="18">
        <f>(M6*B5)/100</f>
        <v>29.371483510467442</v>
      </c>
    </row>
    <row r="8" spans="1:13" ht="13" thickBot="1">
      <c r="A8" s="7" t="s">
        <v>9</v>
      </c>
      <c r="B8" s="6">
        <v>18.100000000000001</v>
      </c>
      <c r="C8" s="7"/>
      <c r="D8" s="55" t="s">
        <v>6</v>
      </c>
      <c r="E8" s="51">
        <f>B5-E7</f>
        <v>52.733395242396554</v>
      </c>
      <c r="F8" s="2"/>
      <c r="G8" s="14"/>
      <c r="H8" s="49" t="s">
        <v>6</v>
      </c>
      <c r="I8" s="46">
        <f>B5-I7</f>
        <v>45.725018695009766</v>
      </c>
      <c r="J8" s="18">
        <f>B5-J7</f>
        <v>44.819833741378268</v>
      </c>
      <c r="K8" s="18">
        <f>B5-K7</f>
        <v>44.551133687108539</v>
      </c>
      <c r="L8" s="18">
        <f>B5-L7</f>
        <v>42.746510404689879</v>
      </c>
      <c r="M8" s="18">
        <f>B5-M7</f>
        <v>40.828516489532561</v>
      </c>
    </row>
    <row r="9" spans="1:13">
      <c r="A9" s="7" t="s">
        <v>29</v>
      </c>
      <c r="B9" s="6">
        <v>28.1</v>
      </c>
      <c r="C9" s="7"/>
      <c r="D9" s="48" t="s">
        <v>10</v>
      </c>
      <c r="E9" s="52">
        <f>B5/((B6/100)*(B6/100))</f>
        <v>27.082288491956326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13.1</v>
      </c>
      <c r="C10" s="8"/>
      <c r="D10" s="49" t="s">
        <v>32</v>
      </c>
      <c r="E10" s="53">
        <f>B6/B7</f>
        <v>10.522875816993464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59.300000000000004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</v>
      </c>
      <c r="C17" s="104">
        <v>0.99370000000000003</v>
      </c>
      <c r="D17" s="105">
        <v>0.14000000000000001</v>
      </c>
      <c r="E17" s="105">
        <v>1.42</v>
      </c>
      <c r="F17" s="165">
        <f>B5/(((B5-D17)/C17)-(E17+0.1))</f>
        <v>1.0176246750235187</v>
      </c>
      <c r="G17" s="62">
        <v>1</v>
      </c>
      <c r="H17" s="31">
        <f>F17</f>
        <v>1.0176246750235187</v>
      </c>
      <c r="I17" s="225">
        <f>H17-H18</f>
        <v>1.3371046916563767E-3</v>
      </c>
      <c r="J17" s="59"/>
    </row>
    <row r="18" spans="1:12" ht="13" thickBot="1">
      <c r="A18" s="86">
        <v>2</v>
      </c>
      <c r="B18" s="66">
        <v>36</v>
      </c>
      <c r="C18" s="104">
        <v>0.99370000000000003</v>
      </c>
      <c r="D18" s="87">
        <v>0.02</v>
      </c>
      <c r="E18" s="87">
        <v>1.45</v>
      </c>
      <c r="F18" s="88">
        <f>B5/(((B5-D18)/C18)-(E18+0.1))</f>
        <v>1.0162875703318623</v>
      </c>
      <c r="G18" s="63">
        <v>2</v>
      </c>
      <c r="H18" s="31">
        <f>F18</f>
        <v>1.0162875703318623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1.0162875703318623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1.0176246750235187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1.0162875703318623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1.0176246750235187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1.0169561226776906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36.746663854722698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25.796158026015338</v>
      </c>
      <c r="C33" s="40"/>
      <c r="D33" s="40"/>
      <c r="G33" s="34">
        <v>2</v>
      </c>
      <c r="H33" s="31">
        <f>F18</f>
        <v>1.0162875703318623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44.403841973984669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1.0176246750235187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38.299999999999997</v>
      </c>
    </row>
    <row r="39" spans="1:9">
      <c r="A39" s="116" t="s">
        <v>5</v>
      </c>
      <c r="B39" s="102">
        <v>26.9</v>
      </c>
    </row>
    <row r="40" spans="1:9">
      <c r="A40" s="116" t="s">
        <v>6</v>
      </c>
      <c r="B40" s="102">
        <v>43.3</v>
      </c>
    </row>
    <row r="41" spans="1:9" ht="13" thickBot="1">
      <c r="A41" s="117" t="s">
        <v>51</v>
      </c>
      <c r="B41" s="102">
        <v>33.700000000000003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36.5</v>
      </c>
    </row>
    <row r="44" spans="1:9">
      <c r="A44" s="116" t="s">
        <v>5</v>
      </c>
      <c r="B44" s="114">
        <v>25.4</v>
      </c>
    </row>
    <row r="45" spans="1:9">
      <c r="A45" s="116" t="s">
        <v>6</v>
      </c>
      <c r="B45" s="114">
        <v>44.2</v>
      </c>
    </row>
    <row r="46" spans="1:9" ht="13" thickBot="1">
      <c r="A46" s="117" t="s">
        <v>51</v>
      </c>
      <c r="B46" s="115">
        <v>32.4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104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48</v>
      </c>
      <c r="C4" s="4"/>
      <c r="E4" s="4"/>
      <c r="F4" s="2" t="s">
        <v>13</v>
      </c>
      <c r="G4" s="6">
        <v>9.6999999999999993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62.5</v>
      </c>
      <c r="C5" s="81"/>
      <c r="D5" s="82" t="s">
        <v>3</v>
      </c>
      <c r="E5" s="83">
        <f>1.099421-(0.0009929*B11)+(0.0000023*(B11*B11))-(0.0001392*B4)</f>
        <v>1.0375028880000001</v>
      </c>
      <c r="F5" s="2" t="s">
        <v>12</v>
      </c>
      <c r="G5" s="6">
        <v>26.8</v>
      </c>
      <c r="H5" s="48" t="s">
        <v>3</v>
      </c>
      <c r="I5" s="44">
        <f>1.1549-0.0678*(LOG(B8+G4+G5+G6))</f>
        <v>1.0257969778303337</v>
      </c>
      <c r="J5" s="19">
        <f>1.1599-0.0717*(LOG(B8+G4+G5+G6))</f>
        <v>1.0233706977940253</v>
      </c>
      <c r="K5" s="19">
        <f>1.1423-0.0632*(LOG(B8+G4+G5+G6))</f>
        <v>1.021956179924441</v>
      </c>
      <c r="L5" s="19">
        <f>1.133-0.0612*(LOG(B8+G4+G5+G6))</f>
        <v>1.0164645286610092</v>
      </c>
      <c r="M5" s="19">
        <f>1.1339-0.0645*(LOG(B8+G4+G5+G6))</f>
        <v>1.0110807532456714</v>
      </c>
    </row>
    <row r="6" spans="1:13" ht="13" thickBot="1">
      <c r="A6" s="7" t="s">
        <v>1</v>
      </c>
      <c r="B6" s="6">
        <v>161.5</v>
      </c>
      <c r="C6" s="42" t="s">
        <v>11</v>
      </c>
      <c r="D6" s="54" t="s">
        <v>4</v>
      </c>
      <c r="E6" s="50">
        <f>((4.95/E5)-4.5)*100</f>
        <v>27.10710565270249</v>
      </c>
      <c r="F6" s="2" t="s">
        <v>14</v>
      </c>
      <c r="G6" s="6">
        <v>24.9</v>
      </c>
      <c r="H6" s="48" t="s">
        <v>4</v>
      </c>
      <c r="I6" s="45">
        <f>((4.95/I5)-4.5)*100</f>
        <v>32.551626391974779</v>
      </c>
      <c r="J6" s="17">
        <f>((4.95/J5)-4.5)*100</f>
        <v>33.695694108713958</v>
      </c>
      <c r="K6" s="17">
        <f>((4.95/K5)-4.5)*100</f>
        <v>34.365190723342124</v>
      </c>
      <c r="L6" s="17">
        <f>((4.95/L5)-4.5)*100</f>
        <v>36.982069755119262</v>
      </c>
      <c r="M6" s="17">
        <f>((4.95/M5)-4.5)*100</f>
        <v>39.575138692928306</v>
      </c>
    </row>
    <row r="7" spans="1:13" ht="13" thickBot="1">
      <c r="A7" s="7" t="s">
        <v>2</v>
      </c>
      <c r="B7" s="6">
        <v>15.1</v>
      </c>
      <c r="C7" s="7"/>
      <c r="D7" s="48" t="s">
        <v>5</v>
      </c>
      <c r="E7" s="51">
        <f>(E6*B5)/100</f>
        <v>16.941941032939056</v>
      </c>
      <c r="F7" s="2"/>
      <c r="G7" s="14"/>
      <c r="H7" s="48" t="s">
        <v>5</v>
      </c>
      <c r="I7" s="46">
        <f>(I6*B5)/100</f>
        <v>20.344766494984238</v>
      </c>
      <c r="J7" s="18">
        <f>(J6*B5)/100</f>
        <v>21.059808817946223</v>
      </c>
      <c r="K7" s="18">
        <f>(K6*B5)/100</f>
        <v>21.478244202088828</v>
      </c>
      <c r="L7" s="18">
        <f>(L6*B5)/100</f>
        <v>23.113793596949542</v>
      </c>
      <c r="M7" s="18">
        <f>(M6*B5)/100</f>
        <v>24.734461683080191</v>
      </c>
    </row>
    <row r="8" spans="1:13" ht="13" thickBot="1">
      <c r="A8" s="7" t="s">
        <v>9</v>
      </c>
      <c r="B8" s="6">
        <v>18.8</v>
      </c>
      <c r="C8" s="7"/>
      <c r="D8" s="55" t="s">
        <v>6</v>
      </c>
      <c r="E8" s="51">
        <f>B5-E7</f>
        <v>45.558058967060944</v>
      </c>
      <c r="F8" s="2"/>
      <c r="G8" s="14"/>
      <c r="H8" s="49" t="s">
        <v>6</v>
      </c>
      <c r="I8" s="46">
        <f>B5-I7</f>
        <v>42.155233505015758</v>
      </c>
      <c r="J8" s="18">
        <f>B5-J7</f>
        <v>41.44019118205378</v>
      </c>
      <c r="K8" s="18">
        <f>B5-K7</f>
        <v>41.021755797911169</v>
      </c>
      <c r="L8" s="18">
        <f>B5-L7</f>
        <v>39.386206403050458</v>
      </c>
      <c r="M8" s="18">
        <f>B5-M7</f>
        <v>37.765538316919809</v>
      </c>
    </row>
    <row r="9" spans="1:13">
      <c r="A9" s="7" t="s">
        <v>29</v>
      </c>
      <c r="B9" s="6">
        <v>20.6</v>
      </c>
      <c r="C9" s="7"/>
      <c r="D9" s="48" t="s">
        <v>10</v>
      </c>
      <c r="E9" s="52">
        <f>B5/((B6/100)*(B6/100))</f>
        <v>23.962656595960855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26.2</v>
      </c>
      <c r="C10" s="8"/>
      <c r="D10" s="49" t="s">
        <v>32</v>
      </c>
      <c r="E10" s="53">
        <f>B6/B7</f>
        <v>10.695364238410596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65.600000000000009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36.200000000000003</v>
      </c>
      <c r="C17" s="104">
        <v>0.99360000000000004</v>
      </c>
      <c r="D17" s="105">
        <v>0.35</v>
      </c>
      <c r="E17" s="105">
        <v>1.74</v>
      </c>
      <c r="F17" s="163">
        <f>B5/(((B5-D17)/C17)-(E17+0.1))</f>
        <v>1.0294789729002676</v>
      </c>
      <c r="G17" s="62">
        <v>1</v>
      </c>
      <c r="H17" s="31">
        <f>F17</f>
        <v>1.0294789729002676</v>
      </c>
      <c r="I17" s="225">
        <f>H17-H18</f>
        <v>1.8662750624836022E-3</v>
      </c>
      <c r="J17" s="59"/>
    </row>
    <row r="18" spans="1:12" ht="13" thickBot="1">
      <c r="A18" s="86">
        <v>2</v>
      </c>
      <c r="B18" s="66">
        <v>36.200000000000003</v>
      </c>
      <c r="C18" s="104">
        <v>0.99360000000000004</v>
      </c>
      <c r="D18" s="87">
        <v>0.31</v>
      </c>
      <c r="E18" s="87">
        <v>1.67</v>
      </c>
      <c r="F18" s="88">
        <f>B5/(((B5-D18)/C18)-(E18+0.1))</f>
        <v>1.027612697837784</v>
      </c>
      <c r="G18" s="63">
        <v>2</v>
      </c>
      <c r="H18" s="31">
        <f>F18</f>
        <v>1.027612697837784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1.027612697837784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1.0294789729002676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1.027612697837784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1.0294789729002676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1.0285458353690258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31.261974895267475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19.538734309542171</v>
      </c>
      <c r="C33" s="40"/>
      <c r="D33" s="40"/>
      <c r="G33" s="34">
        <v>2</v>
      </c>
      <c r="H33" s="31">
        <f>F18</f>
        <v>1.027612697837784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42.961265690457829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1.0294789729002676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31.5</v>
      </c>
    </row>
    <row r="39" spans="1:9">
      <c r="A39" s="116" t="s">
        <v>5</v>
      </c>
      <c r="B39" s="102">
        <v>19.7</v>
      </c>
    </row>
    <row r="40" spans="1:9">
      <c r="A40" s="116" t="s">
        <v>6</v>
      </c>
      <c r="B40" s="102">
        <v>42.8</v>
      </c>
    </row>
    <row r="41" spans="1:9" ht="13" thickBot="1">
      <c r="A41" s="117" t="s">
        <v>51</v>
      </c>
      <c r="B41" s="102">
        <v>32.700000000000003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30.5</v>
      </c>
    </row>
    <row r="44" spans="1:9">
      <c r="A44" s="116" t="s">
        <v>5</v>
      </c>
      <c r="B44" s="114">
        <v>18.899999999999999</v>
      </c>
    </row>
    <row r="45" spans="1:9">
      <c r="A45" s="116" t="s">
        <v>6</v>
      </c>
      <c r="B45" s="114">
        <v>43</v>
      </c>
    </row>
    <row r="46" spans="1:9" ht="13" thickBot="1">
      <c r="A46" s="117" t="s">
        <v>51</v>
      </c>
      <c r="B46" s="115">
        <v>31.5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  <row r="53" spans="1:2" s="14" customFormat="1"/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opLeftCell="F1" zoomScale="75" workbookViewId="0">
      <pane ySplit="580" activePane="bottomLeft"/>
      <selection activeCell="M20" sqref="M20"/>
      <selection pane="bottomLeft" activeCell="M20" sqref="M20"/>
    </sheetView>
  </sheetViews>
  <sheetFormatPr baseColWidth="10" defaultRowHeight="12" x14ac:dyDescent="0"/>
  <cols>
    <col min="1" max="1" width="6.83203125" customWidth="1"/>
    <col min="2" max="2" width="36" customWidth="1"/>
    <col min="3" max="3" width="7.5" bestFit="1" customWidth="1"/>
    <col min="4" max="4" width="6.33203125" bestFit="1" customWidth="1"/>
    <col min="5" max="5" width="10.6640625" bestFit="1" customWidth="1"/>
    <col min="6" max="6" width="5.5" customWidth="1"/>
    <col min="7" max="7" width="13.6640625" bestFit="1" customWidth="1"/>
    <col min="8" max="10" width="10.6640625" style="56" bestFit="1" customWidth="1"/>
    <col min="11" max="12" width="10.5" style="112" bestFit="1" customWidth="1"/>
    <col min="13" max="13" width="10" style="112" customWidth="1"/>
    <col min="14" max="14" width="10.5" style="112" bestFit="1" customWidth="1"/>
    <col min="15" max="16" width="10.5" style="113" bestFit="1" customWidth="1"/>
    <col min="17" max="17" width="10" style="113" customWidth="1"/>
    <col min="18" max="18" width="10.5" style="113" bestFit="1" customWidth="1"/>
    <col min="19" max="20" width="10.5" bestFit="1" customWidth="1"/>
    <col min="21" max="21" width="10" customWidth="1"/>
    <col min="22" max="23" width="10.5" bestFit="1" customWidth="1"/>
    <col min="24" max="24" width="12.33203125" bestFit="1" customWidth="1"/>
    <col min="25" max="25" width="12.83203125" customWidth="1"/>
    <col min="26" max="26" width="13.5" bestFit="1" customWidth="1"/>
    <col min="27" max="27" width="12.6640625" bestFit="1" customWidth="1"/>
    <col min="28" max="28" width="13.1640625" bestFit="1" customWidth="1"/>
    <col min="29" max="29" width="18" bestFit="1" customWidth="1"/>
    <col min="30" max="30" width="15.33203125" bestFit="1" customWidth="1"/>
  </cols>
  <sheetData>
    <row r="1" spans="1:31" s="20" customFormat="1" ht="12.75" customHeight="1" thickBot="1">
      <c r="A1" s="90"/>
      <c r="B1" s="91"/>
      <c r="C1" s="91"/>
      <c r="D1" s="91"/>
      <c r="E1" s="91"/>
      <c r="F1" s="91"/>
      <c r="G1" s="91"/>
      <c r="H1" s="208" t="s">
        <v>23</v>
      </c>
      <c r="I1" s="209"/>
      <c r="J1" s="209"/>
      <c r="K1" s="210" t="s">
        <v>47</v>
      </c>
      <c r="L1" s="211"/>
      <c r="M1" s="211"/>
      <c r="N1" s="212"/>
      <c r="O1" s="205" t="s">
        <v>46</v>
      </c>
      <c r="P1" s="205"/>
      <c r="Q1" s="205"/>
      <c r="R1" s="206"/>
      <c r="S1" s="207" t="s">
        <v>27</v>
      </c>
      <c r="T1" s="205"/>
      <c r="U1" s="205"/>
      <c r="V1" s="206"/>
      <c r="W1" s="203" t="s">
        <v>45</v>
      </c>
      <c r="X1" s="203"/>
      <c r="Y1" s="204"/>
      <c r="Z1" s="202" t="s">
        <v>44</v>
      </c>
      <c r="AA1" s="203"/>
      <c r="AB1" s="204"/>
      <c r="AC1" s="57"/>
      <c r="AD1" s="41"/>
    </row>
    <row r="2" spans="1:31" ht="13" thickBot="1">
      <c r="A2" s="125" t="s">
        <v>52</v>
      </c>
      <c r="B2" s="126" t="s">
        <v>8</v>
      </c>
      <c r="C2" s="126" t="s">
        <v>20</v>
      </c>
      <c r="D2" s="126" t="s">
        <v>21</v>
      </c>
      <c r="E2" s="126" t="s">
        <v>22</v>
      </c>
      <c r="F2" s="126" t="s">
        <v>10</v>
      </c>
      <c r="G2" s="127" t="s">
        <v>48</v>
      </c>
      <c r="H2" s="106" t="s">
        <v>24</v>
      </c>
      <c r="I2" s="107" t="s">
        <v>25</v>
      </c>
      <c r="J2" s="107" t="s">
        <v>26</v>
      </c>
      <c r="K2" s="129" t="s">
        <v>24</v>
      </c>
      <c r="L2" s="130" t="s">
        <v>25</v>
      </c>
      <c r="M2" s="130" t="s">
        <v>26</v>
      </c>
      <c r="N2" s="131" t="s">
        <v>51</v>
      </c>
      <c r="O2" s="95" t="s">
        <v>24</v>
      </c>
      <c r="P2" s="95"/>
      <c r="Q2" s="95" t="s">
        <v>26</v>
      </c>
      <c r="R2" s="122" t="s">
        <v>51</v>
      </c>
      <c r="S2" s="140" t="s">
        <v>24</v>
      </c>
      <c r="T2" s="138" t="s">
        <v>25</v>
      </c>
      <c r="U2" s="138" t="s">
        <v>26</v>
      </c>
      <c r="V2" s="139" t="s">
        <v>51</v>
      </c>
      <c r="W2" s="93" t="s">
        <v>24</v>
      </c>
      <c r="X2" s="93" t="s">
        <v>25</v>
      </c>
      <c r="Y2" s="94" t="s">
        <v>26</v>
      </c>
      <c r="Z2" s="92" t="s">
        <v>24</v>
      </c>
      <c r="AA2" s="93" t="s">
        <v>25</v>
      </c>
      <c r="AB2" s="94" t="s">
        <v>26</v>
      </c>
      <c r="AC2" s="21"/>
      <c r="AD2" s="21"/>
      <c r="AE2" s="141"/>
    </row>
    <row r="3" spans="1:31">
      <c r="A3" s="22">
        <v>1</v>
      </c>
      <c r="B3" s="10" t="e">
        <f>#REF!</f>
        <v>#REF!</v>
      </c>
      <c r="C3" s="23" t="e">
        <f>#REF!</f>
        <v>#REF!</v>
      </c>
      <c r="D3" s="40" t="e">
        <f>#REF!</f>
        <v>#REF!</v>
      </c>
      <c r="E3" s="23" t="e">
        <f>#REF!</f>
        <v>#REF!</v>
      </c>
      <c r="F3" s="23" t="e">
        <f>#REF!</f>
        <v>#REF!</v>
      </c>
      <c r="G3" s="40" t="e">
        <f>#REF!</f>
        <v>#REF!</v>
      </c>
      <c r="H3" s="143" t="e">
        <f>#REF!</f>
        <v>#REF!</v>
      </c>
      <c r="I3" s="108" t="e">
        <f>#REF!</f>
        <v>#REF!</v>
      </c>
      <c r="J3" s="108" t="e">
        <f>#REF!</f>
        <v>#REF!</v>
      </c>
      <c r="K3" s="134" t="e">
        <f>#REF!</f>
        <v>#REF!</v>
      </c>
      <c r="L3" s="133" t="e">
        <f>#REF!</f>
        <v>#REF!</v>
      </c>
      <c r="M3" s="133" t="e">
        <f>#REF!</f>
        <v>#REF!</v>
      </c>
      <c r="N3" s="135" t="e">
        <f>#REF!</f>
        <v>#REF!</v>
      </c>
      <c r="O3" s="97" t="e">
        <f>#REF!</f>
        <v>#REF!</v>
      </c>
      <c r="P3" s="97" t="e">
        <f>#REF!</f>
        <v>#REF!</v>
      </c>
      <c r="Q3" s="97" t="e">
        <f>#REF!</f>
        <v>#REF!</v>
      </c>
      <c r="R3" s="97" t="e">
        <f>#REF!</f>
        <v>#REF!</v>
      </c>
      <c r="S3" s="119" t="e">
        <f>#REF!</f>
        <v>#REF!</v>
      </c>
      <c r="T3" s="120" t="e">
        <f>#REF!</f>
        <v>#REF!</v>
      </c>
      <c r="U3" s="120" t="e">
        <f>#REF!</f>
        <v>#REF!</v>
      </c>
      <c r="V3" s="121" t="e">
        <f>#REF!</f>
        <v>#REF!</v>
      </c>
      <c r="W3" s="100" t="e">
        <f>#REF!</f>
        <v>#REF!</v>
      </c>
      <c r="X3" s="100" t="e">
        <f>#REF!</f>
        <v>#REF!</v>
      </c>
      <c r="Y3" s="101" t="e">
        <f>#REF!</f>
        <v>#REF!</v>
      </c>
      <c r="Z3" s="99" t="e">
        <f>IF(C3&lt;=19,SUM(#REF!,#REF!),IF(C3&lt;=29,SUM(#REF!,#REF!),IF(C3&lt;=39,SUM(#REF!,#REF!),IF(C3&lt;=49,SUM(#REF!,#REF!)))))</f>
        <v>#REF!</v>
      </c>
      <c r="AA3" s="100" t="e">
        <f>(D3*Z3)/100</f>
        <v>#REF!</v>
      </c>
      <c r="AB3" s="101" t="e">
        <f>D3-AA3</f>
        <v>#REF!</v>
      </c>
      <c r="AC3" s="10"/>
      <c r="AD3" s="10"/>
      <c r="AE3" s="16"/>
    </row>
    <row r="4" spans="1:31">
      <c r="A4" s="22">
        <v>2</v>
      </c>
      <c r="B4" s="10" t="e">
        <f>#REF!</f>
        <v>#REF!</v>
      </c>
      <c r="C4" s="23" t="e">
        <f>#REF!</f>
        <v>#REF!</v>
      </c>
      <c r="D4" s="40" t="e">
        <f>#REF!</f>
        <v>#REF!</v>
      </c>
      <c r="E4" s="23" t="e">
        <f>#REF!</f>
        <v>#REF!</v>
      </c>
      <c r="F4" s="23" t="e">
        <f>#REF!</f>
        <v>#REF!</v>
      </c>
      <c r="G4" s="40">
        <v>6.4</v>
      </c>
      <c r="H4" s="144" t="e">
        <f>#REF!</f>
        <v>#REF!</v>
      </c>
      <c r="I4" s="108" t="e">
        <f>#REF!</f>
        <v>#REF!</v>
      </c>
      <c r="J4" s="108" t="e">
        <f>#REF!</f>
        <v>#REF!</v>
      </c>
      <c r="K4" s="136" t="e">
        <f>#REF!</f>
        <v>#REF!</v>
      </c>
      <c r="L4" s="132" t="e">
        <f>#REF!</f>
        <v>#REF!</v>
      </c>
      <c r="M4" s="132" t="e">
        <f>#REF!</f>
        <v>#REF!</v>
      </c>
      <c r="N4" s="128" t="e">
        <f>#REF!</f>
        <v>#REF!</v>
      </c>
      <c r="O4" s="97" t="e">
        <f>#REF!</f>
        <v>#REF!</v>
      </c>
      <c r="P4" s="97" t="e">
        <f>#REF!</f>
        <v>#REF!</v>
      </c>
      <c r="Q4" s="97" t="e">
        <f>#REF!</f>
        <v>#REF!</v>
      </c>
      <c r="R4" s="97" t="e">
        <f>#REF!</f>
        <v>#REF!</v>
      </c>
      <c r="S4" s="96" t="e">
        <f>#REF!</f>
        <v>#REF!</v>
      </c>
      <c r="T4" s="97" t="e">
        <f>#REF!</f>
        <v>#REF!</v>
      </c>
      <c r="U4" s="97" t="e">
        <f>#REF!</f>
        <v>#REF!</v>
      </c>
      <c r="V4" s="98" t="e">
        <f>#REF!</f>
        <v>#REF!</v>
      </c>
      <c r="W4" s="100" t="e">
        <f>#REF!</f>
        <v>#REF!</v>
      </c>
      <c r="X4" s="100" t="e">
        <f>#REF!</f>
        <v>#REF!</v>
      </c>
      <c r="Y4" s="101" t="e">
        <f>#REF!</f>
        <v>#REF!</v>
      </c>
      <c r="Z4" s="99" t="e">
        <f>IF(C4&lt;=19,SUM(#REF!,#REF!),IF(C4&lt;=29,SUM(#REF!,#REF!),IF(C4&lt;=39,SUM(#REF!,#REF!),IF(C4&lt;=49,SUM(#REF!,#REF!)))))</f>
        <v>#REF!</v>
      </c>
      <c r="AA4" s="100" t="e">
        <f t="shared" ref="AA4:AA50" si="0">(D4*Z4)/100</f>
        <v>#REF!</v>
      </c>
      <c r="AB4" s="101" t="e">
        <f t="shared" ref="AB4:AB52" si="1">D4-AA4</f>
        <v>#REF!</v>
      </c>
      <c r="AC4" s="10"/>
      <c r="AD4" s="10"/>
      <c r="AE4" s="16"/>
    </row>
    <row r="5" spans="1:31">
      <c r="A5" s="22">
        <v>3</v>
      </c>
      <c r="B5" s="10">
        <v>48.6</v>
      </c>
      <c r="C5" s="23" t="e">
        <f>#REF!</f>
        <v>#REF!</v>
      </c>
      <c r="D5" s="40" t="e">
        <f>#REF!</f>
        <v>#REF!</v>
      </c>
      <c r="E5" s="23" t="e">
        <f>#REF!</f>
        <v>#REF!</v>
      </c>
      <c r="F5" s="23" t="e">
        <f>#REF!</f>
        <v>#REF!</v>
      </c>
      <c r="G5" s="40">
        <v>16.7</v>
      </c>
      <c r="H5" s="144" t="e">
        <f>#REF!</f>
        <v>#REF!</v>
      </c>
      <c r="I5" s="108" t="e">
        <f>#REF!</f>
        <v>#REF!</v>
      </c>
      <c r="J5" s="108" t="e">
        <f>#REF!</f>
        <v>#REF!</v>
      </c>
      <c r="K5" s="136" t="e">
        <f>#REF!</f>
        <v>#REF!</v>
      </c>
      <c r="L5" s="132" t="e">
        <f>#REF!</f>
        <v>#REF!</v>
      </c>
      <c r="M5" s="132" t="e">
        <f>#REF!</f>
        <v>#REF!</v>
      </c>
      <c r="N5" s="128" t="e">
        <f>#REF!</f>
        <v>#REF!</v>
      </c>
      <c r="O5" s="97" t="e">
        <f>#REF!</f>
        <v>#REF!</v>
      </c>
      <c r="P5" s="97" t="e">
        <f>#REF!</f>
        <v>#REF!</v>
      </c>
      <c r="Q5" s="97" t="e">
        <f>#REF!</f>
        <v>#REF!</v>
      </c>
      <c r="R5" s="97" t="e">
        <f>#REF!</f>
        <v>#REF!</v>
      </c>
      <c r="S5" s="96" t="e">
        <f>#REF!</f>
        <v>#REF!</v>
      </c>
      <c r="T5" s="97" t="e">
        <f>#REF!</f>
        <v>#REF!</v>
      </c>
      <c r="U5" s="97" t="e">
        <f>#REF!</f>
        <v>#REF!</v>
      </c>
      <c r="V5" s="98" t="e">
        <f>#REF!</f>
        <v>#REF!</v>
      </c>
      <c r="W5" s="100" t="e">
        <f>#REF!</f>
        <v>#REF!</v>
      </c>
      <c r="X5" s="100" t="e">
        <f>#REF!</f>
        <v>#REF!</v>
      </c>
      <c r="Y5" s="101" t="e">
        <f>#REF!</f>
        <v>#REF!</v>
      </c>
      <c r="Z5" s="99" t="e">
        <f>IF(C5&lt;=19,SUM(#REF!,#REF!),IF(C5&lt;=29,SUM(#REF!,#REF!),IF(C5&lt;=39,SUM(#REF!,#REF!),IF(C5&lt;=49,SUM(#REF!,#REF!)))))</f>
        <v>#REF!</v>
      </c>
      <c r="AA5" s="100" t="e">
        <f t="shared" si="0"/>
        <v>#REF!</v>
      </c>
      <c r="AB5" s="101" t="e">
        <f t="shared" si="1"/>
        <v>#REF!</v>
      </c>
      <c r="AC5" s="10"/>
      <c r="AD5" s="10"/>
      <c r="AE5" s="16"/>
    </row>
    <row r="6" spans="1:31">
      <c r="A6" s="22">
        <v>4</v>
      </c>
      <c r="B6" s="10">
        <v>150.9</v>
      </c>
      <c r="C6" s="23" t="e">
        <f>#REF!</f>
        <v>#REF!</v>
      </c>
      <c r="D6" s="40" t="e">
        <f>#REF!</f>
        <v>#REF!</v>
      </c>
      <c r="E6" s="23" t="e">
        <f>#REF!</f>
        <v>#REF!</v>
      </c>
      <c r="F6" s="23" t="e">
        <f>#REF!</f>
        <v>#REF!</v>
      </c>
      <c r="G6" s="40">
        <v>20.8</v>
      </c>
      <c r="H6" s="144" t="e">
        <f>#REF!</f>
        <v>#REF!</v>
      </c>
      <c r="I6" s="108" t="e">
        <f>#REF!</f>
        <v>#REF!</v>
      </c>
      <c r="J6" s="108" t="e">
        <f>#REF!</f>
        <v>#REF!</v>
      </c>
      <c r="K6" s="136" t="e">
        <f>#REF!</f>
        <v>#REF!</v>
      </c>
      <c r="L6" s="132" t="e">
        <f>#REF!</f>
        <v>#REF!</v>
      </c>
      <c r="M6" s="132" t="e">
        <f>#REF!</f>
        <v>#REF!</v>
      </c>
      <c r="N6" s="128" t="e">
        <f>#REF!</f>
        <v>#REF!</v>
      </c>
      <c r="O6" s="97" t="e">
        <f>#REF!</f>
        <v>#REF!</v>
      </c>
      <c r="P6" s="97" t="e">
        <f>#REF!</f>
        <v>#REF!</v>
      </c>
      <c r="Q6" s="97" t="e">
        <f>#REF!</f>
        <v>#REF!</v>
      </c>
      <c r="R6" s="97" t="e">
        <f>#REF!</f>
        <v>#REF!</v>
      </c>
      <c r="S6" s="96" t="e">
        <f>#REF!</f>
        <v>#REF!</v>
      </c>
      <c r="T6" s="97" t="e">
        <f>#REF!</f>
        <v>#REF!</v>
      </c>
      <c r="U6" s="97" t="e">
        <f>#REF!</f>
        <v>#REF!</v>
      </c>
      <c r="V6" s="98" t="e">
        <f>#REF!</f>
        <v>#REF!</v>
      </c>
      <c r="W6" s="100" t="e">
        <f>#REF!</f>
        <v>#REF!</v>
      </c>
      <c r="X6" s="100" t="e">
        <f>#REF!</f>
        <v>#REF!</v>
      </c>
      <c r="Y6" s="101" t="e">
        <f>#REF!</f>
        <v>#REF!</v>
      </c>
      <c r="Z6" s="99" t="e">
        <f>IF(C6&lt;=19,SUM(#REF!,#REF!),IF(C6&lt;=29,SUM(#REF!,#REF!),IF(C6&lt;=39,SUM(#REF!,#REF!),IF(C6&lt;=49,SUM(#REF!,#REF!)))))</f>
        <v>#REF!</v>
      </c>
      <c r="AA6" s="100" t="e">
        <f t="shared" si="0"/>
        <v>#REF!</v>
      </c>
      <c r="AB6" s="101" t="e">
        <f t="shared" si="1"/>
        <v>#REF!</v>
      </c>
      <c r="AC6" s="10"/>
      <c r="AD6" s="14"/>
      <c r="AE6" s="16"/>
    </row>
    <row r="7" spans="1:31">
      <c r="A7" s="22">
        <v>5</v>
      </c>
      <c r="B7" s="10">
        <v>14.9</v>
      </c>
      <c r="C7" s="23" t="e">
        <f>#REF!</f>
        <v>#REF!</v>
      </c>
      <c r="D7" s="40" t="e">
        <f>#REF!</f>
        <v>#REF!</v>
      </c>
      <c r="E7" s="23" t="e">
        <f>#REF!</f>
        <v>#REF!</v>
      </c>
      <c r="F7" s="23" t="e">
        <f>#REF!</f>
        <v>#REF!</v>
      </c>
      <c r="G7" s="40" t="e">
        <f>#REF!</f>
        <v>#REF!</v>
      </c>
      <c r="H7" s="144" t="e">
        <f>#REF!</f>
        <v>#REF!</v>
      </c>
      <c r="I7" s="108" t="e">
        <f>#REF!</f>
        <v>#REF!</v>
      </c>
      <c r="J7" s="108" t="e">
        <f>#REF!</f>
        <v>#REF!</v>
      </c>
      <c r="K7" s="136" t="e">
        <f>#REF!</f>
        <v>#REF!</v>
      </c>
      <c r="L7" s="132" t="e">
        <f>#REF!</f>
        <v>#REF!</v>
      </c>
      <c r="M7" s="132" t="e">
        <f>#REF!</f>
        <v>#REF!</v>
      </c>
      <c r="N7" s="128" t="e">
        <f>#REF!</f>
        <v>#REF!</v>
      </c>
      <c r="O7" s="97" t="e">
        <f>#REF!</f>
        <v>#REF!</v>
      </c>
      <c r="P7" s="97" t="e">
        <f>#REF!</f>
        <v>#REF!</v>
      </c>
      <c r="Q7" s="97" t="e">
        <f>#REF!</f>
        <v>#REF!</v>
      </c>
      <c r="R7" s="97" t="e">
        <f>#REF!</f>
        <v>#REF!</v>
      </c>
      <c r="S7" s="96" t="e">
        <f>#REF!</f>
        <v>#REF!</v>
      </c>
      <c r="T7" s="97" t="e">
        <f>#REF!</f>
        <v>#REF!</v>
      </c>
      <c r="U7" s="97" t="e">
        <f>#REF!</f>
        <v>#REF!</v>
      </c>
      <c r="V7" s="98" t="e">
        <f>#REF!</f>
        <v>#REF!</v>
      </c>
      <c r="W7" s="100" t="e">
        <f>#REF!</f>
        <v>#REF!</v>
      </c>
      <c r="X7" s="100" t="e">
        <f>#REF!</f>
        <v>#REF!</v>
      </c>
      <c r="Y7" s="101" t="e">
        <f>#REF!</f>
        <v>#REF!</v>
      </c>
      <c r="Z7" s="99" t="e">
        <f>IF(C7&lt;=19,SUM(#REF!,#REF!),IF(C7&lt;=29,SUM(#REF!,#REF!),IF(C7&lt;=39,SUM(#REF!,#REF!),IF(C7&lt;=49,SUM(#REF!,#REF!)))))</f>
        <v>#REF!</v>
      </c>
      <c r="AA7" s="100" t="e">
        <f t="shared" si="0"/>
        <v>#REF!</v>
      </c>
      <c r="AB7" s="101" t="e">
        <f t="shared" si="1"/>
        <v>#REF!</v>
      </c>
      <c r="AC7" s="10"/>
      <c r="AD7" s="14"/>
      <c r="AE7" s="16"/>
    </row>
    <row r="8" spans="1:31">
      <c r="A8" s="22">
        <v>6</v>
      </c>
      <c r="B8" s="10">
        <v>12.8</v>
      </c>
      <c r="C8" s="23" t="e">
        <f>#REF!</f>
        <v>#REF!</v>
      </c>
      <c r="D8" s="40" t="e">
        <f>#REF!</f>
        <v>#REF!</v>
      </c>
      <c r="E8" s="23" t="e">
        <f>#REF!</f>
        <v>#REF!</v>
      </c>
      <c r="F8" s="23" t="e">
        <f>#REF!</f>
        <v>#REF!</v>
      </c>
      <c r="G8" s="40" t="e">
        <f>#REF!</f>
        <v>#REF!</v>
      </c>
      <c r="H8" s="144" t="e">
        <f>#REF!</f>
        <v>#REF!</v>
      </c>
      <c r="I8" s="108" t="e">
        <f>#REF!</f>
        <v>#REF!</v>
      </c>
      <c r="J8" s="108" t="e">
        <f>#REF!</f>
        <v>#REF!</v>
      </c>
      <c r="K8" s="136" t="e">
        <f>#REF!</f>
        <v>#REF!</v>
      </c>
      <c r="L8" s="132" t="e">
        <f>#REF!</f>
        <v>#REF!</v>
      </c>
      <c r="M8" s="132" t="e">
        <f>#REF!</f>
        <v>#REF!</v>
      </c>
      <c r="N8" s="128" t="e">
        <f>#REF!</f>
        <v>#REF!</v>
      </c>
      <c r="O8" s="97" t="e">
        <f>#REF!</f>
        <v>#REF!</v>
      </c>
      <c r="P8" s="97" t="e">
        <f>#REF!</f>
        <v>#REF!</v>
      </c>
      <c r="Q8" s="97" t="e">
        <f>#REF!</f>
        <v>#REF!</v>
      </c>
      <c r="R8" s="97" t="e">
        <f>#REF!</f>
        <v>#REF!</v>
      </c>
      <c r="S8" s="96" t="e">
        <f>#REF!</f>
        <v>#REF!</v>
      </c>
      <c r="T8" s="97" t="e">
        <f>#REF!</f>
        <v>#REF!</v>
      </c>
      <c r="U8" s="97" t="e">
        <f>#REF!</f>
        <v>#REF!</v>
      </c>
      <c r="V8" s="98" t="e">
        <f>#REF!</f>
        <v>#REF!</v>
      </c>
      <c r="W8" s="100" t="e">
        <f>#REF!</f>
        <v>#REF!</v>
      </c>
      <c r="X8" s="100" t="e">
        <f>#REF!</f>
        <v>#REF!</v>
      </c>
      <c r="Y8" s="101" t="e">
        <f>#REF!</f>
        <v>#REF!</v>
      </c>
      <c r="Z8" s="99" t="e">
        <f>IF(C8&lt;=19,SUM(#REF!,#REF!),IF(C8&lt;=29,SUM(#REF!,#REF!),IF(C8&lt;=39,SUM(#REF!,#REF!),IF(C8&lt;=49,SUM(#REF!,#REF!)))))</f>
        <v>#REF!</v>
      </c>
      <c r="AA8" s="100" t="e">
        <f t="shared" si="0"/>
        <v>#REF!</v>
      </c>
      <c r="AB8" s="101" t="e">
        <f t="shared" si="1"/>
        <v>#REF!</v>
      </c>
      <c r="AC8" s="10"/>
      <c r="AD8" s="14"/>
      <c r="AE8" s="16"/>
    </row>
    <row r="9" spans="1:31">
      <c r="A9" s="22">
        <v>7</v>
      </c>
      <c r="B9" s="10">
        <v>16.399999999999999</v>
      </c>
      <c r="C9" s="23" t="e">
        <f>#REF!</f>
        <v>#REF!</v>
      </c>
      <c r="D9" s="40" t="e">
        <f>#REF!</f>
        <v>#REF!</v>
      </c>
      <c r="E9" s="23" t="e">
        <f>#REF!</f>
        <v>#REF!</v>
      </c>
      <c r="F9" s="23" t="e">
        <f>#REF!</f>
        <v>#REF!</v>
      </c>
      <c r="G9" s="40" t="e">
        <f>#REF!</f>
        <v>#REF!</v>
      </c>
      <c r="H9" s="144" t="e">
        <f>#REF!</f>
        <v>#REF!</v>
      </c>
      <c r="I9" s="108" t="e">
        <f>#REF!</f>
        <v>#REF!</v>
      </c>
      <c r="J9" s="108" t="e">
        <f>#REF!</f>
        <v>#REF!</v>
      </c>
      <c r="K9" s="136" t="e">
        <f>#REF!</f>
        <v>#REF!</v>
      </c>
      <c r="L9" s="132" t="e">
        <f>#REF!</f>
        <v>#REF!</v>
      </c>
      <c r="M9" s="132" t="e">
        <f>#REF!</f>
        <v>#REF!</v>
      </c>
      <c r="N9" s="128" t="e">
        <f>#REF!</f>
        <v>#REF!</v>
      </c>
      <c r="O9" s="97" t="e">
        <f>#REF!</f>
        <v>#REF!</v>
      </c>
      <c r="P9" s="97" t="e">
        <f>#REF!</f>
        <v>#REF!</v>
      </c>
      <c r="Q9" s="97" t="e">
        <f>#REF!</f>
        <v>#REF!</v>
      </c>
      <c r="R9" s="97" t="e">
        <f>#REF!</f>
        <v>#REF!</v>
      </c>
      <c r="S9" s="96" t="e">
        <f>#REF!</f>
        <v>#REF!</v>
      </c>
      <c r="T9" s="97" t="e">
        <f>#REF!</f>
        <v>#REF!</v>
      </c>
      <c r="U9" s="97" t="e">
        <f>#REF!</f>
        <v>#REF!</v>
      </c>
      <c r="V9" s="98" t="e">
        <f>#REF!</f>
        <v>#REF!</v>
      </c>
      <c r="W9" s="100" t="e">
        <f>#REF!</f>
        <v>#REF!</v>
      </c>
      <c r="X9" s="100" t="e">
        <f>#REF!</f>
        <v>#REF!</v>
      </c>
      <c r="Y9" s="101" t="e">
        <f>#REF!</f>
        <v>#REF!</v>
      </c>
      <c r="Z9" s="99" t="e">
        <f>IF(C9&lt;=19,SUM(#REF!,#REF!),IF(C9&lt;=29,SUM(#REF!,#REF!),IF(C9&lt;=39,SUM(#REF!,#REF!),IF(C9&lt;=49,SUM(#REF!,#REF!)))))</f>
        <v>#REF!</v>
      </c>
      <c r="AA9" s="100" t="e">
        <f t="shared" si="0"/>
        <v>#REF!</v>
      </c>
      <c r="AB9" s="101" t="e">
        <f t="shared" si="1"/>
        <v>#REF!</v>
      </c>
      <c r="AC9" s="10"/>
      <c r="AD9" s="14"/>
      <c r="AE9" s="16"/>
    </row>
    <row r="10" spans="1:31">
      <c r="A10" s="22">
        <v>8</v>
      </c>
      <c r="B10" s="10">
        <v>40</v>
      </c>
      <c r="C10" s="23" t="e">
        <f>#REF!</f>
        <v>#REF!</v>
      </c>
      <c r="D10" s="40" t="e">
        <f>#REF!</f>
        <v>#REF!</v>
      </c>
      <c r="E10" s="23" t="e">
        <f>#REF!</f>
        <v>#REF!</v>
      </c>
      <c r="F10" s="23" t="e">
        <f>#REF!</f>
        <v>#REF!</v>
      </c>
      <c r="G10" s="40" t="e">
        <f>#REF!</f>
        <v>#REF!</v>
      </c>
      <c r="H10" s="144" t="e">
        <f>#REF!</f>
        <v>#REF!</v>
      </c>
      <c r="I10" s="108" t="e">
        <f>#REF!</f>
        <v>#REF!</v>
      </c>
      <c r="J10" s="108" t="e">
        <f>#REF!</f>
        <v>#REF!</v>
      </c>
      <c r="K10" s="136" t="e">
        <f>#REF!</f>
        <v>#REF!</v>
      </c>
      <c r="L10" s="132" t="e">
        <f>#REF!</f>
        <v>#REF!</v>
      </c>
      <c r="M10" s="132" t="e">
        <f>#REF!</f>
        <v>#REF!</v>
      </c>
      <c r="N10" s="128" t="e">
        <f>#REF!</f>
        <v>#REF!</v>
      </c>
      <c r="O10" s="97" t="e">
        <f>#REF!</f>
        <v>#REF!</v>
      </c>
      <c r="P10" s="97" t="e">
        <f>#REF!</f>
        <v>#REF!</v>
      </c>
      <c r="Q10" s="97" t="e">
        <f>#REF!</f>
        <v>#REF!</v>
      </c>
      <c r="R10" s="97" t="e">
        <f>#REF!</f>
        <v>#REF!</v>
      </c>
      <c r="S10" s="96" t="e">
        <f>#REF!</f>
        <v>#REF!</v>
      </c>
      <c r="T10" s="97" t="e">
        <f>#REF!</f>
        <v>#REF!</v>
      </c>
      <c r="U10" s="97" t="e">
        <f>#REF!</f>
        <v>#REF!</v>
      </c>
      <c r="V10" s="98" t="e">
        <f>#REF!</f>
        <v>#REF!</v>
      </c>
      <c r="W10" s="100" t="e">
        <f>#REF!</f>
        <v>#REF!</v>
      </c>
      <c r="X10" s="100" t="e">
        <f>#REF!</f>
        <v>#REF!</v>
      </c>
      <c r="Y10" s="101" t="e">
        <f>#REF!</f>
        <v>#REF!</v>
      </c>
      <c r="Z10" s="99" t="e">
        <f>IF(C10&lt;=19,SUM(#REF!,#REF!),IF(C10&lt;=29,SUM(#REF!,#REF!),IF(C10&lt;=39,SUM(#REF!,#REF!),IF(C10&lt;=49,SUM(#REF!,#REF!)))))</f>
        <v>#REF!</v>
      </c>
      <c r="AA10" s="100" t="e">
        <f t="shared" si="0"/>
        <v>#REF!</v>
      </c>
      <c r="AB10" s="101" t="e">
        <f t="shared" si="1"/>
        <v>#REF!</v>
      </c>
      <c r="AC10" s="10"/>
      <c r="AD10" s="14"/>
      <c r="AE10" s="16"/>
    </row>
    <row r="11" spans="1:31">
      <c r="A11" s="22">
        <v>9</v>
      </c>
      <c r="B11" s="10" t="e">
        <f>#REF!</f>
        <v>#REF!</v>
      </c>
      <c r="C11" s="23" t="e">
        <f>#REF!</f>
        <v>#REF!</v>
      </c>
      <c r="D11" s="40" t="e">
        <f>#REF!</f>
        <v>#REF!</v>
      </c>
      <c r="E11" s="23" t="e">
        <f>#REF!</f>
        <v>#REF!</v>
      </c>
      <c r="F11" s="23" t="e">
        <f>#REF!</f>
        <v>#REF!</v>
      </c>
      <c r="G11" s="40" t="e">
        <f>#REF!</f>
        <v>#REF!</v>
      </c>
      <c r="H11" s="144" t="e">
        <f>#REF!</f>
        <v>#REF!</v>
      </c>
      <c r="I11" s="108" t="e">
        <f>#REF!</f>
        <v>#REF!</v>
      </c>
      <c r="J11" s="108" t="e">
        <f>#REF!</f>
        <v>#REF!</v>
      </c>
      <c r="K11" s="136" t="e">
        <f>#REF!</f>
        <v>#REF!</v>
      </c>
      <c r="L11" s="132" t="e">
        <f>#REF!</f>
        <v>#REF!</v>
      </c>
      <c r="M11" s="132" t="e">
        <f>#REF!</f>
        <v>#REF!</v>
      </c>
      <c r="N11" s="128" t="e">
        <f>#REF!</f>
        <v>#REF!</v>
      </c>
      <c r="O11" s="97" t="e">
        <f>#REF!</f>
        <v>#REF!</v>
      </c>
      <c r="P11" s="97" t="e">
        <f>#REF!</f>
        <v>#REF!</v>
      </c>
      <c r="Q11" s="97" t="e">
        <f>#REF!</f>
        <v>#REF!</v>
      </c>
      <c r="R11" s="97" t="e">
        <f>#REF!</f>
        <v>#REF!</v>
      </c>
      <c r="S11" s="96" t="e">
        <f>#REF!</f>
        <v>#REF!</v>
      </c>
      <c r="T11" s="97" t="e">
        <f>#REF!</f>
        <v>#REF!</v>
      </c>
      <c r="U11" s="97" t="e">
        <f>#REF!</f>
        <v>#REF!</v>
      </c>
      <c r="V11" s="98" t="e">
        <f>#REF!</f>
        <v>#REF!</v>
      </c>
      <c r="W11" s="100" t="e">
        <f>#REF!</f>
        <v>#REF!</v>
      </c>
      <c r="X11" s="100" t="e">
        <f>#REF!</f>
        <v>#REF!</v>
      </c>
      <c r="Y11" s="101" t="e">
        <f>#REF!</f>
        <v>#REF!</v>
      </c>
      <c r="Z11" s="99" t="e">
        <f>IF(C11&lt;=19,SUM(#REF!,#REF!),IF(C11&lt;=29,SUM(#REF!,#REF!),IF(C11&lt;=39,SUM(#REF!,#REF!),IF(C11&lt;=49,SUM(#REF!,#REF!)))))</f>
        <v>#REF!</v>
      </c>
      <c r="AA11" s="100" t="e">
        <f t="shared" si="0"/>
        <v>#REF!</v>
      </c>
      <c r="AB11" s="101" t="e">
        <f t="shared" si="1"/>
        <v>#REF!</v>
      </c>
      <c r="AC11" s="10"/>
      <c r="AD11" s="14"/>
      <c r="AE11" s="16"/>
    </row>
    <row r="12" spans="1:31">
      <c r="A12" s="22">
        <v>10</v>
      </c>
      <c r="B12" s="10" t="e">
        <f>#REF!</f>
        <v>#REF!</v>
      </c>
      <c r="C12" s="23" t="e">
        <f>#REF!</f>
        <v>#REF!</v>
      </c>
      <c r="D12" s="40" t="e">
        <f>#REF!</f>
        <v>#REF!</v>
      </c>
      <c r="E12" s="23" t="e">
        <f>#REF!</f>
        <v>#REF!</v>
      </c>
      <c r="F12" s="23" t="e">
        <f>#REF!</f>
        <v>#REF!</v>
      </c>
      <c r="G12" s="40" t="e">
        <f>#REF!</f>
        <v>#REF!</v>
      </c>
      <c r="H12" s="144" t="e">
        <f>#REF!</f>
        <v>#REF!</v>
      </c>
      <c r="I12" s="108" t="e">
        <f>#REF!</f>
        <v>#REF!</v>
      </c>
      <c r="J12" s="108" t="e">
        <f>#REF!</f>
        <v>#REF!</v>
      </c>
      <c r="K12" s="136" t="e">
        <f>#REF!</f>
        <v>#REF!</v>
      </c>
      <c r="L12" s="132" t="e">
        <f>#REF!</f>
        <v>#REF!</v>
      </c>
      <c r="M12" s="132" t="e">
        <f>#REF!</f>
        <v>#REF!</v>
      </c>
      <c r="N12" s="128" t="e">
        <f>#REF!</f>
        <v>#REF!</v>
      </c>
      <c r="O12" s="97" t="e">
        <f>#REF!</f>
        <v>#REF!</v>
      </c>
      <c r="P12" s="97" t="e">
        <f>#REF!</f>
        <v>#REF!</v>
      </c>
      <c r="Q12" s="97" t="e">
        <f>#REF!</f>
        <v>#REF!</v>
      </c>
      <c r="R12" s="97" t="e">
        <f>#REF!</f>
        <v>#REF!</v>
      </c>
      <c r="S12" s="96" t="e">
        <f>#REF!</f>
        <v>#REF!</v>
      </c>
      <c r="T12" s="97" t="e">
        <f>#REF!</f>
        <v>#REF!</v>
      </c>
      <c r="U12" s="97" t="e">
        <f>#REF!</f>
        <v>#REF!</v>
      </c>
      <c r="V12" s="98" t="e">
        <f>#REF!</f>
        <v>#REF!</v>
      </c>
      <c r="W12" s="100" t="e">
        <f>#REF!</f>
        <v>#REF!</v>
      </c>
      <c r="X12" s="100" t="e">
        <f>#REF!</f>
        <v>#REF!</v>
      </c>
      <c r="Y12" s="101" t="e">
        <f>#REF!</f>
        <v>#REF!</v>
      </c>
      <c r="Z12" s="99" t="e">
        <f>IF(C12&lt;=19,SUM(#REF!,#REF!),IF(C12&lt;=29,SUM(#REF!,#REF!),IF(C12&lt;=39,SUM(#REF!,#REF!),IF(C12&lt;=49,SUM(#REF!,#REF!)))))</f>
        <v>#REF!</v>
      </c>
      <c r="AA12" s="100" t="e">
        <f t="shared" si="0"/>
        <v>#REF!</v>
      </c>
      <c r="AB12" s="101" t="e">
        <f t="shared" si="1"/>
        <v>#REF!</v>
      </c>
      <c r="AC12" s="10"/>
      <c r="AD12" s="14"/>
      <c r="AE12" s="16"/>
    </row>
    <row r="13" spans="1:31">
      <c r="A13" s="22">
        <v>11</v>
      </c>
      <c r="B13" s="10" t="e">
        <f>#REF!</f>
        <v>#REF!</v>
      </c>
      <c r="C13" s="23" t="e">
        <f>#REF!</f>
        <v>#REF!</v>
      </c>
      <c r="D13" s="40" t="e">
        <f>#REF!</f>
        <v>#REF!</v>
      </c>
      <c r="E13" s="23" t="e">
        <f>#REF!</f>
        <v>#REF!</v>
      </c>
      <c r="F13" s="23" t="e">
        <f>#REF!</f>
        <v>#REF!</v>
      </c>
      <c r="G13" s="40" t="e">
        <f>#REF!</f>
        <v>#REF!</v>
      </c>
      <c r="H13" s="144" t="e">
        <f>#REF!</f>
        <v>#REF!</v>
      </c>
      <c r="I13" s="108" t="e">
        <f>#REF!</f>
        <v>#REF!</v>
      </c>
      <c r="J13" s="108" t="e">
        <f>#REF!</f>
        <v>#REF!</v>
      </c>
      <c r="K13" s="136" t="e">
        <f>#REF!</f>
        <v>#REF!</v>
      </c>
      <c r="L13" s="132" t="e">
        <f>#REF!</f>
        <v>#REF!</v>
      </c>
      <c r="M13" s="132" t="e">
        <f>#REF!</f>
        <v>#REF!</v>
      </c>
      <c r="N13" s="128" t="e">
        <f>#REF!</f>
        <v>#REF!</v>
      </c>
      <c r="O13" s="97" t="e">
        <f>#REF!</f>
        <v>#REF!</v>
      </c>
      <c r="P13" s="97" t="e">
        <f>#REF!</f>
        <v>#REF!</v>
      </c>
      <c r="Q13" s="97" t="e">
        <f>#REF!</f>
        <v>#REF!</v>
      </c>
      <c r="R13" s="97" t="e">
        <f>#REF!</f>
        <v>#REF!</v>
      </c>
      <c r="S13" s="96" t="e">
        <f>#REF!</f>
        <v>#REF!</v>
      </c>
      <c r="T13" s="97" t="e">
        <f>#REF!</f>
        <v>#REF!</v>
      </c>
      <c r="U13" s="97" t="e">
        <f>#REF!</f>
        <v>#REF!</v>
      </c>
      <c r="V13" s="98" t="e">
        <f>#REF!</f>
        <v>#REF!</v>
      </c>
      <c r="W13" s="100" t="e">
        <f>#REF!</f>
        <v>#REF!</v>
      </c>
      <c r="X13" s="100" t="e">
        <f>#REF!</f>
        <v>#REF!</v>
      </c>
      <c r="Y13" s="101" t="e">
        <f>#REF!</f>
        <v>#REF!</v>
      </c>
      <c r="Z13" s="99" t="e">
        <f>IF(C13&lt;=19,SUM(#REF!,#REF!),IF(C13&lt;=29,SUM(#REF!,#REF!),IF(C13&lt;=39,SUM(#REF!,#REF!),IF(C13&lt;=49,SUM(#REF!,#REF!)))))</f>
        <v>#REF!</v>
      </c>
      <c r="AA13" s="100" t="e">
        <f t="shared" si="0"/>
        <v>#REF!</v>
      </c>
      <c r="AB13" s="101" t="e">
        <f t="shared" si="1"/>
        <v>#REF!</v>
      </c>
      <c r="AC13" s="10"/>
      <c r="AD13" s="14"/>
      <c r="AE13" s="16"/>
    </row>
    <row r="14" spans="1:31">
      <c r="A14" s="22">
        <v>12</v>
      </c>
      <c r="B14" s="10" t="e">
        <f>#REF!</f>
        <v>#REF!</v>
      </c>
      <c r="C14" s="23" t="e">
        <f>#REF!</f>
        <v>#REF!</v>
      </c>
      <c r="D14" s="40" t="e">
        <f>#REF!</f>
        <v>#REF!</v>
      </c>
      <c r="E14" s="23" t="e">
        <f>#REF!</f>
        <v>#REF!</v>
      </c>
      <c r="F14" s="23" t="e">
        <f>#REF!</f>
        <v>#REF!</v>
      </c>
      <c r="G14" s="40" t="e">
        <f>#REF!</f>
        <v>#REF!</v>
      </c>
      <c r="H14" s="144" t="e">
        <f>#REF!</f>
        <v>#REF!</v>
      </c>
      <c r="I14" s="108" t="e">
        <f>#REF!</f>
        <v>#REF!</v>
      </c>
      <c r="J14" s="108" t="e">
        <f>#REF!</f>
        <v>#REF!</v>
      </c>
      <c r="K14" s="109" t="e">
        <f>#REF!</f>
        <v>#REF!</v>
      </c>
      <c r="L14" s="110" t="e">
        <f>#REF!</f>
        <v>#REF!</v>
      </c>
      <c r="M14" s="110" t="e">
        <f>#REF!</f>
        <v>#REF!</v>
      </c>
      <c r="N14" s="111" t="e">
        <f>#REF!</f>
        <v>#REF!</v>
      </c>
      <c r="O14" s="97" t="e">
        <f>#REF!</f>
        <v>#REF!</v>
      </c>
      <c r="P14" s="97" t="e">
        <f>#REF!</f>
        <v>#REF!</v>
      </c>
      <c r="Q14" s="97" t="e">
        <f>#REF!</f>
        <v>#REF!</v>
      </c>
      <c r="R14" s="97" t="e">
        <f>#REF!</f>
        <v>#REF!</v>
      </c>
      <c r="S14" s="96" t="e">
        <f>#REF!</f>
        <v>#REF!</v>
      </c>
      <c r="T14" s="97" t="e">
        <f>#REF!</f>
        <v>#REF!</v>
      </c>
      <c r="U14" s="97" t="e">
        <f>#REF!</f>
        <v>#REF!</v>
      </c>
      <c r="V14" s="98" t="e">
        <f>#REF!</f>
        <v>#REF!</v>
      </c>
      <c r="W14" s="100" t="e">
        <f>#REF!</f>
        <v>#REF!</v>
      </c>
      <c r="X14" s="100" t="e">
        <f>#REF!</f>
        <v>#REF!</v>
      </c>
      <c r="Y14" s="101" t="e">
        <f>#REF!</f>
        <v>#REF!</v>
      </c>
      <c r="Z14" s="99" t="e">
        <f>IF(C14&lt;=19,SUM(#REF!,#REF!),IF(C14&lt;=29,SUM(#REF!,#REF!),IF(C14&lt;=39,SUM(#REF!,#REF!),IF(C14&lt;=49,SUM(#REF!,#REF!)))))</f>
        <v>#REF!</v>
      </c>
      <c r="AA14" s="100" t="e">
        <f t="shared" si="0"/>
        <v>#REF!</v>
      </c>
      <c r="AB14" s="101" t="e">
        <f t="shared" si="1"/>
        <v>#REF!</v>
      </c>
      <c r="AC14" s="10"/>
      <c r="AD14" s="14"/>
      <c r="AE14" s="16"/>
    </row>
    <row r="15" spans="1:31">
      <c r="A15" s="22">
        <v>13</v>
      </c>
      <c r="B15" s="10" t="e">
        <f>#REF!</f>
        <v>#REF!</v>
      </c>
      <c r="C15" s="23" t="e">
        <f>#REF!</f>
        <v>#REF!</v>
      </c>
      <c r="D15" s="40" t="e">
        <f>#REF!</f>
        <v>#REF!</v>
      </c>
      <c r="E15" s="23" t="e">
        <f>#REF!</f>
        <v>#REF!</v>
      </c>
      <c r="F15" s="23" t="e">
        <f>#REF!</f>
        <v>#REF!</v>
      </c>
      <c r="G15" s="40" t="e">
        <f>#REF!</f>
        <v>#REF!</v>
      </c>
      <c r="H15" s="144" t="e">
        <f>#REF!</f>
        <v>#REF!</v>
      </c>
      <c r="I15" s="108" t="e">
        <f>#REF!</f>
        <v>#REF!</v>
      </c>
      <c r="J15" s="108" t="e">
        <f>#REF!</f>
        <v>#REF!</v>
      </c>
      <c r="K15" s="109" t="e">
        <f>#REF!</f>
        <v>#REF!</v>
      </c>
      <c r="L15" s="110" t="e">
        <f>#REF!</f>
        <v>#REF!</v>
      </c>
      <c r="M15" s="110" t="e">
        <f>#REF!</f>
        <v>#REF!</v>
      </c>
      <c r="N15" s="111" t="e">
        <f>#REF!</f>
        <v>#REF!</v>
      </c>
      <c r="O15" s="97" t="e">
        <f>#REF!</f>
        <v>#REF!</v>
      </c>
      <c r="P15" s="97" t="e">
        <f>#REF!</f>
        <v>#REF!</v>
      </c>
      <c r="Q15" s="97" t="e">
        <f>#REF!</f>
        <v>#REF!</v>
      </c>
      <c r="R15" s="97" t="e">
        <f>#REF!</f>
        <v>#REF!</v>
      </c>
      <c r="S15" s="96" t="e">
        <f>#REF!</f>
        <v>#REF!</v>
      </c>
      <c r="T15" s="97" t="e">
        <f>#REF!</f>
        <v>#REF!</v>
      </c>
      <c r="U15" s="97" t="e">
        <f>#REF!</f>
        <v>#REF!</v>
      </c>
      <c r="V15" s="98" t="e">
        <f>#REF!</f>
        <v>#REF!</v>
      </c>
      <c r="W15" s="100" t="e">
        <f>#REF!</f>
        <v>#REF!</v>
      </c>
      <c r="X15" s="100" t="e">
        <f>#REF!</f>
        <v>#REF!</v>
      </c>
      <c r="Y15" s="101" t="e">
        <f>#REF!</f>
        <v>#REF!</v>
      </c>
      <c r="Z15" s="99" t="e">
        <f>IF(C15&lt;=19,SUM(#REF!,#REF!),IF(C15&lt;=29,SUM(#REF!,#REF!),IF(C15&lt;=39,SUM(#REF!,#REF!),IF(C15&lt;=49,SUM(#REF!,#REF!)))))</f>
        <v>#REF!</v>
      </c>
      <c r="AA15" s="100" t="e">
        <f t="shared" si="0"/>
        <v>#REF!</v>
      </c>
      <c r="AB15" s="101" t="e">
        <f t="shared" si="1"/>
        <v>#REF!</v>
      </c>
      <c r="AC15" s="10"/>
      <c r="AD15" s="10"/>
    </row>
    <row r="16" spans="1:31">
      <c r="A16" s="22">
        <v>14</v>
      </c>
      <c r="B16" s="10" t="e">
        <f>#REF!</f>
        <v>#REF!</v>
      </c>
      <c r="C16" s="23" t="e">
        <f>#REF!</f>
        <v>#REF!</v>
      </c>
      <c r="D16" s="40" t="e">
        <f>#REF!</f>
        <v>#REF!</v>
      </c>
      <c r="E16" s="23" t="e">
        <f>#REF!</f>
        <v>#REF!</v>
      </c>
      <c r="F16" s="23" t="e">
        <f>#REF!</f>
        <v>#REF!</v>
      </c>
      <c r="G16" s="40" t="e">
        <f>#REF!</f>
        <v>#REF!</v>
      </c>
      <c r="H16" s="144" t="e">
        <f>#REF!</f>
        <v>#REF!</v>
      </c>
      <c r="I16" s="108" t="e">
        <f>#REF!</f>
        <v>#REF!</v>
      </c>
      <c r="J16" s="108" t="e">
        <f>#REF!</f>
        <v>#REF!</v>
      </c>
      <c r="K16" s="109" t="e">
        <f>#REF!</f>
        <v>#REF!</v>
      </c>
      <c r="L16" s="110" t="e">
        <f>#REF!</f>
        <v>#REF!</v>
      </c>
      <c r="M16" s="110" t="e">
        <f>#REF!</f>
        <v>#REF!</v>
      </c>
      <c r="N16" s="111" t="e">
        <f>#REF!</f>
        <v>#REF!</v>
      </c>
      <c r="O16" s="97" t="e">
        <f>#REF!</f>
        <v>#REF!</v>
      </c>
      <c r="P16" s="97" t="e">
        <f>#REF!</f>
        <v>#REF!</v>
      </c>
      <c r="Q16" s="97" t="e">
        <f>#REF!</f>
        <v>#REF!</v>
      </c>
      <c r="R16" s="97" t="e">
        <f>#REF!</f>
        <v>#REF!</v>
      </c>
      <c r="S16" s="96" t="e">
        <f>#REF!</f>
        <v>#REF!</v>
      </c>
      <c r="T16" s="97" t="e">
        <f>#REF!</f>
        <v>#REF!</v>
      </c>
      <c r="U16" s="97" t="e">
        <f>#REF!</f>
        <v>#REF!</v>
      </c>
      <c r="V16" s="98" t="e">
        <f>#REF!</f>
        <v>#REF!</v>
      </c>
      <c r="W16" s="100" t="e">
        <f>#REF!</f>
        <v>#REF!</v>
      </c>
      <c r="X16" s="100" t="e">
        <f>#REF!</f>
        <v>#REF!</v>
      </c>
      <c r="Y16" s="101" t="e">
        <f>#REF!</f>
        <v>#REF!</v>
      </c>
      <c r="Z16" s="99" t="e">
        <f>IF(C16&lt;=19,SUM(#REF!,#REF!),IF(C16&lt;=29,SUM(#REF!,#REF!),IF(C16&lt;=39,SUM(#REF!,#REF!),IF(C16&lt;=49,SUM(#REF!,#REF!)))))</f>
        <v>#REF!</v>
      </c>
      <c r="AA16" s="100" t="e">
        <f t="shared" si="0"/>
        <v>#REF!</v>
      </c>
      <c r="AB16" s="101" t="e">
        <f t="shared" si="1"/>
        <v>#REF!</v>
      </c>
      <c r="AC16" s="10"/>
      <c r="AD16" s="10"/>
    </row>
    <row r="17" spans="1:30" s="36" customFormat="1">
      <c r="A17" s="142">
        <v>15</v>
      </c>
      <c r="B17" s="10" t="e">
        <f>#REF!</f>
        <v>#REF!</v>
      </c>
      <c r="C17" s="23" t="e">
        <f>#REF!</f>
        <v>#REF!</v>
      </c>
      <c r="D17" s="40" t="e">
        <f>#REF!</f>
        <v>#REF!</v>
      </c>
      <c r="E17" s="23" t="e">
        <f>#REF!</f>
        <v>#REF!</v>
      </c>
      <c r="F17" s="23" t="e">
        <f>#REF!</f>
        <v>#REF!</v>
      </c>
      <c r="G17" s="40" t="e">
        <f>#REF!</f>
        <v>#REF!</v>
      </c>
      <c r="H17" s="144" t="e">
        <f>#REF!</f>
        <v>#REF!</v>
      </c>
      <c r="I17" s="108" t="e">
        <f>#REF!</f>
        <v>#REF!</v>
      </c>
      <c r="J17" s="108" t="e">
        <f>#REF!</f>
        <v>#REF!</v>
      </c>
      <c r="K17" s="109" t="e">
        <f>#REF!</f>
        <v>#REF!</v>
      </c>
      <c r="L17" s="110" t="e">
        <f>#REF!</f>
        <v>#REF!</v>
      </c>
      <c r="M17" s="110" t="e">
        <f>#REF!</f>
        <v>#REF!</v>
      </c>
      <c r="N17" s="111" t="e">
        <f>#REF!</f>
        <v>#REF!</v>
      </c>
      <c r="O17" s="97" t="e">
        <f>#REF!</f>
        <v>#REF!</v>
      </c>
      <c r="P17" s="97" t="e">
        <f>#REF!</f>
        <v>#REF!</v>
      </c>
      <c r="Q17" s="97" t="e">
        <f>#REF!</f>
        <v>#REF!</v>
      </c>
      <c r="R17" s="97" t="e">
        <f>#REF!</f>
        <v>#REF!</v>
      </c>
      <c r="S17" s="96" t="e">
        <f>#REF!</f>
        <v>#REF!</v>
      </c>
      <c r="T17" s="97" t="e">
        <f>#REF!</f>
        <v>#REF!</v>
      </c>
      <c r="U17" s="97" t="e">
        <f>#REF!</f>
        <v>#REF!</v>
      </c>
      <c r="V17" s="98" t="e">
        <f>#REF!</f>
        <v>#REF!</v>
      </c>
      <c r="W17" s="100" t="e">
        <f>#REF!</f>
        <v>#REF!</v>
      </c>
      <c r="X17" s="100" t="e">
        <f>#REF!</f>
        <v>#REF!</v>
      </c>
      <c r="Y17" s="101" t="e">
        <f>#REF!</f>
        <v>#REF!</v>
      </c>
      <c r="Z17" s="99" t="e">
        <f>IF(C17&lt;=19,SUM(#REF!,#REF!),IF(C17&lt;=29,SUM(#REF!,#REF!),IF(C17&lt;=39,SUM(#REF!,#REF!),IF(C17&lt;=49,SUM(#REF!,#REF!)))))</f>
        <v>#REF!</v>
      </c>
      <c r="AA17" s="100" t="e">
        <f t="shared" si="0"/>
        <v>#REF!</v>
      </c>
      <c r="AB17" s="101" t="e">
        <f t="shared" si="1"/>
        <v>#REF!</v>
      </c>
      <c r="AC17" s="14"/>
      <c r="AD17" s="14"/>
    </row>
    <row r="18" spans="1:30">
      <c r="A18" s="22">
        <v>16</v>
      </c>
      <c r="B18" s="10" t="e">
        <f>#REF!</f>
        <v>#REF!</v>
      </c>
      <c r="C18" s="23" t="e">
        <f>#REF!</f>
        <v>#REF!</v>
      </c>
      <c r="D18" s="40" t="e">
        <f>#REF!</f>
        <v>#REF!</v>
      </c>
      <c r="E18" s="23" t="e">
        <f>#REF!</f>
        <v>#REF!</v>
      </c>
      <c r="F18" s="23" t="e">
        <f>#REF!</f>
        <v>#REF!</v>
      </c>
      <c r="G18" s="40" t="e">
        <f>#REF!</f>
        <v>#REF!</v>
      </c>
      <c r="H18" s="144" t="e">
        <f>#REF!</f>
        <v>#REF!</v>
      </c>
      <c r="I18" s="108" t="e">
        <f>#REF!</f>
        <v>#REF!</v>
      </c>
      <c r="J18" s="108" t="e">
        <f>#REF!</f>
        <v>#REF!</v>
      </c>
      <c r="K18" s="109" t="e">
        <f>#REF!</f>
        <v>#REF!</v>
      </c>
      <c r="L18" s="110" t="e">
        <f>#REF!</f>
        <v>#REF!</v>
      </c>
      <c r="M18" s="110" t="e">
        <f>#REF!</f>
        <v>#REF!</v>
      </c>
      <c r="N18" s="111" t="e">
        <f>#REF!</f>
        <v>#REF!</v>
      </c>
      <c r="O18" s="97" t="e">
        <f>#REF!</f>
        <v>#REF!</v>
      </c>
      <c r="P18" s="97" t="e">
        <f>#REF!</f>
        <v>#REF!</v>
      </c>
      <c r="Q18" s="97" t="e">
        <f>#REF!</f>
        <v>#REF!</v>
      </c>
      <c r="R18" s="97" t="e">
        <f>#REF!</f>
        <v>#REF!</v>
      </c>
      <c r="S18" s="96" t="e">
        <f>#REF!</f>
        <v>#REF!</v>
      </c>
      <c r="T18" s="97" t="e">
        <f>#REF!</f>
        <v>#REF!</v>
      </c>
      <c r="U18" s="97" t="e">
        <f>#REF!</f>
        <v>#REF!</v>
      </c>
      <c r="V18" s="98" t="e">
        <f>#REF!</f>
        <v>#REF!</v>
      </c>
      <c r="W18" s="100" t="e">
        <f>#REF!</f>
        <v>#REF!</v>
      </c>
      <c r="X18" s="100" t="e">
        <f>#REF!</f>
        <v>#REF!</v>
      </c>
      <c r="Y18" s="101" t="e">
        <f>#REF!</f>
        <v>#REF!</v>
      </c>
      <c r="Z18" s="99" t="e">
        <f>IF(C18&lt;=19,SUM(#REF!,#REF!),IF(C18&lt;=29,SUM(#REF!,#REF!),IF(C18&lt;=39,SUM(#REF!,#REF!),IF(C18&lt;=49,SUM(#REF!,#REF!)))))</f>
        <v>#REF!</v>
      </c>
      <c r="AA18" s="100" t="e">
        <f t="shared" si="0"/>
        <v>#REF!</v>
      </c>
      <c r="AB18" s="101" t="e">
        <f t="shared" si="1"/>
        <v>#REF!</v>
      </c>
      <c r="AC18" s="10"/>
      <c r="AD18" s="10"/>
    </row>
    <row r="19" spans="1:30">
      <c r="A19" s="22">
        <v>17</v>
      </c>
      <c r="B19" s="10" t="e">
        <f>#REF!</f>
        <v>#REF!</v>
      </c>
      <c r="C19" s="23" t="e">
        <f>#REF!</f>
        <v>#REF!</v>
      </c>
      <c r="D19" s="40" t="e">
        <f>#REF!</f>
        <v>#REF!</v>
      </c>
      <c r="E19" s="23" t="e">
        <f>#REF!</f>
        <v>#REF!</v>
      </c>
      <c r="F19" s="23" t="e">
        <f>#REF!</f>
        <v>#REF!</v>
      </c>
      <c r="G19" s="40" t="e">
        <f>#REF!</f>
        <v>#REF!</v>
      </c>
      <c r="H19" s="144" t="e">
        <f>#REF!</f>
        <v>#REF!</v>
      </c>
      <c r="I19" s="108" t="e">
        <f>#REF!</f>
        <v>#REF!</v>
      </c>
      <c r="J19" s="108" t="e">
        <f>#REF!</f>
        <v>#REF!</v>
      </c>
      <c r="K19" s="109" t="e">
        <f>#REF!</f>
        <v>#REF!</v>
      </c>
      <c r="L19" s="110" t="e">
        <f>#REF!</f>
        <v>#REF!</v>
      </c>
      <c r="M19" s="110" t="e">
        <f>#REF!</f>
        <v>#REF!</v>
      </c>
      <c r="N19" s="111" t="e">
        <f>#REF!</f>
        <v>#REF!</v>
      </c>
      <c r="O19" s="97" t="e">
        <f>#REF!</f>
        <v>#REF!</v>
      </c>
      <c r="P19" s="97" t="e">
        <f>#REF!</f>
        <v>#REF!</v>
      </c>
      <c r="Q19" s="97" t="e">
        <f>#REF!</f>
        <v>#REF!</v>
      </c>
      <c r="R19" s="97" t="e">
        <f>#REF!</f>
        <v>#REF!</v>
      </c>
      <c r="S19" s="96" t="e">
        <f>#REF!</f>
        <v>#REF!</v>
      </c>
      <c r="T19" s="97" t="e">
        <f>#REF!</f>
        <v>#REF!</v>
      </c>
      <c r="U19" s="97" t="e">
        <f>#REF!</f>
        <v>#REF!</v>
      </c>
      <c r="V19" s="98" t="e">
        <f>#REF!</f>
        <v>#REF!</v>
      </c>
      <c r="W19" s="100" t="e">
        <f>#REF!</f>
        <v>#REF!</v>
      </c>
      <c r="X19" s="100" t="e">
        <f>#REF!</f>
        <v>#REF!</v>
      </c>
      <c r="Y19" s="101" t="e">
        <f>#REF!</f>
        <v>#REF!</v>
      </c>
      <c r="Z19" s="99" t="e">
        <f>IF(C19&lt;=19,SUM(#REF!,#REF!),IF(C19&lt;=29,SUM(#REF!,#REF!),IF(C19&lt;=39,SUM(#REF!,#REF!),IF(C19&lt;=49,SUM(#REF!,#REF!)))))</f>
        <v>#REF!</v>
      </c>
      <c r="AA19" s="100" t="e">
        <f t="shared" si="0"/>
        <v>#REF!</v>
      </c>
      <c r="AB19" s="101" t="e">
        <f t="shared" si="1"/>
        <v>#REF!</v>
      </c>
      <c r="AC19" s="10"/>
      <c r="AD19" s="10"/>
    </row>
    <row r="20" spans="1:30">
      <c r="A20" s="22">
        <v>18</v>
      </c>
      <c r="B20" s="10" t="e">
        <f>#REF!</f>
        <v>#REF!</v>
      </c>
      <c r="C20" s="23" t="e">
        <f>#REF!</f>
        <v>#REF!</v>
      </c>
      <c r="D20" s="40" t="e">
        <f>#REF!</f>
        <v>#REF!</v>
      </c>
      <c r="E20" s="23" t="e">
        <f>#REF!</f>
        <v>#REF!</v>
      </c>
      <c r="F20" s="23" t="e">
        <f>#REF!</f>
        <v>#REF!</v>
      </c>
      <c r="G20" s="40" t="e">
        <f>#REF!</f>
        <v>#REF!</v>
      </c>
      <c r="H20" s="144" t="e">
        <f>#REF!</f>
        <v>#REF!</v>
      </c>
      <c r="I20" s="108" t="e">
        <f>#REF!</f>
        <v>#REF!</v>
      </c>
      <c r="J20" s="108" t="e">
        <f>#REF!</f>
        <v>#REF!</v>
      </c>
      <c r="K20" s="109" t="e">
        <f>#REF!</f>
        <v>#REF!</v>
      </c>
      <c r="L20" s="110" t="e">
        <f>#REF!</f>
        <v>#REF!</v>
      </c>
      <c r="M20" s="110" t="e">
        <f>#REF!</f>
        <v>#REF!</v>
      </c>
      <c r="N20" s="111" t="e">
        <f>#REF!</f>
        <v>#REF!</v>
      </c>
      <c r="O20" s="97" t="e">
        <f>#REF!</f>
        <v>#REF!</v>
      </c>
      <c r="P20" s="97" t="e">
        <f>#REF!</f>
        <v>#REF!</v>
      </c>
      <c r="Q20" s="97" t="e">
        <f>#REF!</f>
        <v>#REF!</v>
      </c>
      <c r="R20" s="97" t="e">
        <f>#REF!</f>
        <v>#REF!</v>
      </c>
      <c r="S20" s="96" t="e">
        <f>#REF!</f>
        <v>#REF!</v>
      </c>
      <c r="T20" s="97" t="e">
        <f>#REF!</f>
        <v>#REF!</v>
      </c>
      <c r="U20" s="97" t="e">
        <f>#REF!</f>
        <v>#REF!</v>
      </c>
      <c r="V20" s="98" t="e">
        <f>#REF!</f>
        <v>#REF!</v>
      </c>
      <c r="W20" s="100" t="e">
        <f>#REF!</f>
        <v>#REF!</v>
      </c>
      <c r="X20" s="100" t="e">
        <f>#REF!</f>
        <v>#REF!</v>
      </c>
      <c r="Y20" s="101" t="e">
        <f>#REF!</f>
        <v>#REF!</v>
      </c>
      <c r="Z20" s="99" t="e">
        <f>IF(C20&lt;=19,SUM(#REF!,#REF!),IF(C20&lt;=29,SUM(#REF!,#REF!),IF(C20&lt;=39,SUM(#REF!,#REF!),IF(C20&lt;=49,SUM(#REF!,#REF!)))))</f>
        <v>#REF!</v>
      </c>
      <c r="AA20" s="100" t="e">
        <f t="shared" si="0"/>
        <v>#REF!</v>
      </c>
      <c r="AB20" s="101" t="e">
        <f t="shared" si="1"/>
        <v>#REF!</v>
      </c>
      <c r="AC20" s="10"/>
      <c r="AD20" s="10"/>
    </row>
    <row r="21" spans="1:30">
      <c r="A21" s="22">
        <v>19</v>
      </c>
      <c r="B21" s="10" t="e">
        <f>#REF!</f>
        <v>#REF!</v>
      </c>
      <c r="C21" s="23" t="e">
        <f>#REF!</f>
        <v>#REF!</v>
      </c>
      <c r="D21" s="40" t="e">
        <f>#REF!</f>
        <v>#REF!</v>
      </c>
      <c r="E21" s="23" t="e">
        <f>#REF!</f>
        <v>#REF!</v>
      </c>
      <c r="F21" s="23" t="e">
        <f>#REF!</f>
        <v>#REF!</v>
      </c>
      <c r="G21" s="40" t="e">
        <f>#REF!</f>
        <v>#REF!</v>
      </c>
      <c r="H21" s="144" t="e">
        <f>#REF!</f>
        <v>#REF!</v>
      </c>
      <c r="I21" s="108" t="e">
        <f>#REF!</f>
        <v>#REF!</v>
      </c>
      <c r="J21" s="108" t="e">
        <f>#REF!</f>
        <v>#REF!</v>
      </c>
      <c r="K21" s="109" t="e">
        <f>#REF!</f>
        <v>#REF!</v>
      </c>
      <c r="L21" s="110" t="e">
        <f>#REF!</f>
        <v>#REF!</v>
      </c>
      <c r="M21" s="110" t="e">
        <f>#REF!</f>
        <v>#REF!</v>
      </c>
      <c r="N21" s="111" t="e">
        <f>#REF!</f>
        <v>#REF!</v>
      </c>
      <c r="O21" s="97" t="e">
        <f>#REF!</f>
        <v>#REF!</v>
      </c>
      <c r="P21" s="97" t="e">
        <f>#REF!</f>
        <v>#REF!</v>
      </c>
      <c r="Q21" s="97" t="e">
        <f>#REF!</f>
        <v>#REF!</v>
      </c>
      <c r="R21" s="97" t="e">
        <f>#REF!</f>
        <v>#REF!</v>
      </c>
      <c r="S21" s="96" t="e">
        <f>#REF!</f>
        <v>#REF!</v>
      </c>
      <c r="T21" s="97" t="e">
        <f>#REF!</f>
        <v>#REF!</v>
      </c>
      <c r="U21" s="97" t="e">
        <f>#REF!</f>
        <v>#REF!</v>
      </c>
      <c r="V21" s="98" t="e">
        <f>#REF!</f>
        <v>#REF!</v>
      </c>
      <c r="W21" s="100" t="e">
        <f>#REF!</f>
        <v>#REF!</v>
      </c>
      <c r="X21" s="100" t="e">
        <f>#REF!</f>
        <v>#REF!</v>
      </c>
      <c r="Y21" s="101" t="e">
        <f>#REF!</f>
        <v>#REF!</v>
      </c>
      <c r="Z21" s="99" t="e">
        <f>IF(C21&lt;=19,SUM(#REF!,#REF!),IF(C21&lt;=29,SUM(#REF!,#REF!),IF(C21&lt;=39,SUM(#REF!,#REF!),IF(C21&lt;=49,SUM(#REF!,#REF!)))))</f>
        <v>#REF!</v>
      </c>
      <c r="AA21" s="100" t="e">
        <f t="shared" si="0"/>
        <v>#REF!</v>
      </c>
      <c r="AB21" s="101" t="e">
        <f t="shared" si="1"/>
        <v>#REF!</v>
      </c>
      <c r="AC21" s="10"/>
      <c r="AD21" s="10"/>
    </row>
    <row r="22" spans="1:30">
      <c r="A22" s="22">
        <v>20</v>
      </c>
      <c r="B22" s="10" t="e">
        <f>#REF!</f>
        <v>#REF!</v>
      </c>
      <c r="C22" s="23" t="e">
        <f>#REF!</f>
        <v>#REF!</v>
      </c>
      <c r="D22" s="40" t="e">
        <f>#REF!</f>
        <v>#REF!</v>
      </c>
      <c r="E22" s="23" t="e">
        <f>#REF!</f>
        <v>#REF!</v>
      </c>
      <c r="F22" s="23" t="e">
        <f>#REF!</f>
        <v>#REF!</v>
      </c>
      <c r="G22" s="40" t="e">
        <f>#REF!</f>
        <v>#REF!</v>
      </c>
      <c r="H22" s="144" t="e">
        <f>#REF!</f>
        <v>#REF!</v>
      </c>
      <c r="I22" s="108" t="e">
        <f>#REF!</f>
        <v>#REF!</v>
      </c>
      <c r="J22" s="108" t="e">
        <f>#REF!</f>
        <v>#REF!</v>
      </c>
      <c r="K22" s="109" t="e">
        <f>#REF!</f>
        <v>#REF!</v>
      </c>
      <c r="L22" s="110" t="e">
        <f>#REF!</f>
        <v>#REF!</v>
      </c>
      <c r="M22" s="110" t="e">
        <f>#REF!</f>
        <v>#REF!</v>
      </c>
      <c r="N22" s="111" t="e">
        <f>#REF!</f>
        <v>#REF!</v>
      </c>
      <c r="O22" s="97" t="e">
        <f>#REF!</f>
        <v>#REF!</v>
      </c>
      <c r="P22" s="97" t="e">
        <f>#REF!</f>
        <v>#REF!</v>
      </c>
      <c r="Q22" s="97" t="e">
        <f>#REF!</f>
        <v>#REF!</v>
      </c>
      <c r="R22" s="97" t="e">
        <f>#REF!</f>
        <v>#REF!</v>
      </c>
      <c r="S22" s="96" t="e">
        <f>#REF!</f>
        <v>#REF!</v>
      </c>
      <c r="T22" s="97" t="e">
        <f>#REF!</f>
        <v>#REF!</v>
      </c>
      <c r="U22" s="97" t="e">
        <f>#REF!</f>
        <v>#REF!</v>
      </c>
      <c r="V22" s="98" t="e">
        <f>#REF!</f>
        <v>#REF!</v>
      </c>
      <c r="W22" s="100" t="e">
        <f>#REF!</f>
        <v>#REF!</v>
      </c>
      <c r="X22" s="100" t="e">
        <f>#REF!</f>
        <v>#REF!</v>
      </c>
      <c r="Y22" s="101" t="e">
        <f>#REF!</f>
        <v>#REF!</v>
      </c>
      <c r="Z22" s="99" t="e">
        <f>IF(C22&lt;=19,SUM(#REF!,#REF!),IF(C22&lt;=29,SUM(#REF!,#REF!),IF(C22&lt;=39,SUM(#REF!,#REF!),IF(C22&lt;=49,SUM(#REF!,#REF!)))))</f>
        <v>#REF!</v>
      </c>
      <c r="AA22" s="100" t="e">
        <f t="shared" si="0"/>
        <v>#REF!</v>
      </c>
      <c r="AB22" s="101" t="e">
        <f t="shared" si="1"/>
        <v>#REF!</v>
      </c>
      <c r="AC22" s="10"/>
      <c r="AD22" s="10"/>
    </row>
    <row r="23" spans="1:30">
      <c r="A23" s="22">
        <v>21</v>
      </c>
      <c r="B23" s="10" t="s">
        <v>57</v>
      </c>
      <c r="C23" s="23" t="e">
        <f>#REF!</f>
        <v>#REF!</v>
      </c>
      <c r="D23" s="40" t="e">
        <f>#REF!</f>
        <v>#REF!</v>
      </c>
      <c r="E23" s="23" t="e">
        <f>#REF!</f>
        <v>#REF!</v>
      </c>
      <c r="F23" s="23" t="e">
        <f>#REF!</f>
        <v>#REF!</v>
      </c>
      <c r="G23" s="40" t="e">
        <f>#REF!</f>
        <v>#REF!</v>
      </c>
      <c r="H23" s="144" t="e">
        <f>#REF!</f>
        <v>#REF!</v>
      </c>
      <c r="I23" s="108" t="e">
        <f>#REF!</f>
        <v>#REF!</v>
      </c>
      <c r="J23" s="108" t="e">
        <f>#REF!</f>
        <v>#REF!</v>
      </c>
      <c r="K23" s="109" t="e">
        <f>#REF!</f>
        <v>#REF!</v>
      </c>
      <c r="L23" s="110" t="e">
        <f>#REF!</f>
        <v>#REF!</v>
      </c>
      <c r="M23" s="110" t="e">
        <f>#REF!</f>
        <v>#REF!</v>
      </c>
      <c r="N23" s="111" t="e">
        <f>#REF!</f>
        <v>#REF!</v>
      </c>
      <c r="O23" s="97" t="e">
        <f>#REF!</f>
        <v>#REF!</v>
      </c>
      <c r="P23" s="97" t="e">
        <f>#REF!</f>
        <v>#REF!</v>
      </c>
      <c r="Q23" s="97" t="e">
        <f>#REF!</f>
        <v>#REF!</v>
      </c>
      <c r="R23" s="97" t="e">
        <f>#REF!</f>
        <v>#REF!</v>
      </c>
      <c r="S23" s="96" t="e">
        <f>#REF!</f>
        <v>#REF!</v>
      </c>
      <c r="T23" s="97" t="e">
        <f>#REF!</f>
        <v>#REF!</v>
      </c>
      <c r="U23" s="97" t="e">
        <f>#REF!</f>
        <v>#REF!</v>
      </c>
      <c r="V23" s="98" t="e">
        <f>#REF!</f>
        <v>#REF!</v>
      </c>
      <c r="W23" s="100" t="e">
        <f>#REF!</f>
        <v>#REF!</v>
      </c>
      <c r="X23" s="100" t="e">
        <f>#REF!</f>
        <v>#REF!</v>
      </c>
      <c r="Y23" s="101" t="e">
        <f>#REF!</f>
        <v>#REF!</v>
      </c>
      <c r="Z23" s="99" t="e">
        <f>IF(C23&lt;=19,SUM(#REF!,#REF!),IF(C23&lt;=29,SUM(#REF!,#REF!),IF(C23&lt;=39,SUM(#REF!,#REF!),IF(C23&lt;=49,SUM(#REF!,#REF!)))))</f>
        <v>#REF!</v>
      </c>
      <c r="AA23" s="100" t="e">
        <f t="shared" si="0"/>
        <v>#REF!</v>
      </c>
      <c r="AB23" s="101" t="e">
        <f t="shared" si="1"/>
        <v>#REF!</v>
      </c>
      <c r="AC23" s="10"/>
      <c r="AD23" s="10"/>
    </row>
    <row r="24" spans="1:30">
      <c r="A24" s="22">
        <v>22</v>
      </c>
      <c r="B24" s="10" t="e">
        <f>#REF!</f>
        <v>#REF!</v>
      </c>
      <c r="C24" s="23" t="e">
        <f>#REF!</f>
        <v>#REF!</v>
      </c>
      <c r="D24" s="40" t="e">
        <f>#REF!</f>
        <v>#REF!</v>
      </c>
      <c r="E24" s="23" t="e">
        <f>#REF!</f>
        <v>#REF!</v>
      </c>
      <c r="F24" s="23" t="e">
        <f>#REF!</f>
        <v>#REF!</v>
      </c>
      <c r="G24" s="40" t="e">
        <f>#REF!</f>
        <v>#REF!</v>
      </c>
      <c r="H24" s="144" t="e">
        <f>#REF!</f>
        <v>#REF!</v>
      </c>
      <c r="I24" s="108" t="e">
        <f>#REF!</f>
        <v>#REF!</v>
      </c>
      <c r="J24" s="108" t="e">
        <f>#REF!</f>
        <v>#REF!</v>
      </c>
      <c r="K24" s="109" t="e">
        <f>#REF!</f>
        <v>#REF!</v>
      </c>
      <c r="L24" s="110" t="e">
        <f>#REF!</f>
        <v>#REF!</v>
      </c>
      <c r="M24" s="110" t="e">
        <f>#REF!</f>
        <v>#REF!</v>
      </c>
      <c r="N24" s="111" t="e">
        <f>#REF!</f>
        <v>#REF!</v>
      </c>
      <c r="O24" s="97" t="e">
        <f>#REF!</f>
        <v>#REF!</v>
      </c>
      <c r="P24" s="97" t="e">
        <f>#REF!</f>
        <v>#REF!</v>
      </c>
      <c r="Q24" s="97" t="e">
        <f>#REF!</f>
        <v>#REF!</v>
      </c>
      <c r="R24" s="97" t="e">
        <f>#REF!</f>
        <v>#REF!</v>
      </c>
      <c r="S24" s="96" t="e">
        <f>#REF!</f>
        <v>#REF!</v>
      </c>
      <c r="T24" s="97" t="e">
        <f>#REF!</f>
        <v>#REF!</v>
      </c>
      <c r="U24" s="97" t="e">
        <f>#REF!</f>
        <v>#REF!</v>
      </c>
      <c r="V24" s="98" t="e">
        <f>#REF!</f>
        <v>#REF!</v>
      </c>
      <c r="W24" s="100" t="e">
        <f>#REF!</f>
        <v>#REF!</v>
      </c>
      <c r="X24" s="100" t="e">
        <f>#REF!</f>
        <v>#REF!</v>
      </c>
      <c r="Y24" s="101" t="e">
        <f>#REF!</f>
        <v>#REF!</v>
      </c>
      <c r="Z24" s="99" t="e">
        <f>IF(C24&lt;=19,SUM(#REF!,#REF!),IF(C24&lt;=29,SUM(#REF!,#REF!),IF(C24&lt;=39,SUM(#REF!,#REF!),IF(C24&lt;=49,SUM(#REF!,#REF!)))))</f>
        <v>#REF!</v>
      </c>
      <c r="AA24" s="100" t="e">
        <f t="shared" si="0"/>
        <v>#REF!</v>
      </c>
      <c r="AB24" s="101" t="e">
        <f t="shared" si="1"/>
        <v>#REF!</v>
      </c>
      <c r="AC24" s="10"/>
      <c r="AD24" s="10"/>
    </row>
    <row r="25" spans="1:30">
      <c r="A25" s="22">
        <v>23</v>
      </c>
      <c r="B25" s="10" t="s">
        <v>58</v>
      </c>
      <c r="C25" s="23" t="e">
        <f>#REF!</f>
        <v>#REF!</v>
      </c>
      <c r="D25" s="40" t="e">
        <f>#REF!</f>
        <v>#REF!</v>
      </c>
      <c r="E25" s="23" t="e">
        <f>#REF!</f>
        <v>#REF!</v>
      </c>
      <c r="F25" s="23" t="e">
        <f>#REF!</f>
        <v>#REF!</v>
      </c>
      <c r="G25" s="40" t="e">
        <f>#REF!</f>
        <v>#REF!</v>
      </c>
      <c r="H25" s="144" t="e">
        <f>#REF!</f>
        <v>#REF!</v>
      </c>
      <c r="I25" s="108" t="e">
        <f>#REF!</f>
        <v>#REF!</v>
      </c>
      <c r="J25" s="108" t="e">
        <f>#REF!</f>
        <v>#REF!</v>
      </c>
      <c r="K25" s="109" t="e">
        <f>#REF!</f>
        <v>#REF!</v>
      </c>
      <c r="L25" s="110" t="e">
        <f>#REF!</f>
        <v>#REF!</v>
      </c>
      <c r="M25" s="110" t="e">
        <f>#REF!</f>
        <v>#REF!</v>
      </c>
      <c r="N25" s="111" t="e">
        <f>#REF!</f>
        <v>#REF!</v>
      </c>
      <c r="O25" s="97" t="e">
        <f>#REF!</f>
        <v>#REF!</v>
      </c>
      <c r="P25" s="97" t="e">
        <f>#REF!</f>
        <v>#REF!</v>
      </c>
      <c r="Q25" s="97" t="e">
        <f>#REF!</f>
        <v>#REF!</v>
      </c>
      <c r="R25" s="97" t="e">
        <f>#REF!</f>
        <v>#REF!</v>
      </c>
      <c r="S25" s="96" t="e">
        <f>#REF!</f>
        <v>#REF!</v>
      </c>
      <c r="T25" s="97" t="e">
        <f>#REF!</f>
        <v>#REF!</v>
      </c>
      <c r="U25" s="97" t="e">
        <f>#REF!</f>
        <v>#REF!</v>
      </c>
      <c r="V25" s="98" t="e">
        <f>#REF!</f>
        <v>#REF!</v>
      </c>
      <c r="W25" s="100" t="e">
        <f>#REF!</f>
        <v>#REF!</v>
      </c>
      <c r="X25" s="100" t="e">
        <f>#REF!</f>
        <v>#REF!</v>
      </c>
      <c r="Y25" s="101" t="e">
        <f>#REF!</f>
        <v>#REF!</v>
      </c>
      <c r="Z25" s="99" t="e">
        <f>IF(C25&lt;=19,SUM(#REF!,#REF!),IF(C25&lt;=29,SUM(#REF!,#REF!),IF(C25&lt;=39,SUM(#REF!,#REF!),IF(C25&lt;=49,SUM(#REF!,#REF!)))))</f>
        <v>#REF!</v>
      </c>
      <c r="AA25" s="100" t="e">
        <f t="shared" si="0"/>
        <v>#REF!</v>
      </c>
      <c r="AB25" s="101" t="e">
        <f t="shared" si="1"/>
        <v>#REF!</v>
      </c>
      <c r="AC25" s="10"/>
      <c r="AD25" s="10"/>
    </row>
    <row r="26" spans="1:30">
      <c r="A26" s="22">
        <v>24</v>
      </c>
      <c r="B26" s="10" t="e">
        <f>#REF!</f>
        <v>#REF!</v>
      </c>
      <c r="C26" s="23" t="e">
        <f>#REF!</f>
        <v>#REF!</v>
      </c>
      <c r="D26" s="40" t="e">
        <f>#REF!</f>
        <v>#REF!</v>
      </c>
      <c r="E26" s="23" t="e">
        <f>#REF!</f>
        <v>#REF!</v>
      </c>
      <c r="F26" s="23" t="e">
        <f>#REF!</f>
        <v>#REF!</v>
      </c>
      <c r="G26" s="40" t="e">
        <f>#REF!</f>
        <v>#REF!</v>
      </c>
      <c r="H26" s="144" t="e">
        <f>#REF!</f>
        <v>#REF!</v>
      </c>
      <c r="I26" s="108" t="e">
        <f>#REF!</f>
        <v>#REF!</v>
      </c>
      <c r="J26" s="108" t="e">
        <f>#REF!</f>
        <v>#REF!</v>
      </c>
      <c r="K26" s="109" t="e">
        <f>#REF!</f>
        <v>#REF!</v>
      </c>
      <c r="L26" s="110" t="e">
        <f>#REF!</f>
        <v>#REF!</v>
      </c>
      <c r="M26" s="110" t="e">
        <f>#REF!</f>
        <v>#REF!</v>
      </c>
      <c r="N26" s="111" t="e">
        <f>#REF!</f>
        <v>#REF!</v>
      </c>
      <c r="O26" s="97" t="e">
        <f>#REF!</f>
        <v>#REF!</v>
      </c>
      <c r="P26" s="97" t="e">
        <f>#REF!</f>
        <v>#REF!</v>
      </c>
      <c r="Q26" s="97" t="e">
        <f>#REF!</f>
        <v>#REF!</v>
      </c>
      <c r="R26" s="97" t="e">
        <f>#REF!</f>
        <v>#REF!</v>
      </c>
      <c r="S26" s="96" t="e">
        <f>#REF!</f>
        <v>#REF!</v>
      </c>
      <c r="T26" s="97" t="e">
        <f>#REF!</f>
        <v>#REF!</v>
      </c>
      <c r="U26" s="97" t="e">
        <f>#REF!</f>
        <v>#REF!</v>
      </c>
      <c r="V26" s="98" t="e">
        <f>#REF!</f>
        <v>#REF!</v>
      </c>
      <c r="W26" s="100" t="e">
        <f>#REF!</f>
        <v>#REF!</v>
      </c>
      <c r="X26" s="100" t="e">
        <f>#REF!</f>
        <v>#REF!</v>
      </c>
      <c r="Y26" s="101" t="e">
        <f>#REF!</f>
        <v>#REF!</v>
      </c>
      <c r="Z26" s="99" t="e">
        <f>IF(C26&lt;=19,SUM(#REF!,#REF!),IF(C26&lt;=29,SUM(#REF!,#REF!),IF(C26&lt;=39,SUM(#REF!,#REF!),IF(C26&lt;=49,SUM(#REF!,#REF!)))))</f>
        <v>#REF!</v>
      </c>
      <c r="AA26" s="100" t="e">
        <f t="shared" si="0"/>
        <v>#REF!</v>
      </c>
      <c r="AB26" s="101" t="e">
        <f t="shared" si="1"/>
        <v>#REF!</v>
      </c>
      <c r="AC26" s="10"/>
      <c r="AD26" s="10"/>
    </row>
    <row r="27" spans="1:30">
      <c r="A27" s="22">
        <v>25</v>
      </c>
      <c r="B27" s="10" t="e">
        <f>#REF!</f>
        <v>#REF!</v>
      </c>
      <c r="C27" s="23" t="e">
        <f>#REF!</f>
        <v>#REF!</v>
      </c>
      <c r="D27" s="40" t="e">
        <f>#REF!</f>
        <v>#REF!</v>
      </c>
      <c r="E27" s="23" t="e">
        <f>#REF!</f>
        <v>#REF!</v>
      </c>
      <c r="F27" s="23" t="e">
        <f>#REF!</f>
        <v>#REF!</v>
      </c>
      <c r="G27" s="40" t="e">
        <f>#REF!</f>
        <v>#REF!</v>
      </c>
      <c r="H27" s="144" t="e">
        <f>#REF!</f>
        <v>#REF!</v>
      </c>
      <c r="I27" s="108" t="e">
        <f>#REF!</f>
        <v>#REF!</v>
      </c>
      <c r="J27" s="108" t="e">
        <f>#REF!</f>
        <v>#REF!</v>
      </c>
      <c r="K27" s="109" t="e">
        <f>#REF!</f>
        <v>#REF!</v>
      </c>
      <c r="L27" s="110" t="e">
        <f>#REF!</f>
        <v>#REF!</v>
      </c>
      <c r="M27" s="110" t="e">
        <f>#REF!</f>
        <v>#REF!</v>
      </c>
      <c r="N27" s="111" t="e">
        <f>#REF!</f>
        <v>#REF!</v>
      </c>
      <c r="O27" s="97" t="e">
        <f>#REF!</f>
        <v>#REF!</v>
      </c>
      <c r="P27" s="97" t="e">
        <f>#REF!</f>
        <v>#REF!</v>
      </c>
      <c r="Q27" s="97" t="e">
        <f>#REF!</f>
        <v>#REF!</v>
      </c>
      <c r="R27" s="97" t="e">
        <f>#REF!</f>
        <v>#REF!</v>
      </c>
      <c r="S27" s="96" t="e">
        <f>#REF!</f>
        <v>#REF!</v>
      </c>
      <c r="T27" s="97" t="e">
        <f>#REF!</f>
        <v>#REF!</v>
      </c>
      <c r="U27" s="97" t="e">
        <f>#REF!</f>
        <v>#REF!</v>
      </c>
      <c r="V27" s="98" t="e">
        <f>#REF!</f>
        <v>#REF!</v>
      </c>
      <c r="W27" s="100" t="e">
        <f>#REF!</f>
        <v>#REF!</v>
      </c>
      <c r="X27" s="100" t="e">
        <f>#REF!</f>
        <v>#REF!</v>
      </c>
      <c r="Y27" s="101" t="e">
        <f>#REF!</f>
        <v>#REF!</v>
      </c>
      <c r="Z27" s="99" t="e">
        <f>IF(C27&lt;=19,SUM(#REF!,#REF!),IF(C27&lt;=29,SUM(#REF!,#REF!),IF(C27&lt;=39,SUM(#REF!,#REF!),IF(C27&lt;=49,SUM(#REF!,#REF!)))))</f>
        <v>#REF!</v>
      </c>
      <c r="AA27" s="100" t="e">
        <f t="shared" si="0"/>
        <v>#REF!</v>
      </c>
      <c r="AB27" s="101" t="e">
        <f t="shared" si="1"/>
        <v>#REF!</v>
      </c>
      <c r="AC27" s="10"/>
      <c r="AD27" s="10"/>
    </row>
    <row r="28" spans="1:30">
      <c r="A28" s="22">
        <v>26</v>
      </c>
      <c r="B28" s="10" t="e">
        <f>#REF!</f>
        <v>#REF!</v>
      </c>
      <c r="C28" s="23" t="e">
        <f>#REF!</f>
        <v>#REF!</v>
      </c>
      <c r="D28" s="40" t="e">
        <f>#REF!</f>
        <v>#REF!</v>
      </c>
      <c r="E28" s="23" t="e">
        <f>#REF!</f>
        <v>#REF!</v>
      </c>
      <c r="F28" s="23" t="e">
        <f>#REF!</f>
        <v>#REF!</v>
      </c>
      <c r="G28" s="40" t="e">
        <f>#REF!</f>
        <v>#REF!</v>
      </c>
      <c r="H28" s="144" t="e">
        <f>#REF!</f>
        <v>#REF!</v>
      </c>
      <c r="I28" s="108" t="e">
        <f>#REF!</f>
        <v>#REF!</v>
      </c>
      <c r="J28" s="108" t="e">
        <f>#REF!</f>
        <v>#REF!</v>
      </c>
      <c r="K28" s="109" t="e">
        <f>#REF!</f>
        <v>#REF!</v>
      </c>
      <c r="L28" s="110" t="e">
        <f>#REF!</f>
        <v>#REF!</v>
      </c>
      <c r="M28" s="110" t="e">
        <f>#REF!</f>
        <v>#REF!</v>
      </c>
      <c r="N28" s="111" t="e">
        <f>#REF!</f>
        <v>#REF!</v>
      </c>
      <c r="O28" s="97" t="e">
        <f>#REF!</f>
        <v>#REF!</v>
      </c>
      <c r="P28" s="97" t="e">
        <f>#REF!</f>
        <v>#REF!</v>
      </c>
      <c r="Q28" s="97" t="e">
        <f>#REF!</f>
        <v>#REF!</v>
      </c>
      <c r="R28" s="97" t="e">
        <f>#REF!</f>
        <v>#REF!</v>
      </c>
      <c r="S28" s="96" t="e">
        <f>#REF!</f>
        <v>#REF!</v>
      </c>
      <c r="T28" s="97" t="e">
        <f>#REF!</f>
        <v>#REF!</v>
      </c>
      <c r="U28" s="97" t="e">
        <f>#REF!</f>
        <v>#REF!</v>
      </c>
      <c r="V28" s="98" t="e">
        <f>#REF!</f>
        <v>#REF!</v>
      </c>
      <c r="W28" s="100" t="e">
        <f>#REF!</f>
        <v>#REF!</v>
      </c>
      <c r="X28" s="100" t="e">
        <f>#REF!</f>
        <v>#REF!</v>
      </c>
      <c r="Y28" s="101" t="e">
        <f>#REF!</f>
        <v>#REF!</v>
      </c>
      <c r="Z28" s="99" t="e">
        <f>IF(C28&lt;=19,SUM(#REF!,#REF!),IF(C28&lt;=29,SUM(#REF!,#REF!),IF(C28&lt;=39,SUM(#REF!,#REF!),IF(C28&lt;=49,SUM(#REF!,#REF!)))))</f>
        <v>#REF!</v>
      </c>
      <c r="AA28" s="100" t="e">
        <f t="shared" si="0"/>
        <v>#REF!</v>
      </c>
      <c r="AB28" s="101" t="e">
        <f t="shared" si="1"/>
        <v>#REF!</v>
      </c>
      <c r="AC28" s="10"/>
      <c r="AD28" s="10"/>
    </row>
    <row r="29" spans="1:30">
      <c r="A29" s="22">
        <v>27</v>
      </c>
      <c r="B29" s="10" t="e">
        <f>#REF!</f>
        <v>#REF!</v>
      </c>
      <c r="C29" s="23" t="e">
        <f>#REF!</f>
        <v>#REF!</v>
      </c>
      <c r="D29" s="40" t="e">
        <f>#REF!</f>
        <v>#REF!</v>
      </c>
      <c r="E29" s="23" t="e">
        <f>#REF!</f>
        <v>#REF!</v>
      </c>
      <c r="F29" s="23" t="e">
        <f>#REF!</f>
        <v>#REF!</v>
      </c>
      <c r="G29" s="40" t="e">
        <f>#REF!</f>
        <v>#REF!</v>
      </c>
      <c r="H29" s="144" t="e">
        <f>#REF!</f>
        <v>#REF!</v>
      </c>
      <c r="I29" s="108" t="e">
        <f>#REF!</f>
        <v>#REF!</v>
      </c>
      <c r="J29" s="108" t="e">
        <f>#REF!</f>
        <v>#REF!</v>
      </c>
      <c r="K29" s="109" t="e">
        <f>#REF!</f>
        <v>#REF!</v>
      </c>
      <c r="L29" s="110" t="e">
        <f>#REF!</f>
        <v>#REF!</v>
      </c>
      <c r="M29" s="110" t="e">
        <f>#REF!</f>
        <v>#REF!</v>
      </c>
      <c r="N29" s="111" t="e">
        <f>#REF!</f>
        <v>#REF!</v>
      </c>
      <c r="O29" s="97" t="e">
        <f>#REF!</f>
        <v>#REF!</v>
      </c>
      <c r="P29" s="97" t="e">
        <f>#REF!</f>
        <v>#REF!</v>
      </c>
      <c r="Q29" s="97" t="e">
        <f>#REF!</f>
        <v>#REF!</v>
      </c>
      <c r="R29" s="97" t="e">
        <f>#REF!</f>
        <v>#REF!</v>
      </c>
      <c r="S29" s="96" t="e">
        <f>#REF!</f>
        <v>#REF!</v>
      </c>
      <c r="T29" s="97" t="e">
        <f>#REF!</f>
        <v>#REF!</v>
      </c>
      <c r="U29" s="97" t="e">
        <f>#REF!</f>
        <v>#REF!</v>
      </c>
      <c r="V29" s="98" t="e">
        <f>#REF!</f>
        <v>#REF!</v>
      </c>
      <c r="W29" s="100" t="e">
        <f>#REF!</f>
        <v>#REF!</v>
      </c>
      <c r="X29" s="100" t="e">
        <f>#REF!</f>
        <v>#REF!</v>
      </c>
      <c r="Y29" s="101" t="e">
        <f>#REF!</f>
        <v>#REF!</v>
      </c>
      <c r="Z29" s="99" t="e">
        <f>IF(C29&lt;=19,SUM(#REF!,#REF!),IF(C29&lt;=29,SUM(#REF!,#REF!),IF(C29&lt;=39,SUM(#REF!,#REF!),IF(C29&lt;=49,SUM(#REF!,#REF!)))))</f>
        <v>#REF!</v>
      </c>
      <c r="AA29" s="100" t="e">
        <f t="shared" si="0"/>
        <v>#REF!</v>
      </c>
      <c r="AB29" s="101" t="e">
        <f t="shared" si="1"/>
        <v>#REF!</v>
      </c>
      <c r="AC29" s="10"/>
      <c r="AD29" s="10"/>
    </row>
    <row r="30" spans="1:30">
      <c r="A30" s="22">
        <v>28</v>
      </c>
      <c r="B30" s="10" t="e">
        <f>#REF!</f>
        <v>#REF!</v>
      </c>
      <c r="C30" s="23" t="e">
        <f>#REF!</f>
        <v>#REF!</v>
      </c>
      <c r="D30" s="40" t="e">
        <f>#REF!</f>
        <v>#REF!</v>
      </c>
      <c r="E30" s="23" t="e">
        <f>#REF!</f>
        <v>#REF!</v>
      </c>
      <c r="F30" s="23" t="e">
        <f>#REF!</f>
        <v>#REF!</v>
      </c>
      <c r="G30" s="40" t="e">
        <f>#REF!</f>
        <v>#REF!</v>
      </c>
      <c r="H30" s="144" t="e">
        <f>#REF!</f>
        <v>#REF!</v>
      </c>
      <c r="I30" s="108" t="e">
        <f>#REF!</f>
        <v>#REF!</v>
      </c>
      <c r="J30" s="108" t="e">
        <f>#REF!</f>
        <v>#REF!</v>
      </c>
      <c r="K30" s="109" t="e">
        <f>#REF!</f>
        <v>#REF!</v>
      </c>
      <c r="L30" s="110" t="e">
        <f>#REF!</f>
        <v>#REF!</v>
      </c>
      <c r="M30" s="110" t="e">
        <f>#REF!</f>
        <v>#REF!</v>
      </c>
      <c r="N30" s="111" t="e">
        <f>#REF!</f>
        <v>#REF!</v>
      </c>
      <c r="O30" s="97" t="e">
        <f>#REF!</f>
        <v>#REF!</v>
      </c>
      <c r="P30" s="97" t="e">
        <f>#REF!</f>
        <v>#REF!</v>
      </c>
      <c r="Q30" s="97" t="e">
        <f>#REF!</f>
        <v>#REF!</v>
      </c>
      <c r="R30" s="97" t="e">
        <f>#REF!</f>
        <v>#REF!</v>
      </c>
      <c r="S30" s="96" t="e">
        <f>#REF!</f>
        <v>#REF!</v>
      </c>
      <c r="T30" s="97" t="e">
        <f>#REF!</f>
        <v>#REF!</v>
      </c>
      <c r="U30" s="97" t="e">
        <f>#REF!</f>
        <v>#REF!</v>
      </c>
      <c r="V30" s="98" t="e">
        <f>#REF!</f>
        <v>#REF!</v>
      </c>
      <c r="W30" s="100" t="e">
        <f>#REF!</f>
        <v>#REF!</v>
      </c>
      <c r="X30" s="100" t="e">
        <f>#REF!</f>
        <v>#REF!</v>
      </c>
      <c r="Y30" s="101" t="e">
        <f>#REF!</f>
        <v>#REF!</v>
      </c>
      <c r="Z30" s="99" t="e">
        <f>IF(C30&lt;=19,SUM(#REF!,#REF!),IF(C30&lt;=29,SUM(#REF!,#REF!),IF(C30&lt;=39,SUM(#REF!,#REF!),IF(C30&lt;=49,SUM(#REF!,#REF!)))))</f>
        <v>#REF!</v>
      </c>
      <c r="AA30" s="100" t="e">
        <f t="shared" si="0"/>
        <v>#REF!</v>
      </c>
      <c r="AB30" s="101" t="e">
        <f t="shared" si="1"/>
        <v>#REF!</v>
      </c>
      <c r="AC30" s="10"/>
      <c r="AD30" s="10"/>
    </row>
    <row r="31" spans="1:30">
      <c r="A31" s="22">
        <v>29</v>
      </c>
      <c r="B31" s="10" t="e">
        <f>#REF!</f>
        <v>#REF!</v>
      </c>
      <c r="C31" s="23" t="e">
        <f>#REF!</f>
        <v>#REF!</v>
      </c>
      <c r="D31" s="40" t="e">
        <f>#REF!</f>
        <v>#REF!</v>
      </c>
      <c r="E31" s="23" t="e">
        <f>#REF!</f>
        <v>#REF!</v>
      </c>
      <c r="F31" s="23" t="e">
        <f>#REF!</f>
        <v>#REF!</v>
      </c>
      <c r="G31" s="40" t="e">
        <f>#REF!</f>
        <v>#REF!</v>
      </c>
      <c r="H31" s="144" t="e">
        <f>#REF!</f>
        <v>#REF!</v>
      </c>
      <c r="I31" s="108" t="e">
        <f>#REF!</f>
        <v>#REF!</v>
      </c>
      <c r="J31" s="108" t="e">
        <f>#REF!</f>
        <v>#REF!</v>
      </c>
      <c r="K31" s="109" t="e">
        <f>#REF!</f>
        <v>#REF!</v>
      </c>
      <c r="L31" s="110" t="e">
        <f>#REF!</f>
        <v>#REF!</v>
      </c>
      <c r="M31" s="110" t="e">
        <f>#REF!</f>
        <v>#REF!</v>
      </c>
      <c r="N31" s="111" t="e">
        <f>#REF!</f>
        <v>#REF!</v>
      </c>
      <c r="O31" s="97" t="e">
        <f>#REF!</f>
        <v>#REF!</v>
      </c>
      <c r="P31" s="97" t="e">
        <f>#REF!</f>
        <v>#REF!</v>
      </c>
      <c r="Q31" s="97" t="e">
        <f>#REF!</f>
        <v>#REF!</v>
      </c>
      <c r="R31" s="97" t="e">
        <f>#REF!</f>
        <v>#REF!</v>
      </c>
      <c r="S31" s="96" t="e">
        <f>#REF!</f>
        <v>#REF!</v>
      </c>
      <c r="T31" s="97" t="e">
        <f>#REF!</f>
        <v>#REF!</v>
      </c>
      <c r="U31" s="97" t="e">
        <f>#REF!</f>
        <v>#REF!</v>
      </c>
      <c r="V31" s="98" t="e">
        <f>#REF!</f>
        <v>#REF!</v>
      </c>
      <c r="W31" s="100" t="e">
        <f>#REF!</f>
        <v>#REF!</v>
      </c>
      <c r="X31" s="100" t="e">
        <f>#REF!</f>
        <v>#REF!</v>
      </c>
      <c r="Y31" s="101" t="e">
        <f>#REF!</f>
        <v>#REF!</v>
      </c>
      <c r="Z31" s="99" t="e">
        <f>IF(C31&lt;=19,SUM(#REF!,#REF!),IF(C31&lt;=29,SUM(#REF!,#REF!),IF(C31&lt;=39,SUM(#REF!,#REF!),IF(C31&lt;=49,SUM(#REF!,#REF!)))))</f>
        <v>#REF!</v>
      </c>
      <c r="AA31" s="100" t="e">
        <f t="shared" si="0"/>
        <v>#REF!</v>
      </c>
      <c r="AB31" s="101" t="e">
        <f t="shared" si="1"/>
        <v>#REF!</v>
      </c>
      <c r="AC31" s="10"/>
      <c r="AD31" s="10"/>
    </row>
    <row r="32" spans="1:30">
      <c r="A32" s="22">
        <v>30</v>
      </c>
      <c r="B32" s="10" t="e">
        <f>#REF!</f>
        <v>#REF!</v>
      </c>
      <c r="C32" s="23" t="e">
        <f>#REF!</f>
        <v>#REF!</v>
      </c>
      <c r="D32" s="40" t="e">
        <f>#REF!</f>
        <v>#REF!</v>
      </c>
      <c r="E32" s="23" t="e">
        <f>#REF!</f>
        <v>#REF!</v>
      </c>
      <c r="F32" s="23" t="e">
        <f>#REF!</f>
        <v>#REF!</v>
      </c>
      <c r="G32" s="40" t="e">
        <f>#REF!</f>
        <v>#REF!</v>
      </c>
      <c r="H32" s="144" t="e">
        <f>#REF!</f>
        <v>#REF!</v>
      </c>
      <c r="I32" s="108" t="e">
        <f>#REF!</f>
        <v>#REF!</v>
      </c>
      <c r="J32" s="108" t="e">
        <f>#REF!</f>
        <v>#REF!</v>
      </c>
      <c r="K32" s="109" t="e">
        <f>#REF!</f>
        <v>#REF!</v>
      </c>
      <c r="L32" s="110" t="e">
        <f>#REF!</f>
        <v>#REF!</v>
      </c>
      <c r="M32" s="110" t="e">
        <f>#REF!</f>
        <v>#REF!</v>
      </c>
      <c r="N32" s="111" t="e">
        <f>#REF!</f>
        <v>#REF!</v>
      </c>
      <c r="O32" s="97" t="e">
        <f>#REF!</f>
        <v>#REF!</v>
      </c>
      <c r="P32" s="97" t="e">
        <f>#REF!</f>
        <v>#REF!</v>
      </c>
      <c r="Q32" s="97" t="e">
        <f>#REF!</f>
        <v>#REF!</v>
      </c>
      <c r="R32" s="97" t="e">
        <f>#REF!</f>
        <v>#REF!</v>
      </c>
      <c r="S32" s="96" t="e">
        <f>#REF!</f>
        <v>#REF!</v>
      </c>
      <c r="T32" s="97" t="e">
        <f>#REF!</f>
        <v>#REF!</v>
      </c>
      <c r="U32" s="97" t="e">
        <f>#REF!</f>
        <v>#REF!</v>
      </c>
      <c r="V32" s="98" t="e">
        <f>#REF!</f>
        <v>#REF!</v>
      </c>
      <c r="W32" s="100" t="e">
        <f>#REF!</f>
        <v>#REF!</v>
      </c>
      <c r="X32" s="100" t="e">
        <f>#REF!</f>
        <v>#REF!</v>
      </c>
      <c r="Y32" s="101" t="e">
        <f>#REF!</f>
        <v>#REF!</v>
      </c>
      <c r="Z32" s="99" t="e">
        <f>IF(C32&lt;=19,SUM(#REF!,#REF!),IF(C32&lt;=29,SUM(#REF!,#REF!),IF(C32&lt;=39,SUM(#REF!,#REF!),IF(C32&lt;=49,SUM(#REF!,#REF!)))))</f>
        <v>#REF!</v>
      </c>
      <c r="AA32" s="100" t="e">
        <f t="shared" si="0"/>
        <v>#REF!</v>
      </c>
      <c r="AB32" s="101" t="e">
        <f t="shared" si="1"/>
        <v>#REF!</v>
      </c>
      <c r="AC32" s="10"/>
      <c r="AD32" s="10"/>
    </row>
    <row r="33" spans="1:30">
      <c r="A33" s="22">
        <v>31</v>
      </c>
      <c r="B33" s="10" t="e">
        <f>#REF!</f>
        <v>#REF!</v>
      </c>
      <c r="C33" s="23" t="e">
        <f>#REF!</f>
        <v>#REF!</v>
      </c>
      <c r="D33" s="40" t="e">
        <f>#REF!</f>
        <v>#REF!</v>
      </c>
      <c r="E33" s="23" t="e">
        <f>#REF!</f>
        <v>#REF!</v>
      </c>
      <c r="F33" s="23" t="e">
        <f>#REF!</f>
        <v>#REF!</v>
      </c>
      <c r="G33" s="40" t="e">
        <f>#REF!</f>
        <v>#REF!</v>
      </c>
      <c r="H33" s="144" t="e">
        <f>#REF!</f>
        <v>#REF!</v>
      </c>
      <c r="I33" s="108" t="e">
        <f>#REF!</f>
        <v>#REF!</v>
      </c>
      <c r="J33" s="108" t="e">
        <f>#REF!</f>
        <v>#REF!</v>
      </c>
      <c r="K33" s="109" t="e">
        <f>#REF!</f>
        <v>#REF!</v>
      </c>
      <c r="L33" s="110" t="e">
        <f>#REF!</f>
        <v>#REF!</v>
      </c>
      <c r="M33" s="110" t="e">
        <f>#REF!</f>
        <v>#REF!</v>
      </c>
      <c r="N33" s="111" t="e">
        <f>#REF!</f>
        <v>#REF!</v>
      </c>
      <c r="O33" s="97" t="e">
        <f>#REF!</f>
        <v>#REF!</v>
      </c>
      <c r="P33" s="97" t="e">
        <f>#REF!</f>
        <v>#REF!</v>
      </c>
      <c r="Q33" s="97" t="e">
        <f>#REF!</f>
        <v>#REF!</v>
      </c>
      <c r="R33" s="97" t="e">
        <f>#REF!</f>
        <v>#REF!</v>
      </c>
      <c r="S33" s="96" t="e">
        <f>#REF!</f>
        <v>#REF!</v>
      </c>
      <c r="T33" s="97" t="e">
        <f>#REF!</f>
        <v>#REF!</v>
      </c>
      <c r="U33" s="97" t="e">
        <f>#REF!</f>
        <v>#REF!</v>
      </c>
      <c r="V33" s="98" t="e">
        <f>#REF!</f>
        <v>#REF!</v>
      </c>
      <c r="W33" s="100" t="e">
        <f>#REF!</f>
        <v>#REF!</v>
      </c>
      <c r="X33" s="100" t="e">
        <f>#REF!</f>
        <v>#REF!</v>
      </c>
      <c r="Y33" s="101" t="e">
        <f>#REF!</f>
        <v>#REF!</v>
      </c>
      <c r="Z33" s="99" t="e">
        <f>IF(C33&lt;=19,SUM(#REF!,#REF!),IF(C33&lt;=29,SUM(#REF!,#REF!),IF(C33&lt;=39,SUM(#REF!,#REF!),IF(C33&lt;=49,SUM(#REF!,#REF!)))))</f>
        <v>#REF!</v>
      </c>
      <c r="AA33" s="100" t="e">
        <f t="shared" si="0"/>
        <v>#REF!</v>
      </c>
      <c r="AB33" s="101" t="e">
        <f t="shared" si="1"/>
        <v>#REF!</v>
      </c>
      <c r="AC33" s="10"/>
      <c r="AD33" s="10"/>
    </row>
    <row r="34" spans="1:30">
      <c r="A34" s="22">
        <v>32</v>
      </c>
      <c r="B34" s="10" t="e">
        <f>#REF!</f>
        <v>#REF!</v>
      </c>
      <c r="C34" s="23" t="e">
        <f>#REF!</f>
        <v>#REF!</v>
      </c>
      <c r="D34" s="40" t="e">
        <f>#REF!</f>
        <v>#REF!</v>
      </c>
      <c r="E34" s="23" t="e">
        <f>#REF!</f>
        <v>#REF!</v>
      </c>
      <c r="F34" s="23" t="e">
        <f>#REF!</f>
        <v>#REF!</v>
      </c>
      <c r="G34" s="40" t="e">
        <f>#REF!</f>
        <v>#REF!</v>
      </c>
      <c r="H34" s="144" t="e">
        <f>#REF!</f>
        <v>#REF!</v>
      </c>
      <c r="I34" s="108" t="e">
        <f>#REF!</f>
        <v>#REF!</v>
      </c>
      <c r="J34" s="108" t="e">
        <f>#REF!</f>
        <v>#REF!</v>
      </c>
      <c r="K34" s="109" t="e">
        <f>#REF!</f>
        <v>#REF!</v>
      </c>
      <c r="L34" s="110" t="e">
        <f>#REF!</f>
        <v>#REF!</v>
      </c>
      <c r="M34" s="110" t="e">
        <f>#REF!</f>
        <v>#REF!</v>
      </c>
      <c r="N34" s="111" t="e">
        <f>#REF!</f>
        <v>#REF!</v>
      </c>
      <c r="O34" s="97" t="e">
        <f>#REF!</f>
        <v>#REF!</v>
      </c>
      <c r="P34" s="97" t="e">
        <f>#REF!</f>
        <v>#REF!</v>
      </c>
      <c r="Q34" s="97" t="e">
        <f>#REF!</f>
        <v>#REF!</v>
      </c>
      <c r="R34" s="97" t="e">
        <f>#REF!</f>
        <v>#REF!</v>
      </c>
      <c r="S34" s="96" t="e">
        <f>#REF!</f>
        <v>#REF!</v>
      </c>
      <c r="T34" s="97" t="e">
        <f>#REF!</f>
        <v>#REF!</v>
      </c>
      <c r="U34" s="97" t="e">
        <f>#REF!</f>
        <v>#REF!</v>
      </c>
      <c r="V34" s="98" t="e">
        <f>#REF!</f>
        <v>#REF!</v>
      </c>
      <c r="W34" s="100" t="e">
        <f>#REF!</f>
        <v>#REF!</v>
      </c>
      <c r="X34" s="100" t="e">
        <f>#REF!</f>
        <v>#REF!</v>
      </c>
      <c r="Y34" s="101" t="e">
        <f>#REF!</f>
        <v>#REF!</v>
      </c>
      <c r="Z34" s="99" t="e">
        <f>IF(C34&lt;=19,SUM(#REF!,#REF!),IF(C34&lt;=29,SUM(#REF!,#REF!),IF(C34&lt;=39,SUM(#REF!,#REF!),IF(C34&lt;=49,SUM(#REF!,#REF!)))))</f>
        <v>#REF!</v>
      </c>
      <c r="AA34" s="100" t="e">
        <f t="shared" si="0"/>
        <v>#REF!</v>
      </c>
      <c r="AB34" s="101" t="e">
        <f t="shared" si="1"/>
        <v>#REF!</v>
      </c>
      <c r="AC34" s="10"/>
      <c r="AD34" s="10"/>
    </row>
    <row r="35" spans="1:30">
      <c r="A35" s="22">
        <v>33</v>
      </c>
      <c r="B35" s="10" t="e">
        <f>#REF!</f>
        <v>#REF!</v>
      </c>
      <c r="C35" s="23" t="e">
        <f>#REF!</f>
        <v>#REF!</v>
      </c>
      <c r="D35" s="40" t="e">
        <f>#REF!</f>
        <v>#REF!</v>
      </c>
      <c r="E35" s="23" t="e">
        <f>#REF!</f>
        <v>#REF!</v>
      </c>
      <c r="F35" s="23" t="e">
        <f>#REF!</f>
        <v>#REF!</v>
      </c>
      <c r="G35" s="40" t="e">
        <f>#REF!</f>
        <v>#REF!</v>
      </c>
      <c r="H35" s="144" t="e">
        <f>#REF!</f>
        <v>#REF!</v>
      </c>
      <c r="I35" s="108" t="e">
        <f>#REF!</f>
        <v>#REF!</v>
      </c>
      <c r="J35" s="108" t="e">
        <f>#REF!</f>
        <v>#REF!</v>
      </c>
      <c r="K35" s="109" t="e">
        <f>#REF!</f>
        <v>#REF!</v>
      </c>
      <c r="L35" s="110" t="e">
        <f>#REF!</f>
        <v>#REF!</v>
      </c>
      <c r="M35" s="110" t="e">
        <f>#REF!</f>
        <v>#REF!</v>
      </c>
      <c r="N35" s="111" t="e">
        <f>#REF!</f>
        <v>#REF!</v>
      </c>
      <c r="O35" s="97" t="e">
        <f>#REF!</f>
        <v>#REF!</v>
      </c>
      <c r="P35" s="97" t="e">
        <f>#REF!</f>
        <v>#REF!</v>
      </c>
      <c r="Q35" s="97" t="e">
        <f>#REF!</f>
        <v>#REF!</v>
      </c>
      <c r="R35" s="97" t="e">
        <f>#REF!</f>
        <v>#REF!</v>
      </c>
      <c r="S35" s="96" t="e">
        <f>#REF!</f>
        <v>#REF!</v>
      </c>
      <c r="T35" s="97" t="e">
        <f>#REF!</f>
        <v>#REF!</v>
      </c>
      <c r="U35" s="97" t="e">
        <f>#REF!</f>
        <v>#REF!</v>
      </c>
      <c r="V35" s="98" t="e">
        <f>#REF!</f>
        <v>#REF!</v>
      </c>
      <c r="W35" s="100" t="e">
        <f>#REF!</f>
        <v>#REF!</v>
      </c>
      <c r="X35" s="100" t="e">
        <f>#REF!</f>
        <v>#REF!</v>
      </c>
      <c r="Y35" s="101" t="e">
        <f>#REF!</f>
        <v>#REF!</v>
      </c>
      <c r="Z35" s="99" t="e">
        <f>IF(C35&lt;=19,SUM(#REF!,#REF!),IF(C35&lt;=29,SUM(#REF!,#REF!),IF(C35&lt;=39,SUM(#REF!,#REF!),IF(C35&lt;=49,SUM(#REF!,#REF!)))))</f>
        <v>#REF!</v>
      </c>
      <c r="AA35" s="100" t="e">
        <f t="shared" si="0"/>
        <v>#REF!</v>
      </c>
      <c r="AB35" s="101" t="e">
        <f t="shared" si="1"/>
        <v>#REF!</v>
      </c>
      <c r="AC35" s="10"/>
      <c r="AD35" s="10"/>
    </row>
    <row r="36" spans="1:30">
      <c r="A36" s="22">
        <v>34</v>
      </c>
      <c r="B36" s="10" t="e">
        <f>#REF!</f>
        <v>#REF!</v>
      </c>
      <c r="C36" s="23" t="e">
        <f>#REF!</f>
        <v>#REF!</v>
      </c>
      <c r="D36" s="40" t="e">
        <f>#REF!</f>
        <v>#REF!</v>
      </c>
      <c r="E36" s="23" t="e">
        <f>#REF!</f>
        <v>#REF!</v>
      </c>
      <c r="F36" s="23" t="e">
        <f>#REF!</f>
        <v>#REF!</v>
      </c>
      <c r="G36" s="40" t="e">
        <f>#REF!</f>
        <v>#REF!</v>
      </c>
      <c r="H36" s="144" t="e">
        <f>#REF!</f>
        <v>#REF!</v>
      </c>
      <c r="I36" s="108" t="e">
        <f>#REF!</f>
        <v>#REF!</v>
      </c>
      <c r="J36" s="108" t="e">
        <f>#REF!</f>
        <v>#REF!</v>
      </c>
      <c r="K36" s="109" t="e">
        <f>#REF!</f>
        <v>#REF!</v>
      </c>
      <c r="L36" s="110" t="e">
        <f>#REF!</f>
        <v>#REF!</v>
      </c>
      <c r="M36" s="110" t="e">
        <f>#REF!</f>
        <v>#REF!</v>
      </c>
      <c r="N36" s="111">
        <v>26.3</v>
      </c>
      <c r="O36" s="97" t="e">
        <f>#REF!</f>
        <v>#REF!</v>
      </c>
      <c r="P36" s="97" t="e">
        <f>#REF!</f>
        <v>#REF!</v>
      </c>
      <c r="Q36" s="97" t="e">
        <f>#REF!</f>
        <v>#REF!</v>
      </c>
      <c r="R36" s="97" t="e">
        <f>#REF!</f>
        <v>#REF!</v>
      </c>
      <c r="S36" s="96" t="e">
        <f>#REF!</f>
        <v>#REF!</v>
      </c>
      <c r="T36" s="97" t="e">
        <f>#REF!</f>
        <v>#REF!</v>
      </c>
      <c r="U36" s="97" t="e">
        <f>#REF!</f>
        <v>#REF!</v>
      </c>
      <c r="V36" s="98" t="e">
        <f>#REF!</f>
        <v>#REF!</v>
      </c>
      <c r="W36" s="100" t="e">
        <f>#REF!</f>
        <v>#REF!</v>
      </c>
      <c r="X36" s="100" t="e">
        <f>#REF!</f>
        <v>#REF!</v>
      </c>
      <c r="Y36" s="101" t="e">
        <f>#REF!</f>
        <v>#REF!</v>
      </c>
      <c r="Z36" s="99" t="e">
        <f>IF(C36&lt;=19,SUM(#REF!,#REF!),IF(C36&lt;=29,SUM(#REF!,#REF!),IF(C36&lt;=39,SUM(#REF!,#REF!),IF(C36&lt;=49,SUM(#REF!,#REF!)))))</f>
        <v>#REF!</v>
      </c>
      <c r="AA36" s="100" t="e">
        <f t="shared" si="0"/>
        <v>#REF!</v>
      </c>
      <c r="AB36" s="101" t="e">
        <f t="shared" si="1"/>
        <v>#REF!</v>
      </c>
      <c r="AC36" s="10"/>
      <c r="AD36" s="10"/>
    </row>
    <row r="37" spans="1:30">
      <c r="A37" s="22">
        <v>35</v>
      </c>
      <c r="B37" s="10" t="e">
        <f>#REF!</f>
        <v>#REF!</v>
      </c>
      <c r="C37" s="23" t="e">
        <f>#REF!</f>
        <v>#REF!</v>
      </c>
      <c r="D37" s="40" t="e">
        <f>#REF!</f>
        <v>#REF!</v>
      </c>
      <c r="E37" s="23" t="e">
        <f>#REF!</f>
        <v>#REF!</v>
      </c>
      <c r="F37" s="23" t="e">
        <f>#REF!</f>
        <v>#REF!</v>
      </c>
      <c r="G37" s="40" t="e">
        <f>#REF!</f>
        <v>#REF!</v>
      </c>
      <c r="H37" s="144" t="e">
        <f>#REF!</f>
        <v>#REF!</v>
      </c>
      <c r="I37" s="108" t="e">
        <f>#REF!</f>
        <v>#REF!</v>
      </c>
      <c r="J37" s="108" t="e">
        <f>#REF!</f>
        <v>#REF!</v>
      </c>
      <c r="K37" s="109" t="e">
        <f>#REF!</f>
        <v>#REF!</v>
      </c>
      <c r="L37" s="110" t="e">
        <f>#REF!</f>
        <v>#REF!</v>
      </c>
      <c r="M37" s="110" t="e">
        <f>#REF!</f>
        <v>#REF!</v>
      </c>
      <c r="N37" s="111" t="e">
        <f>#REF!</f>
        <v>#REF!</v>
      </c>
      <c r="O37" s="97" t="e">
        <f>#REF!</f>
        <v>#REF!</v>
      </c>
      <c r="P37" s="97" t="e">
        <f>#REF!</f>
        <v>#REF!</v>
      </c>
      <c r="Q37" s="97" t="e">
        <f>#REF!</f>
        <v>#REF!</v>
      </c>
      <c r="R37" s="97" t="e">
        <f>#REF!</f>
        <v>#REF!</v>
      </c>
      <c r="S37" s="96" t="e">
        <f>#REF!</f>
        <v>#REF!</v>
      </c>
      <c r="T37" s="97" t="e">
        <f>#REF!</f>
        <v>#REF!</v>
      </c>
      <c r="U37" s="97" t="e">
        <f>#REF!</f>
        <v>#REF!</v>
      </c>
      <c r="V37" s="98" t="e">
        <f>#REF!</f>
        <v>#REF!</v>
      </c>
      <c r="W37" s="100" t="e">
        <f>#REF!</f>
        <v>#REF!</v>
      </c>
      <c r="X37" s="100" t="e">
        <f>#REF!</f>
        <v>#REF!</v>
      </c>
      <c r="Y37" s="101" t="e">
        <f>#REF!</f>
        <v>#REF!</v>
      </c>
      <c r="Z37" s="99" t="e">
        <f>IF(C37&lt;=19,SUM(#REF!,#REF!),IF(C37&lt;=29,SUM(#REF!,#REF!),IF(C37&lt;=39,SUM(#REF!,#REF!),IF(C37&lt;=49,SUM(#REF!,#REF!)))))</f>
        <v>#REF!</v>
      </c>
      <c r="AA37" s="100" t="e">
        <f t="shared" si="0"/>
        <v>#REF!</v>
      </c>
      <c r="AB37" s="101" t="e">
        <f t="shared" si="1"/>
        <v>#REF!</v>
      </c>
      <c r="AC37" s="10"/>
      <c r="AD37" s="10"/>
    </row>
    <row r="38" spans="1:30">
      <c r="A38" s="22">
        <v>36</v>
      </c>
      <c r="B38" s="10" t="e">
        <f>#REF!</f>
        <v>#REF!</v>
      </c>
      <c r="C38" s="23" t="e">
        <f>#REF!</f>
        <v>#REF!</v>
      </c>
      <c r="D38" s="40" t="e">
        <f>#REF!</f>
        <v>#REF!</v>
      </c>
      <c r="E38" s="23" t="e">
        <f>#REF!</f>
        <v>#REF!</v>
      </c>
      <c r="F38" s="23" t="e">
        <f>#REF!</f>
        <v>#REF!</v>
      </c>
      <c r="G38" s="40" t="e">
        <f>#REF!</f>
        <v>#REF!</v>
      </c>
      <c r="H38" s="144" t="e">
        <f>#REF!</f>
        <v>#REF!</v>
      </c>
      <c r="I38" s="108" t="e">
        <f>#REF!</f>
        <v>#REF!</v>
      </c>
      <c r="J38" s="108" t="e">
        <f>#REF!</f>
        <v>#REF!</v>
      </c>
      <c r="K38" s="109" t="e">
        <f>#REF!</f>
        <v>#REF!</v>
      </c>
      <c r="L38" s="110" t="e">
        <f>#REF!</f>
        <v>#REF!</v>
      </c>
      <c r="M38" s="110" t="e">
        <f>#REF!</f>
        <v>#REF!</v>
      </c>
      <c r="N38" s="111" t="e">
        <f>#REF!</f>
        <v>#REF!</v>
      </c>
      <c r="O38" s="97" t="e">
        <f>#REF!</f>
        <v>#REF!</v>
      </c>
      <c r="P38" s="97" t="e">
        <f>#REF!</f>
        <v>#REF!</v>
      </c>
      <c r="Q38" s="97" t="e">
        <f>#REF!</f>
        <v>#REF!</v>
      </c>
      <c r="R38" s="97" t="e">
        <f>#REF!</f>
        <v>#REF!</v>
      </c>
      <c r="S38" s="96" t="e">
        <f>#REF!</f>
        <v>#REF!</v>
      </c>
      <c r="T38" s="97" t="e">
        <f>#REF!</f>
        <v>#REF!</v>
      </c>
      <c r="U38" s="97" t="e">
        <f>#REF!</f>
        <v>#REF!</v>
      </c>
      <c r="V38" s="98" t="e">
        <f>#REF!</f>
        <v>#REF!</v>
      </c>
      <c r="W38" s="100" t="e">
        <f>#REF!</f>
        <v>#REF!</v>
      </c>
      <c r="X38" s="100" t="e">
        <f>#REF!</f>
        <v>#REF!</v>
      </c>
      <c r="Y38" s="101" t="e">
        <f>#REF!</f>
        <v>#REF!</v>
      </c>
      <c r="Z38" s="99" t="e">
        <f>IF(C38&lt;=19,SUM(#REF!,#REF!),IF(C38&lt;=29,SUM(#REF!,#REF!),IF(C38&lt;=39,SUM(#REF!,#REF!),IF(C38&lt;=49,SUM(#REF!,#REF!)))))</f>
        <v>#REF!</v>
      </c>
      <c r="AA38" s="100" t="e">
        <f t="shared" si="0"/>
        <v>#REF!</v>
      </c>
      <c r="AB38" s="101" t="e">
        <f t="shared" si="1"/>
        <v>#REF!</v>
      </c>
      <c r="AC38" s="10"/>
      <c r="AD38" s="10"/>
    </row>
    <row r="39" spans="1:30" s="10" customFormat="1">
      <c r="A39" s="22">
        <v>37</v>
      </c>
      <c r="B39" s="10" t="e">
        <f>#REF!</f>
        <v>#REF!</v>
      </c>
      <c r="C39" s="23" t="e">
        <f>#REF!</f>
        <v>#REF!</v>
      </c>
      <c r="D39" s="40" t="e">
        <f>#REF!</f>
        <v>#REF!</v>
      </c>
      <c r="E39" s="23" t="e">
        <f>#REF!</f>
        <v>#REF!</v>
      </c>
      <c r="F39" s="23" t="e">
        <f>#REF!</f>
        <v>#REF!</v>
      </c>
      <c r="G39" s="40" t="e">
        <f>#REF!</f>
        <v>#REF!</v>
      </c>
      <c r="H39" s="144" t="e">
        <f>#REF!</f>
        <v>#REF!</v>
      </c>
      <c r="I39" s="108" t="e">
        <f>#REF!</f>
        <v>#REF!</v>
      </c>
      <c r="J39" s="108" t="e">
        <f>#REF!</f>
        <v>#REF!</v>
      </c>
      <c r="K39" s="109" t="e">
        <f>#REF!</f>
        <v>#REF!</v>
      </c>
      <c r="L39" s="110" t="e">
        <f>#REF!</f>
        <v>#REF!</v>
      </c>
      <c r="M39" s="110" t="e">
        <f>#REF!</f>
        <v>#REF!</v>
      </c>
      <c r="N39" s="111" t="e">
        <f>#REF!</f>
        <v>#REF!</v>
      </c>
      <c r="O39" s="97" t="e">
        <f>#REF!</f>
        <v>#REF!</v>
      </c>
      <c r="P39" s="97" t="e">
        <f>#REF!</f>
        <v>#REF!</v>
      </c>
      <c r="Q39" s="97" t="e">
        <f>#REF!</f>
        <v>#REF!</v>
      </c>
      <c r="R39" s="97" t="e">
        <f>#REF!</f>
        <v>#REF!</v>
      </c>
      <c r="S39" s="96" t="e">
        <f>#REF!</f>
        <v>#REF!</v>
      </c>
      <c r="T39" s="97" t="e">
        <f>#REF!</f>
        <v>#REF!</v>
      </c>
      <c r="U39" s="97" t="e">
        <f>#REF!</f>
        <v>#REF!</v>
      </c>
      <c r="V39" s="98" t="e">
        <f>#REF!</f>
        <v>#REF!</v>
      </c>
      <c r="W39" s="100" t="e">
        <f>#REF!</f>
        <v>#REF!</v>
      </c>
      <c r="X39" s="100" t="e">
        <f>#REF!</f>
        <v>#REF!</v>
      </c>
      <c r="Y39" s="101" t="e">
        <f>#REF!</f>
        <v>#REF!</v>
      </c>
      <c r="Z39" s="99" t="e">
        <f>IF(C39&lt;=19,SUM(#REF!,#REF!),IF(C39&lt;=29,SUM(#REF!,#REF!),IF(C39&lt;=39,SUM(#REF!,#REF!),IF(C39&lt;=49,SUM(#REF!,#REF!)))))</f>
        <v>#REF!</v>
      </c>
      <c r="AA39" s="100" t="e">
        <f t="shared" si="0"/>
        <v>#REF!</v>
      </c>
      <c r="AB39" s="101" t="e">
        <f t="shared" si="1"/>
        <v>#REF!</v>
      </c>
    </row>
    <row r="40" spans="1:30">
      <c r="A40" s="22">
        <v>38</v>
      </c>
      <c r="B40" s="10" t="e">
        <f>#REF!</f>
        <v>#REF!</v>
      </c>
      <c r="C40" s="23" t="e">
        <f>#REF!</f>
        <v>#REF!</v>
      </c>
      <c r="D40" s="40" t="e">
        <f>#REF!</f>
        <v>#REF!</v>
      </c>
      <c r="E40" s="23" t="e">
        <f>#REF!</f>
        <v>#REF!</v>
      </c>
      <c r="F40" s="23" t="e">
        <f>#REF!</f>
        <v>#REF!</v>
      </c>
      <c r="G40" s="40" t="e">
        <f>#REF!</f>
        <v>#REF!</v>
      </c>
      <c r="H40" s="144" t="e">
        <f>#REF!</f>
        <v>#REF!</v>
      </c>
      <c r="I40" s="108" t="e">
        <f>#REF!</f>
        <v>#REF!</v>
      </c>
      <c r="J40" s="108" t="e">
        <f>#REF!</f>
        <v>#REF!</v>
      </c>
      <c r="K40" s="109" t="e">
        <f>#REF!</f>
        <v>#REF!</v>
      </c>
      <c r="L40" s="110" t="e">
        <f>#REF!</f>
        <v>#REF!</v>
      </c>
      <c r="M40" s="110" t="e">
        <f>#REF!</f>
        <v>#REF!</v>
      </c>
      <c r="N40" s="111" t="e">
        <f>#REF!</f>
        <v>#REF!</v>
      </c>
      <c r="O40" s="97" t="e">
        <f>#REF!</f>
        <v>#REF!</v>
      </c>
      <c r="P40" s="97" t="e">
        <f>#REF!</f>
        <v>#REF!</v>
      </c>
      <c r="Q40" s="97" t="e">
        <f>#REF!</f>
        <v>#REF!</v>
      </c>
      <c r="R40" s="97" t="e">
        <f>#REF!</f>
        <v>#REF!</v>
      </c>
      <c r="S40" s="96" t="e">
        <f>#REF!</f>
        <v>#REF!</v>
      </c>
      <c r="T40" s="97" t="e">
        <f>#REF!</f>
        <v>#REF!</v>
      </c>
      <c r="U40" s="97" t="e">
        <f>#REF!</f>
        <v>#REF!</v>
      </c>
      <c r="V40" s="98" t="e">
        <f>#REF!</f>
        <v>#REF!</v>
      </c>
      <c r="W40" s="100" t="e">
        <f>#REF!</f>
        <v>#REF!</v>
      </c>
      <c r="X40" s="100" t="e">
        <f>#REF!</f>
        <v>#REF!</v>
      </c>
      <c r="Y40" s="101" t="e">
        <f>#REF!</f>
        <v>#REF!</v>
      </c>
      <c r="Z40" s="99" t="e">
        <f>IF(C40&lt;=19,SUM(#REF!,#REF!),IF(C40&lt;=29,SUM(#REF!,#REF!),IF(C40&lt;=39,SUM(#REF!,#REF!),IF(C40&lt;=49,SUM(#REF!,#REF!)))))</f>
        <v>#REF!</v>
      </c>
      <c r="AA40" s="100" t="e">
        <f t="shared" si="0"/>
        <v>#REF!</v>
      </c>
      <c r="AB40" s="101" t="e">
        <f t="shared" si="1"/>
        <v>#REF!</v>
      </c>
    </row>
    <row r="41" spans="1:30">
      <c r="A41" s="22">
        <v>39</v>
      </c>
      <c r="B41" s="10" t="e">
        <f>#REF!</f>
        <v>#REF!</v>
      </c>
      <c r="C41" s="23" t="e">
        <f>#REF!</f>
        <v>#REF!</v>
      </c>
      <c r="D41" s="40" t="e">
        <f>#REF!</f>
        <v>#REF!</v>
      </c>
      <c r="E41" s="23" t="e">
        <f>#REF!</f>
        <v>#REF!</v>
      </c>
      <c r="F41" s="23" t="e">
        <f>#REF!</f>
        <v>#REF!</v>
      </c>
      <c r="G41" s="40" t="e">
        <f>#REF!</f>
        <v>#REF!</v>
      </c>
      <c r="H41" s="144" t="e">
        <f>#REF!</f>
        <v>#REF!</v>
      </c>
      <c r="I41" s="108" t="e">
        <f>#REF!</f>
        <v>#REF!</v>
      </c>
      <c r="J41" s="108" t="e">
        <f>#REF!</f>
        <v>#REF!</v>
      </c>
      <c r="K41" s="109" t="e">
        <f>#REF!</f>
        <v>#REF!</v>
      </c>
      <c r="L41" s="110" t="e">
        <f>#REF!</f>
        <v>#REF!</v>
      </c>
      <c r="M41" s="110" t="e">
        <f>#REF!</f>
        <v>#REF!</v>
      </c>
      <c r="N41" s="111" t="e">
        <f>#REF!</f>
        <v>#REF!</v>
      </c>
      <c r="O41" s="97" t="e">
        <f>#REF!</f>
        <v>#REF!</v>
      </c>
      <c r="P41" s="97" t="e">
        <f>#REF!</f>
        <v>#REF!</v>
      </c>
      <c r="Q41" s="97" t="e">
        <f>#REF!</f>
        <v>#REF!</v>
      </c>
      <c r="R41" s="97" t="e">
        <f>#REF!</f>
        <v>#REF!</v>
      </c>
      <c r="S41" s="96" t="e">
        <f>#REF!</f>
        <v>#REF!</v>
      </c>
      <c r="T41" s="97" t="e">
        <f>#REF!</f>
        <v>#REF!</v>
      </c>
      <c r="U41" s="97" t="e">
        <f>#REF!</f>
        <v>#REF!</v>
      </c>
      <c r="V41" s="98" t="e">
        <f>#REF!</f>
        <v>#REF!</v>
      </c>
      <c r="W41" s="100" t="e">
        <f>#REF!</f>
        <v>#REF!</v>
      </c>
      <c r="X41" s="100" t="e">
        <f>#REF!</f>
        <v>#REF!</v>
      </c>
      <c r="Y41" s="101" t="e">
        <f>#REF!</f>
        <v>#REF!</v>
      </c>
      <c r="Z41" s="99" t="e">
        <f>IF(C41&lt;=19,SUM(#REF!,#REF!),IF(C41&lt;=29,SUM(#REF!,#REF!),IF(C41&lt;=39,SUM(#REF!,#REF!),IF(C41&lt;=49,SUM(#REF!,#REF!)))))</f>
        <v>#REF!</v>
      </c>
      <c r="AA41" s="100" t="e">
        <f t="shared" si="0"/>
        <v>#REF!</v>
      </c>
      <c r="AB41" s="101" t="e">
        <f t="shared" si="1"/>
        <v>#REF!</v>
      </c>
    </row>
    <row r="42" spans="1:30">
      <c r="A42" s="22">
        <v>40</v>
      </c>
      <c r="B42" s="10" t="e">
        <f>#REF!</f>
        <v>#REF!</v>
      </c>
      <c r="C42" s="23" t="e">
        <f>#REF!</f>
        <v>#REF!</v>
      </c>
      <c r="D42" s="40" t="e">
        <f>#REF!</f>
        <v>#REF!</v>
      </c>
      <c r="E42" s="23" t="e">
        <f>#REF!</f>
        <v>#REF!</v>
      </c>
      <c r="F42" s="23" t="e">
        <f>#REF!</f>
        <v>#REF!</v>
      </c>
      <c r="G42" s="40" t="e">
        <f>#REF!</f>
        <v>#REF!</v>
      </c>
      <c r="H42" s="144" t="e">
        <f>#REF!</f>
        <v>#REF!</v>
      </c>
      <c r="I42" s="108" t="e">
        <f>#REF!</f>
        <v>#REF!</v>
      </c>
      <c r="J42" s="108" t="e">
        <f>#REF!</f>
        <v>#REF!</v>
      </c>
      <c r="K42" s="109" t="e">
        <f>#REF!</f>
        <v>#REF!</v>
      </c>
      <c r="L42" s="110" t="e">
        <f>#REF!</f>
        <v>#REF!</v>
      </c>
      <c r="M42" s="110" t="e">
        <f>#REF!</f>
        <v>#REF!</v>
      </c>
      <c r="N42" s="111" t="e">
        <f>#REF!</f>
        <v>#REF!</v>
      </c>
      <c r="O42" s="97" t="e">
        <f>#REF!</f>
        <v>#REF!</v>
      </c>
      <c r="P42" s="97" t="e">
        <f>#REF!</f>
        <v>#REF!</v>
      </c>
      <c r="Q42" s="97" t="e">
        <f>#REF!</f>
        <v>#REF!</v>
      </c>
      <c r="R42" s="97" t="e">
        <f>#REF!</f>
        <v>#REF!</v>
      </c>
      <c r="S42" s="96" t="e">
        <f>#REF!</f>
        <v>#REF!</v>
      </c>
      <c r="T42" s="97" t="e">
        <f>#REF!</f>
        <v>#REF!</v>
      </c>
      <c r="U42" s="97" t="e">
        <f>#REF!</f>
        <v>#REF!</v>
      </c>
      <c r="V42" s="98" t="e">
        <f>#REF!</f>
        <v>#REF!</v>
      </c>
      <c r="W42" s="100" t="e">
        <f>#REF!</f>
        <v>#REF!</v>
      </c>
      <c r="X42" s="100" t="e">
        <f>#REF!</f>
        <v>#REF!</v>
      </c>
      <c r="Y42" s="101" t="e">
        <f>#REF!</f>
        <v>#REF!</v>
      </c>
      <c r="Z42" s="99" t="e">
        <f>IF(C42&lt;=19,SUM(#REF!,#REF!),IF(C42&lt;=29,SUM(#REF!,#REF!),IF(C42&lt;=39,SUM(#REF!,#REF!),IF(C42&lt;=49,SUM(#REF!,#REF!)))))</f>
        <v>#REF!</v>
      </c>
      <c r="AA42" s="100" t="e">
        <f t="shared" si="0"/>
        <v>#REF!</v>
      </c>
      <c r="AB42" s="101" t="e">
        <f t="shared" si="1"/>
        <v>#REF!</v>
      </c>
    </row>
    <row r="43" spans="1:30">
      <c r="A43" s="22">
        <v>41</v>
      </c>
      <c r="B43" s="10" t="e">
        <f>#REF!</f>
        <v>#REF!</v>
      </c>
      <c r="C43" s="23" t="e">
        <f>#REF!</f>
        <v>#REF!</v>
      </c>
      <c r="D43" s="40" t="e">
        <f>#REF!</f>
        <v>#REF!</v>
      </c>
      <c r="E43" s="23" t="e">
        <f>#REF!</f>
        <v>#REF!</v>
      </c>
      <c r="F43" s="23" t="e">
        <f>#REF!</f>
        <v>#REF!</v>
      </c>
      <c r="G43" s="40" t="e">
        <f>#REF!</f>
        <v>#REF!</v>
      </c>
      <c r="H43" s="144" t="e">
        <f>#REF!</f>
        <v>#REF!</v>
      </c>
      <c r="I43" s="108" t="e">
        <f>#REF!</f>
        <v>#REF!</v>
      </c>
      <c r="J43" s="108" t="e">
        <f>#REF!</f>
        <v>#REF!</v>
      </c>
      <c r="K43" s="109" t="e">
        <f>#REF!</f>
        <v>#REF!</v>
      </c>
      <c r="L43" s="110" t="e">
        <f>#REF!</f>
        <v>#REF!</v>
      </c>
      <c r="M43" s="110" t="e">
        <f>#REF!</f>
        <v>#REF!</v>
      </c>
      <c r="N43" s="111" t="e">
        <f>#REF!</f>
        <v>#REF!</v>
      </c>
      <c r="O43" s="97" t="e">
        <f>#REF!</f>
        <v>#REF!</v>
      </c>
      <c r="P43" s="97" t="e">
        <f>#REF!</f>
        <v>#REF!</v>
      </c>
      <c r="Q43" s="97" t="e">
        <f>#REF!</f>
        <v>#REF!</v>
      </c>
      <c r="R43" s="97" t="e">
        <f>#REF!</f>
        <v>#REF!</v>
      </c>
      <c r="S43" s="96" t="e">
        <f>#REF!</f>
        <v>#REF!</v>
      </c>
      <c r="T43" s="97" t="e">
        <f>#REF!</f>
        <v>#REF!</v>
      </c>
      <c r="U43" s="97" t="e">
        <f>#REF!</f>
        <v>#REF!</v>
      </c>
      <c r="V43" s="98" t="e">
        <f>#REF!</f>
        <v>#REF!</v>
      </c>
      <c r="W43" s="100" t="e">
        <f>#REF!</f>
        <v>#REF!</v>
      </c>
      <c r="X43" s="100" t="e">
        <f>#REF!</f>
        <v>#REF!</v>
      </c>
      <c r="Y43" s="101" t="e">
        <f>#REF!</f>
        <v>#REF!</v>
      </c>
      <c r="Z43" s="99" t="e">
        <f>IF(C43&lt;=19,SUM(#REF!,#REF!),IF(C43&lt;=29,SUM(#REF!,#REF!),IF(C43&lt;=39,SUM(#REF!,#REF!),IF(C43&lt;=49,SUM(#REF!,#REF!)))))</f>
        <v>#REF!</v>
      </c>
      <c r="AA43" s="100" t="e">
        <f t="shared" si="0"/>
        <v>#REF!</v>
      </c>
      <c r="AB43" s="101" t="e">
        <f t="shared" si="1"/>
        <v>#REF!</v>
      </c>
    </row>
    <row r="44" spans="1:30">
      <c r="A44" s="22">
        <v>42</v>
      </c>
      <c r="B44" s="10" t="e">
        <f>#REF!</f>
        <v>#REF!</v>
      </c>
      <c r="C44" s="23" t="e">
        <f>#REF!</f>
        <v>#REF!</v>
      </c>
      <c r="D44" s="40" t="e">
        <f>#REF!</f>
        <v>#REF!</v>
      </c>
      <c r="E44" s="23" t="e">
        <f>#REF!</f>
        <v>#REF!</v>
      </c>
      <c r="F44" s="23" t="e">
        <f>#REF!</f>
        <v>#REF!</v>
      </c>
      <c r="G44" s="40" t="e">
        <f>#REF!</f>
        <v>#REF!</v>
      </c>
      <c r="H44" s="144" t="e">
        <f>#REF!</f>
        <v>#REF!</v>
      </c>
      <c r="I44" s="108" t="e">
        <f>#REF!</f>
        <v>#REF!</v>
      </c>
      <c r="J44" s="108" t="e">
        <f>#REF!</f>
        <v>#REF!</v>
      </c>
      <c r="K44" s="109" t="e">
        <f>#REF!</f>
        <v>#REF!</v>
      </c>
      <c r="L44" s="110" t="e">
        <f>#REF!</f>
        <v>#REF!</v>
      </c>
      <c r="M44" s="110" t="e">
        <f>#REF!</f>
        <v>#REF!</v>
      </c>
      <c r="N44" s="111" t="e">
        <f>#REF!</f>
        <v>#REF!</v>
      </c>
      <c r="O44" s="97" t="e">
        <f>#REF!</f>
        <v>#REF!</v>
      </c>
      <c r="P44" s="97" t="e">
        <f>#REF!</f>
        <v>#REF!</v>
      </c>
      <c r="Q44" s="97" t="e">
        <f>#REF!</f>
        <v>#REF!</v>
      </c>
      <c r="R44" s="97" t="e">
        <f>#REF!</f>
        <v>#REF!</v>
      </c>
      <c r="S44" s="96" t="e">
        <f>#REF!</f>
        <v>#REF!</v>
      </c>
      <c r="T44" s="97" t="e">
        <f>#REF!</f>
        <v>#REF!</v>
      </c>
      <c r="U44" s="97" t="e">
        <f>#REF!</f>
        <v>#REF!</v>
      </c>
      <c r="V44" s="98" t="e">
        <f>#REF!</f>
        <v>#REF!</v>
      </c>
      <c r="W44" s="100" t="e">
        <f>#REF!</f>
        <v>#REF!</v>
      </c>
      <c r="X44" s="100" t="e">
        <f>#REF!</f>
        <v>#REF!</v>
      </c>
      <c r="Y44" s="101" t="e">
        <f>#REF!</f>
        <v>#REF!</v>
      </c>
      <c r="Z44" s="99" t="e">
        <f>IF(C44&lt;=19,SUM(#REF!,#REF!),IF(C44&lt;=29,SUM(#REF!,#REF!),IF(C44&lt;=39,SUM(#REF!,#REF!),IF(C44&lt;=49,SUM(#REF!,#REF!)))))</f>
        <v>#REF!</v>
      </c>
      <c r="AA44" s="100" t="e">
        <f t="shared" si="0"/>
        <v>#REF!</v>
      </c>
      <c r="AB44" s="101" t="e">
        <f t="shared" si="1"/>
        <v>#REF!</v>
      </c>
    </row>
    <row r="45" spans="1:30">
      <c r="A45" s="22">
        <v>43</v>
      </c>
      <c r="B45" s="10" t="e">
        <f>#REF!</f>
        <v>#REF!</v>
      </c>
      <c r="C45" s="23" t="e">
        <f>#REF!</f>
        <v>#REF!</v>
      </c>
      <c r="D45" s="40" t="e">
        <f>#REF!</f>
        <v>#REF!</v>
      </c>
      <c r="E45" s="23" t="e">
        <f>#REF!</f>
        <v>#REF!</v>
      </c>
      <c r="F45" s="23" t="e">
        <f>#REF!</f>
        <v>#REF!</v>
      </c>
      <c r="G45" s="40" t="e">
        <f>#REF!</f>
        <v>#REF!</v>
      </c>
      <c r="H45" s="144" t="e">
        <f>#REF!</f>
        <v>#REF!</v>
      </c>
      <c r="I45" s="108" t="e">
        <f>#REF!</f>
        <v>#REF!</v>
      </c>
      <c r="J45" s="108" t="e">
        <f>#REF!</f>
        <v>#REF!</v>
      </c>
      <c r="K45" s="109" t="e">
        <f>#REF!</f>
        <v>#REF!</v>
      </c>
      <c r="L45" s="110" t="e">
        <f>#REF!</f>
        <v>#REF!</v>
      </c>
      <c r="M45" s="110" t="e">
        <f>#REF!</f>
        <v>#REF!</v>
      </c>
      <c r="N45" s="111" t="e">
        <f>#REF!</f>
        <v>#REF!</v>
      </c>
      <c r="O45" s="97" t="e">
        <f>#REF!</f>
        <v>#REF!</v>
      </c>
      <c r="P45" s="97" t="e">
        <f>#REF!</f>
        <v>#REF!</v>
      </c>
      <c r="Q45" s="97" t="e">
        <f>#REF!</f>
        <v>#REF!</v>
      </c>
      <c r="R45" s="97" t="e">
        <f>#REF!</f>
        <v>#REF!</v>
      </c>
      <c r="S45" s="96" t="e">
        <f>#REF!</f>
        <v>#REF!</v>
      </c>
      <c r="T45" s="97" t="e">
        <f>#REF!</f>
        <v>#REF!</v>
      </c>
      <c r="U45" s="97" t="e">
        <f>#REF!</f>
        <v>#REF!</v>
      </c>
      <c r="V45" s="98" t="e">
        <f>#REF!</f>
        <v>#REF!</v>
      </c>
      <c r="W45" s="100" t="e">
        <f>#REF!</f>
        <v>#REF!</v>
      </c>
      <c r="X45" s="100" t="e">
        <f>#REF!</f>
        <v>#REF!</v>
      </c>
      <c r="Y45" s="101" t="e">
        <f>#REF!</f>
        <v>#REF!</v>
      </c>
      <c r="Z45" s="99" t="e">
        <f>IF(C45&lt;=19,SUM(#REF!,#REF!),IF(C45&lt;=29,SUM(#REF!,#REF!),IF(C45&lt;=39,SUM(#REF!,#REF!),IF(C45&lt;=49,SUM(#REF!,#REF!)))))</f>
        <v>#REF!</v>
      </c>
      <c r="AA45" s="100" t="e">
        <f t="shared" si="0"/>
        <v>#REF!</v>
      </c>
      <c r="AB45" s="101" t="e">
        <f t="shared" si="1"/>
        <v>#REF!</v>
      </c>
    </row>
    <row r="46" spans="1:30">
      <c r="A46" s="22">
        <v>44</v>
      </c>
      <c r="B46" s="10" t="e">
        <f>#REF!</f>
        <v>#REF!</v>
      </c>
      <c r="C46" s="23" t="e">
        <f>#REF!</f>
        <v>#REF!</v>
      </c>
      <c r="D46" s="40" t="e">
        <f>#REF!</f>
        <v>#REF!</v>
      </c>
      <c r="E46" s="23" t="e">
        <f>#REF!</f>
        <v>#REF!</v>
      </c>
      <c r="F46" s="23" t="e">
        <f>#REF!</f>
        <v>#REF!</v>
      </c>
      <c r="G46" s="40" t="e">
        <f>#REF!</f>
        <v>#REF!</v>
      </c>
      <c r="H46" s="144" t="e">
        <f>#REF!</f>
        <v>#REF!</v>
      </c>
      <c r="I46" s="108" t="e">
        <f>#REF!</f>
        <v>#REF!</v>
      </c>
      <c r="J46" s="108" t="e">
        <f>#REF!</f>
        <v>#REF!</v>
      </c>
      <c r="K46" s="109" t="e">
        <f>#REF!</f>
        <v>#REF!</v>
      </c>
      <c r="L46" s="110" t="e">
        <f>#REF!</f>
        <v>#REF!</v>
      </c>
      <c r="M46" s="110" t="e">
        <f>#REF!</f>
        <v>#REF!</v>
      </c>
      <c r="N46" s="111" t="e">
        <f>#REF!</f>
        <v>#REF!</v>
      </c>
      <c r="O46" s="97" t="e">
        <f>#REF!</f>
        <v>#REF!</v>
      </c>
      <c r="P46" s="97" t="e">
        <f>#REF!</f>
        <v>#REF!</v>
      </c>
      <c r="Q46" s="97" t="e">
        <f>#REF!</f>
        <v>#REF!</v>
      </c>
      <c r="R46" s="97" t="e">
        <f>#REF!</f>
        <v>#REF!</v>
      </c>
      <c r="S46" s="96" t="e">
        <f>#REF!</f>
        <v>#REF!</v>
      </c>
      <c r="T46" s="97" t="e">
        <f>#REF!</f>
        <v>#REF!</v>
      </c>
      <c r="U46" s="97" t="e">
        <f>#REF!</f>
        <v>#REF!</v>
      </c>
      <c r="V46" s="98" t="e">
        <f>#REF!</f>
        <v>#REF!</v>
      </c>
      <c r="W46" s="100" t="e">
        <f>#REF!</f>
        <v>#REF!</v>
      </c>
      <c r="X46" s="100" t="e">
        <f>#REF!</f>
        <v>#REF!</v>
      </c>
      <c r="Y46" s="101" t="e">
        <f>#REF!</f>
        <v>#REF!</v>
      </c>
      <c r="Z46" s="99" t="e">
        <f>IF(C46&lt;=19,SUM(#REF!,#REF!),IF(C46&lt;=29,SUM(#REF!,#REF!),IF(C46&lt;=39,SUM(#REF!,#REF!),IF(C46&lt;=49,SUM(#REF!,#REF!)))))</f>
        <v>#REF!</v>
      </c>
      <c r="AA46" s="100" t="e">
        <f t="shared" si="0"/>
        <v>#REF!</v>
      </c>
      <c r="AB46" s="101" t="e">
        <f t="shared" si="1"/>
        <v>#REF!</v>
      </c>
    </row>
    <row r="47" spans="1:30">
      <c r="A47" s="22">
        <v>45</v>
      </c>
      <c r="B47" s="10" t="e">
        <f>#REF!</f>
        <v>#REF!</v>
      </c>
      <c r="C47" s="23" t="e">
        <f>#REF!</f>
        <v>#REF!</v>
      </c>
      <c r="D47" s="40" t="e">
        <f>#REF!</f>
        <v>#REF!</v>
      </c>
      <c r="E47" s="23" t="e">
        <f>#REF!</f>
        <v>#REF!</v>
      </c>
      <c r="F47" s="23" t="e">
        <f>#REF!</f>
        <v>#REF!</v>
      </c>
      <c r="G47" s="40" t="e">
        <f>#REF!</f>
        <v>#REF!</v>
      </c>
      <c r="H47" s="144" t="e">
        <f>#REF!</f>
        <v>#REF!</v>
      </c>
      <c r="I47" s="108" t="e">
        <f>#REF!</f>
        <v>#REF!</v>
      </c>
      <c r="J47" s="108" t="e">
        <f>#REF!</f>
        <v>#REF!</v>
      </c>
      <c r="K47" s="109" t="e">
        <f>#REF!</f>
        <v>#REF!</v>
      </c>
      <c r="L47" s="110" t="e">
        <f>#REF!</f>
        <v>#REF!</v>
      </c>
      <c r="M47" s="110" t="e">
        <f>#REF!</f>
        <v>#REF!</v>
      </c>
      <c r="N47" s="111" t="e">
        <f>#REF!</f>
        <v>#REF!</v>
      </c>
      <c r="O47" s="97" t="e">
        <f>#REF!</f>
        <v>#REF!</v>
      </c>
      <c r="P47" s="97" t="e">
        <f>#REF!</f>
        <v>#REF!</v>
      </c>
      <c r="Q47" s="97" t="e">
        <f>#REF!</f>
        <v>#REF!</v>
      </c>
      <c r="R47" s="145" t="e">
        <f>#REF!</f>
        <v>#REF!</v>
      </c>
      <c r="S47" s="96" t="e">
        <f>#REF!</f>
        <v>#REF!</v>
      </c>
      <c r="T47" s="97" t="e">
        <f>#REF!</f>
        <v>#REF!</v>
      </c>
      <c r="U47" s="97" t="e">
        <f>#REF!</f>
        <v>#REF!</v>
      </c>
      <c r="V47" s="98" t="e">
        <f>#REF!</f>
        <v>#REF!</v>
      </c>
      <c r="W47" s="100" t="e">
        <f>#REF!</f>
        <v>#REF!</v>
      </c>
      <c r="X47" s="100" t="e">
        <f>#REF!</f>
        <v>#REF!</v>
      </c>
      <c r="Y47" s="101" t="e">
        <f>#REF!</f>
        <v>#REF!</v>
      </c>
      <c r="Z47" s="99" t="e">
        <f>IF(C47&lt;=19,SUM(#REF!,#REF!),IF(C47&lt;=29,SUM(#REF!,#REF!),IF(C47&lt;=39,SUM(#REF!,#REF!),IF(C47&lt;=49,SUM(#REF!,#REF!)))))</f>
        <v>#REF!</v>
      </c>
      <c r="AA47" s="100" t="e">
        <f t="shared" si="0"/>
        <v>#REF!</v>
      </c>
      <c r="AB47" s="101" t="e">
        <f t="shared" si="1"/>
        <v>#REF!</v>
      </c>
    </row>
    <row r="48" spans="1:30">
      <c r="A48" s="22">
        <v>46</v>
      </c>
      <c r="B48" s="10" t="e">
        <f>#REF!</f>
        <v>#REF!</v>
      </c>
      <c r="C48" s="23" t="e">
        <f>#REF!</f>
        <v>#REF!</v>
      </c>
      <c r="D48" s="40" t="e">
        <f>#REF!</f>
        <v>#REF!</v>
      </c>
      <c r="E48" s="23" t="e">
        <f>#REF!</f>
        <v>#REF!</v>
      </c>
      <c r="F48" s="23" t="e">
        <f>#REF!</f>
        <v>#REF!</v>
      </c>
      <c r="G48" s="40" t="e">
        <f>#REF!</f>
        <v>#REF!</v>
      </c>
      <c r="H48" s="144" t="e">
        <f>#REF!</f>
        <v>#REF!</v>
      </c>
      <c r="I48" s="108" t="e">
        <f>#REF!</f>
        <v>#REF!</v>
      </c>
      <c r="J48" s="108" t="e">
        <f>#REF!</f>
        <v>#REF!</v>
      </c>
      <c r="K48" s="109" t="e">
        <f>#REF!</f>
        <v>#REF!</v>
      </c>
      <c r="L48" s="110" t="e">
        <f>#REF!</f>
        <v>#REF!</v>
      </c>
      <c r="M48" s="110" t="e">
        <f>#REF!</f>
        <v>#REF!</v>
      </c>
      <c r="N48" s="111" t="e">
        <f>#REF!</f>
        <v>#REF!</v>
      </c>
      <c r="O48" s="97" t="e">
        <f>#REF!</f>
        <v>#REF!</v>
      </c>
      <c r="P48" s="97" t="e">
        <f>#REF!</f>
        <v>#REF!</v>
      </c>
      <c r="Q48" s="97" t="e">
        <f>#REF!</f>
        <v>#REF!</v>
      </c>
      <c r="R48" s="145" t="e">
        <f>#REF!</f>
        <v>#REF!</v>
      </c>
      <c r="S48" s="96" t="e">
        <f>#REF!</f>
        <v>#REF!</v>
      </c>
      <c r="T48" s="97" t="e">
        <f>#REF!</f>
        <v>#REF!</v>
      </c>
      <c r="U48" s="97" t="e">
        <f>#REF!</f>
        <v>#REF!</v>
      </c>
      <c r="V48" s="98" t="e">
        <f>#REF!</f>
        <v>#REF!</v>
      </c>
      <c r="W48" s="100" t="e">
        <f>#REF!</f>
        <v>#REF!</v>
      </c>
      <c r="X48" s="100" t="e">
        <f>#REF!</f>
        <v>#REF!</v>
      </c>
      <c r="Y48" s="101" t="e">
        <f>#REF!</f>
        <v>#REF!</v>
      </c>
      <c r="Z48" s="99" t="e">
        <f>IF(C48&lt;=19,SUM(#REF!,#REF!),IF(C48&lt;=29,SUM(#REF!,#REF!),IF(C48&lt;=39,SUM(#REF!,#REF!),IF(C48&lt;=49,SUM(#REF!,#REF!)))))</f>
        <v>#REF!</v>
      </c>
      <c r="AA48" s="100" t="e">
        <f t="shared" si="0"/>
        <v>#REF!</v>
      </c>
      <c r="AB48" s="101" t="e">
        <f t="shared" si="1"/>
        <v>#REF!</v>
      </c>
    </row>
    <row r="49" spans="1:31">
      <c r="A49" s="22">
        <v>47</v>
      </c>
      <c r="B49" s="10" t="e">
        <f>#REF!</f>
        <v>#REF!</v>
      </c>
      <c r="C49" s="23" t="e">
        <f>#REF!</f>
        <v>#REF!</v>
      </c>
      <c r="D49" s="40" t="e">
        <f>#REF!</f>
        <v>#REF!</v>
      </c>
      <c r="E49" s="23" t="e">
        <f>#REF!</f>
        <v>#REF!</v>
      </c>
      <c r="F49" s="23" t="e">
        <f>#REF!</f>
        <v>#REF!</v>
      </c>
      <c r="G49" s="40" t="e">
        <f>#REF!</f>
        <v>#REF!</v>
      </c>
      <c r="H49" s="144" t="e">
        <f>#REF!</f>
        <v>#REF!</v>
      </c>
      <c r="I49" s="108" t="e">
        <f>#REF!</f>
        <v>#REF!</v>
      </c>
      <c r="J49" s="108" t="e">
        <f>#REF!</f>
        <v>#REF!</v>
      </c>
      <c r="K49" s="109" t="e">
        <f>#REF!</f>
        <v>#REF!</v>
      </c>
      <c r="L49" s="110" t="e">
        <f>#REF!</f>
        <v>#REF!</v>
      </c>
      <c r="M49" s="110" t="e">
        <f>#REF!</f>
        <v>#REF!</v>
      </c>
      <c r="N49" s="111" t="e">
        <f>#REF!</f>
        <v>#REF!</v>
      </c>
      <c r="O49" s="97" t="e">
        <f>#REF!</f>
        <v>#REF!</v>
      </c>
      <c r="P49" s="97" t="e">
        <f>#REF!</f>
        <v>#REF!</v>
      </c>
      <c r="Q49" s="97" t="e">
        <f>#REF!</f>
        <v>#REF!</v>
      </c>
      <c r="R49" s="145" t="e">
        <f>#REF!</f>
        <v>#REF!</v>
      </c>
      <c r="S49" s="96" t="e">
        <f>#REF!</f>
        <v>#REF!</v>
      </c>
      <c r="T49" s="97" t="e">
        <f>#REF!</f>
        <v>#REF!</v>
      </c>
      <c r="U49" s="97" t="e">
        <f>#REF!</f>
        <v>#REF!</v>
      </c>
      <c r="V49" s="98" t="e">
        <f>#REF!</f>
        <v>#REF!</v>
      </c>
      <c r="W49" s="100" t="e">
        <f>#REF!</f>
        <v>#REF!</v>
      </c>
      <c r="X49" s="100" t="e">
        <f>#REF!</f>
        <v>#REF!</v>
      </c>
      <c r="Y49" s="101" t="e">
        <f>#REF!</f>
        <v>#REF!</v>
      </c>
      <c r="Z49" s="99" t="e">
        <f>IF(C49&lt;=19,SUM(#REF!,#REF!),IF(C49&lt;=29,SUM(#REF!,#REF!),IF(C49&lt;=39,SUM(#REF!,#REF!),IF(C49&lt;=49,SUM(#REF!,#REF!)))))</f>
        <v>#REF!</v>
      </c>
      <c r="AA49" s="100" t="e">
        <f t="shared" si="0"/>
        <v>#REF!</v>
      </c>
      <c r="AB49" s="101" t="e">
        <f t="shared" si="1"/>
        <v>#REF!</v>
      </c>
    </row>
    <row r="50" spans="1:31">
      <c r="A50" s="142">
        <v>48</v>
      </c>
      <c r="B50" s="10" t="e">
        <f>#REF!</f>
        <v>#REF!</v>
      </c>
      <c r="C50" s="23" t="e">
        <f>#REF!</f>
        <v>#REF!</v>
      </c>
      <c r="D50" s="40" t="e">
        <f>#REF!</f>
        <v>#REF!</v>
      </c>
      <c r="E50" s="23" t="e">
        <f>#REF!</f>
        <v>#REF!</v>
      </c>
      <c r="F50" s="23" t="e">
        <f>#REF!</f>
        <v>#REF!</v>
      </c>
      <c r="G50" s="40" t="e">
        <f>#REF!</f>
        <v>#REF!</v>
      </c>
      <c r="H50" s="144" t="e">
        <f>#REF!</f>
        <v>#REF!</v>
      </c>
      <c r="I50" s="108" t="e">
        <f>#REF!</f>
        <v>#REF!</v>
      </c>
      <c r="J50" s="108" t="e">
        <f>#REF!</f>
        <v>#REF!</v>
      </c>
      <c r="K50" s="109" t="e">
        <f>#REF!</f>
        <v>#REF!</v>
      </c>
      <c r="L50" s="110" t="e">
        <f>#REF!</f>
        <v>#REF!</v>
      </c>
      <c r="M50" s="110" t="e">
        <f>#REF!</f>
        <v>#REF!</v>
      </c>
      <c r="N50" s="111" t="e">
        <f>#REF!</f>
        <v>#REF!</v>
      </c>
      <c r="O50" s="97" t="e">
        <f>#REF!</f>
        <v>#REF!</v>
      </c>
      <c r="P50" s="97" t="e">
        <f>#REF!</f>
        <v>#REF!</v>
      </c>
      <c r="Q50" s="97" t="e">
        <f>#REF!</f>
        <v>#REF!</v>
      </c>
      <c r="R50" s="145" t="e">
        <f>#REF!</f>
        <v>#REF!</v>
      </c>
      <c r="S50" s="96" t="e">
        <f>#REF!</f>
        <v>#REF!</v>
      </c>
      <c r="T50" s="97" t="e">
        <f>#REF!</f>
        <v>#REF!</v>
      </c>
      <c r="U50" s="97" t="e">
        <f>#REF!</f>
        <v>#REF!</v>
      </c>
      <c r="V50" s="98" t="e">
        <f>#REF!</f>
        <v>#REF!</v>
      </c>
      <c r="W50" s="100" t="e">
        <f>#REF!</f>
        <v>#REF!</v>
      </c>
      <c r="X50" s="100" t="e">
        <f>#REF!</f>
        <v>#REF!</v>
      </c>
      <c r="Y50" s="101" t="e">
        <f>#REF!</f>
        <v>#REF!</v>
      </c>
      <c r="Z50" s="99" t="e">
        <f>IF(C50&lt;=19,SUM(#REF!,#REF!),IF(C50&lt;=29,SUM(#REF!,#REF!),IF(C50&lt;=39,SUM(#REF!,#REF!),IF(C50&lt;=49,SUM(#REF!,#REF!)))))</f>
        <v>#REF!</v>
      </c>
      <c r="AA50" s="100" t="e">
        <f t="shared" si="0"/>
        <v>#REF!</v>
      </c>
      <c r="AB50" s="101" t="e">
        <f t="shared" si="1"/>
        <v>#REF!</v>
      </c>
    </row>
    <row r="51" spans="1:31">
      <c r="A51" s="6">
        <v>49</v>
      </c>
      <c r="B51" s="10" t="e">
        <f>#REF!</f>
        <v>#REF!</v>
      </c>
      <c r="C51" s="23" t="e">
        <f>#REF!</f>
        <v>#REF!</v>
      </c>
      <c r="D51" s="40" t="e">
        <f>#REF!</f>
        <v>#REF!</v>
      </c>
      <c r="E51" s="23" t="e">
        <f>#REF!</f>
        <v>#REF!</v>
      </c>
      <c r="F51" s="23" t="e">
        <f>#REF!</f>
        <v>#REF!</v>
      </c>
      <c r="G51" s="40" t="e">
        <f>#REF!</f>
        <v>#REF!</v>
      </c>
      <c r="H51" s="144" t="e">
        <f>#REF!</f>
        <v>#REF!</v>
      </c>
      <c r="I51" s="108" t="e">
        <f>#REF!</f>
        <v>#REF!</v>
      </c>
      <c r="J51" s="108" t="e">
        <f>#REF!</f>
        <v>#REF!</v>
      </c>
      <c r="K51" s="109" t="e">
        <f>#REF!</f>
        <v>#REF!</v>
      </c>
      <c r="L51" s="110" t="e">
        <f>#REF!</f>
        <v>#REF!</v>
      </c>
      <c r="M51" s="110" t="e">
        <f>#REF!</f>
        <v>#REF!</v>
      </c>
      <c r="N51" s="111" t="e">
        <f>#REF!</f>
        <v>#REF!</v>
      </c>
      <c r="O51" s="97" t="e">
        <f>#REF!</f>
        <v>#REF!</v>
      </c>
      <c r="P51" s="97" t="e">
        <f>#REF!</f>
        <v>#REF!</v>
      </c>
      <c r="Q51" s="97" t="e">
        <f>#REF!</f>
        <v>#REF!</v>
      </c>
      <c r="R51" s="145" t="e">
        <f>#REF!</f>
        <v>#REF!</v>
      </c>
      <c r="S51" s="96" t="e">
        <f>#REF!</f>
        <v>#REF!</v>
      </c>
      <c r="T51" s="97" t="e">
        <f>#REF!</f>
        <v>#REF!</v>
      </c>
      <c r="U51" s="97" t="e">
        <f>#REF!</f>
        <v>#REF!</v>
      </c>
      <c r="V51" s="98" t="e">
        <f>#REF!</f>
        <v>#REF!</v>
      </c>
      <c r="W51" s="100" t="e">
        <f>#REF!</f>
        <v>#REF!</v>
      </c>
      <c r="X51" s="100" t="e">
        <f>#REF!</f>
        <v>#REF!</v>
      </c>
      <c r="Y51" s="101" t="e">
        <f>#REF!</f>
        <v>#REF!</v>
      </c>
      <c r="Z51" s="99" t="e">
        <f>IF(C51&lt;=19,SUM(#REF!,#REF!),IF(C51&lt;=29,SUM(#REF!,#REF!),IF(C51&lt;=39,SUM(#REF!,#REF!),IF(C51&lt;=49,SUM(#REF!,#REF!)))))</f>
        <v>#REF!</v>
      </c>
      <c r="AA51" s="100" t="e">
        <f t="shared" ref="AA51:AA57" si="2">(D51*Z51)/100</f>
        <v>#REF!</v>
      </c>
      <c r="AB51" s="101" t="e">
        <f>D51-AA51</f>
        <v>#REF!</v>
      </c>
    </row>
    <row r="52" spans="1:31">
      <c r="A52" s="6">
        <v>50</v>
      </c>
      <c r="B52" s="10" t="e">
        <f>#REF!</f>
        <v>#REF!</v>
      </c>
      <c r="C52" s="23" t="e">
        <f>#REF!</f>
        <v>#REF!</v>
      </c>
      <c r="D52" s="40" t="e">
        <f>#REF!</f>
        <v>#REF!</v>
      </c>
      <c r="E52" s="23" t="e">
        <f>#REF!</f>
        <v>#REF!</v>
      </c>
      <c r="F52" s="23" t="e">
        <f>#REF!</f>
        <v>#REF!</v>
      </c>
      <c r="G52" s="40" t="e">
        <f>#REF!</f>
        <v>#REF!</v>
      </c>
      <c r="H52" s="144" t="e">
        <f>#REF!</f>
        <v>#REF!</v>
      </c>
      <c r="I52" s="108" t="e">
        <f>#REF!</f>
        <v>#REF!</v>
      </c>
      <c r="J52" s="108" t="e">
        <f>#REF!</f>
        <v>#REF!</v>
      </c>
      <c r="K52" s="109" t="e">
        <f>#REF!</f>
        <v>#REF!</v>
      </c>
      <c r="L52" s="110" t="e">
        <f>#REF!</f>
        <v>#REF!</v>
      </c>
      <c r="M52" s="110" t="e">
        <f>#REF!</f>
        <v>#REF!</v>
      </c>
      <c r="N52" s="111" t="e">
        <f>#REF!</f>
        <v>#REF!</v>
      </c>
      <c r="O52" s="97" t="e">
        <f>#REF!</f>
        <v>#REF!</v>
      </c>
      <c r="P52" s="97" t="e">
        <f>#REF!</f>
        <v>#REF!</v>
      </c>
      <c r="Q52" s="97" t="e">
        <f>#REF!</f>
        <v>#REF!</v>
      </c>
      <c r="R52" s="145" t="e">
        <f>#REF!</f>
        <v>#REF!</v>
      </c>
      <c r="S52" s="96" t="e">
        <f>#REF!</f>
        <v>#REF!</v>
      </c>
      <c r="T52" s="97" t="e">
        <f>#REF!</f>
        <v>#REF!</v>
      </c>
      <c r="U52" s="97" t="e">
        <f>#REF!</f>
        <v>#REF!</v>
      </c>
      <c r="V52" s="98" t="e">
        <f>#REF!</f>
        <v>#REF!</v>
      </c>
      <c r="W52" s="100" t="e">
        <f>#REF!</f>
        <v>#REF!</v>
      </c>
      <c r="X52" s="100" t="e">
        <f>#REF!</f>
        <v>#REF!</v>
      </c>
      <c r="Y52" s="101" t="e">
        <f>#REF!</f>
        <v>#REF!</v>
      </c>
      <c r="Z52" s="99" t="e">
        <f>IF(C52&lt;=19,SUM(#REF!,#REF!),IF(C52&lt;=29,SUM(#REF!,#REF!),IF(C52&lt;=39,SUM(#REF!,#REF!),IF(C52&lt;=49,SUM(#REF!,#REF!)))))</f>
        <v>#REF!</v>
      </c>
      <c r="AA52" s="100" t="e">
        <f t="shared" si="2"/>
        <v>#REF!</v>
      </c>
      <c r="AB52" s="101" t="e">
        <f t="shared" si="1"/>
        <v>#REF!</v>
      </c>
    </row>
    <row r="53" spans="1:31">
      <c r="A53" s="6">
        <v>51</v>
      </c>
      <c r="B53" s="10" t="e">
        <f>#REF!</f>
        <v>#REF!</v>
      </c>
      <c r="C53" s="23" t="e">
        <f>#REF!</f>
        <v>#REF!</v>
      </c>
      <c r="D53" s="40" t="e">
        <f>#REF!</f>
        <v>#REF!</v>
      </c>
      <c r="E53" s="23" t="e">
        <f>#REF!</f>
        <v>#REF!</v>
      </c>
      <c r="F53" s="23" t="e">
        <f>#REF!</f>
        <v>#REF!</v>
      </c>
      <c r="G53" s="40" t="e">
        <f>#REF!</f>
        <v>#REF!</v>
      </c>
      <c r="H53" s="144" t="e">
        <f>#REF!</f>
        <v>#REF!</v>
      </c>
      <c r="I53" s="108" t="e">
        <f>#REF!</f>
        <v>#REF!</v>
      </c>
      <c r="J53" s="108" t="e">
        <f>#REF!</f>
        <v>#REF!</v>
      </c>
      <c r="K53" s="109" t="e">
        <f>#REF!</f>
        <v>#REF!</v>
      </c>
      <c r="L53" s="110" t="e">
        <f>#REF!</f>
        <v>#REF!</v>
      </c>
      <c r="M53" s="110" t="e">
        <f>#REF!</f>
        <v>#REF!</v>
      </c>
      <c r="N53" s="111" t="e">
        <f>#REF!</f>
        <v>#REF!</v>
      </c>
      <c r="O53" s="97" t="e">
        <f>#REF!</f>
        <v>#REF!</v>
      </c>
      <c r="P53" s="97" t="e">
        <f>#REF!</f>
        <v>#REF!</v>
      </c>
      <c r="Q53" s="97" t="e">
        <f>#REF!</f>
        <v>#REF!</v>
      </c>
      <c r="R53" s="145" t="e">
        <f>#REF!</f>
        <v>#REF!</v>
      </c>
      <c r="S53" s="96" t="e">
        <f>#REF!</f>
        <v>#REF!</v>
      </c>
      <c r="T53" s="97" t="e">
        <f>#REF!</f>
        <v>#REF!</v>
      </c>
      <c r="U53" s="97" t="e">
        <f>#REF!</f>
        <v>#REF!</v>
      </c>
      <c r="V53" s="98" t="e">
        <f>#REF!</f>
        <v>#REF!</v>
      </c>
      <c r="W53" s="100" t="e">
        <f>#REF!</f>
        <v>#REF!</v>
      </c>
      <c r="X53" s="100" t="e">
        <f>#REF!</f>
        <v>#REF!</v>
      </c>
      <c r="Y53" s="101" t="e">
        <f>#REF!</f>
        <v>#REF!</v>
      </c>
      <c r="Z53" s="99" t="e">
        <f>IF(C53&lt;=19,SUM(#REF!,#REF!),IF(C53&lt;=29,SUM(#REF!,#REF!),IF(C53&lt;=39,SUM(#REF!,#REF!),IF(C53&lt;=49,SUM(#REF!,#REF!)))))</f>
        <v>#REF!</v>
      </c>
      <c r="AA53" s="100" t="e">
        <f t="shared" si="2"/>
        <v>#REF!</v>
      </c>
      <c r="AB53" s="101" t="e">
        <f>D53-AA53</f>
        <v>#REF!</v>
      </c>
    </row>
    <row r="54" spans="1:31">
      <c r="A54" s="6">
        <v>52</v>
      </c>
      <c r="B54" s="10" t="e">
        <f>#REF!</f>
        <v>#REF!</v>
      </c>
      <c r="C54" s="23" t="e">
        <f>#REF!</f>
        <v>#REF!</v>
      </c>
      <c r="D54" s="40" t="e">
        <f>#REF!</f>
        <v>#REF!</v>
      </c>
      <c r="E54" s="23" t="e">
        <f>#REF!</f>
        <v>#REF!</v>
      </c>
      <c r="F54" s="23" t="e">
        <f>#REF!</f>
        <v>#REF!</v>
      </c>
      <c r="G54" s="40" t="e">
        <f>#REF!</f>
        <v>#REF!</v>
      </c>
      <c r="H54" s="144" t="e">
        <f>#REF!</f>
        <v>#REF!</v>
      </c>
      <c r="I54" s="108" t="e">
        <f>#REF!</f>
        <v>#REF!</v>
      </c>
      <c r="J54" s="108" t="e">
        <f>#REF!</f>
        <v>#REF!</v>
      </c>
      <c r="K54" s="109" t="e">
        <f>#REF!</f>
        <v>#REF!</v>
      </c>
      <c r="L54" s="110" t="e">
        <f>#REF!</f>
        <v>#REF!</v>
      </c>
      <c r="M54" s="110" t="e">
        <f>#REF!</f>
        <v>#REF!</v>
      </c>
      <c r="N54" s="111" t="e">
        <f>#REF!</f>
        <v>#REF!</v>
      </c>
      <c r="O54" s="97" t="e">
        <f>#REF!</f>
        <v>#REF!</v>
      </c>
      <c r="P54" s="97" t="e">
        <f>#REF!</f>
        <v>#REF!</v>
      </c>
      <c r="Q54" s="97" t="e">
        <f>#REF!</f>
        <v>#REF!</v>
      </c>
      <c r="R54" s="145" t="e">
        <f>#REF!</f>
        <v>#REF!</v>
      </c>
      <c r="S54" s="96" t="e">
        <f>#REF!</f>
        <v>#REF!</v>
      </c>
      <c r="T54" s="97" t="e">
        <f>#REF!</f>
        <v>#REF!</v>
      </c>
      <c r="U54" s="97" t="e">
        <f>#REF!</f>
        <v>#REF!</v>
      </c>
      <c r="V54" s="98" t="e">
        <f>#REF!</f>
        <v>#REF!</v>
      </c>
      <c r="W54" s="100" t="e">
        <f>#REF!</f>
        <v>#REF!</v>
      </c>
      <c r="X54" s="100" t="e">
        <f>#REF!</f>
        <v>#REF!</v>
      </c>
      <c r="Y54" s="101" t="e">
        <f>#REF!</f>
        <v>#REF!</v>
      </c>
      <c r="Z54" s="99" t="e">
        <f>IF(C54&lt;=19,SUM(#REF!,#REF!),IF(C54&lt;=29,SUM(#REF!,#REF!),IF(C54&lt;=39,SUM(#REF!,#REF!),IF(C54&lt;=49,SUM(#REF!,#REF!)))))</f>
        <v>#REF!</v>
      </c>
      <c r="AA54" s="100" t="e">
        <f t="shared" si="2"/>
        <v>#REF!</v>
      </c>
      <c r="AB54" s="101" t="e">
        <f>D54-AA54</f>
        <v>#REF!</v>
      </c>
    </row>
    <row r="55" spans="1:31">
      <c r="A55" s="6">
        <v>53</v>
      </c>
      <c r="B55" s="10" t="str">
        <f>'COD53'!B1</f>
        <v>Natali Duque</v>
      </c>
      <c r="C55" s="23">
        <f>'COD53'!B4</f>
        <v>25</v>
      </c>
      <c r="D55" s="40">
        <f>'COD53'!B5</f>
        <v>48.6</v>
      </c>
      <c r="E55" s="23">
        <f>'COD53'!B6</f>
        <v>150.9</v>
      </c>
      <c r="F55" s="23">
        <f>'COD53'!E9</f>
        <v>21.343114276567235</v>
      </c>
      <c r="G55" s="40">
        <f>'COD53'!E10</f>
        <v>10.127516778523489</v>
      </c>
      <c r="H55" s="144">
        <f>'COD53'!B32</f>
        <v>24.76199359577258</v>
      </c>
      <c r="I55" s="108">
        <f>'COD53'!B33</f>
        <v>12.034328887545474</v>
      </c>
      <c r="J55" s="108">
        <f>'COD53'!B34</f>
        <v>36.565671112454524</v>
      </c>
      <c r="K55" s="109">
        <f>'COD53'!B38</f>
        <v>0</v>
      </c>
      <c r="L55" s="110">
        <f>'COD53'!B39</f>
        <v>0</v>
      </c>
      <c r="M55" s="110">
        <f>'COD53'!B40</f>
        <v>48.6</v>
      </c>
      <c r="N55" s="111">
        <f>'COD53'!B41</f>
        <v>0</v>
      </c>
      <c r="O55" s="97">
        <f>'COD53'!B43</f>
        <v>21.4</v>
      </c>
      <c r="P55" s="97">
        <f>'COD53'!B44</f>
        <v>0</v>
      </c>
      <c r="Q55" s="97">
        <f>'COD53'!B45</f>
        <v>0</v>
      </c>
      <c r="R55" s="145">
        <f>'COD53'!B46</f>
        <v>0</v>
      </c>
      <c r="S55" s="96">
        <f>'COD53'!B49</f>
        <v>0</v>
      </c>
      <c r="T55" s="97">
        <f>'COD53'!B50</f>
        <v>0</v>
      </c>
      <c r="U55" s="97">
        <f>'COD53'!B51</f>
        <v>0</v>
      </c>
      <c r="V55" s="98">
        <f>'COD53'!B52</f>
        <v>0</v>
      </c>
      <c r="W55" s="100">
        <f>'COD53'!E6</f>
        <v>26.765533853265566</v>
      </c>
      <c r="X55" s="100">
        <f>'COD53'!E7</f>
        <v>13.008049452687066</v>
      </c>
      <c r="Y55" s="101">
        <f>'COD53'!E8</f>
        <v>35.591950547312933</v>
      </c>
      <c r="Z55" s="99" t="e">
        <f>IF(C55&lt;=19,SUM(#REF!,#REF!),IF(C55&lt;=29,SUM(#REF!,#REF!),IF(C55&lt;=39,SUM(#REF!,#REF!),IF(C55&lt;=49,SUM(#REF!,#REF!)))))</f>
        <v>#REF!</v>
      </c>
      <c r="AA55" s="100" t="e">
        <f t="shared" si="2"/>
        <v>#REF!</v>
      </c>
      <c r="AB55" s="101" t="e">
        <f>D55-AA55</f>
        <v>#REF!</v>
      </c>
    </row>
    <row r="56" spans="1:31">
      <c r="A56" s="6">
        <v>54</v>
      </c>
      <c r="B56" s="10" t="str">
        <f>'COD54'!B1</f>
        <v>Luz Natalia Rodríguez</v>
      </c>
      <c r="C56" s="23">
        <f>'COD54'!B4</f>
        <v>39</v>
      </c>
      <c r="D56" s="40">
        <f>'COD54'!B5</f>
        <v>52.8</v>
      </c>
      <c r="E56" s="23">
        <f>'COD54'!B6</f>
        <v>159.1</v>
      </c>
      <c r="F56" s="23">
        <f>'COD54'!E9</f>
        <v>20.859003800842341</v>
      </c>
      <c r="G56" s="40">
        <f>'COD54'!E10</f>
        <v>10.606666666666666</v>
      </c>
      <c r="H56" s="144">
        <f>'COD54'!B32</f>
        <v>19.244071389739315</v>
      </c>
      <c r="I56" s="108">
        <f>'COD54'!B33</f>
        <v>10.160869693782358</v>
      </c>
      <c r="J56" s="108">
        <f>'COD54'!B34</f>
        <v>42.639130306217638</v>
      </c>
      <c r="K56" s="109">
        <f>'COD54'!B38</f>
        <v>25.4</v>
      </c>
      <c r="L56" s="110">
        <f>'COD54'!B39</f>
        <v>13.4</v>
      </c>
      <c r="M56" s="110">
        <f>'COD54'!B40</f>
        <v>39.4</v>
      </c>
      <c r="N56" s="111">
        <f>'COD54'!B41</f>
        <v>29.4</v>
      </c>
      <c r="O56" s="97">
        <f>'COD54'!B43</f>
        <v>16.399999999999999</v>
      </c>
      <c r="P56" s="97">
        <f>'COD54'!B44</f>
        <v>8.6</v>
      </c>
      <c r="Q56" s="97">
        <f>'COD54'!B45</f>
        <v>44</v>
      </c>
      <c r="R56" s="145">
        <f>'COD54'!B46</f>
        <v>32.200000000000003</v>
      </c>
      <c r="S56" s="96">
        <f>'COD54'!B49</f>
        <v>0</v>
      </c>
      <c r="T56" s="97">
        <f>'COD54'!B50</f>
        <v>0</v>
      </c>
      <c r="U56" s="97">
        <f>'COD54'!B51</f>
        <v>0</v>
      </c>
      <c r="V56" s="98">
        <f>'COD54'!B52</f>
        <v>0</v>
      </c>
      <c r="W56" s="100">
        <f>'COD54'!E6</f>
        <v>18.666673195808858</v>
      </c>
      <c r="X56" s="100">
        <f>'COD54'!E7</f>
        <v>9.8560034473870761</v>
      </c>
      <c r="Y56" s="101">
        <f>'COD54'!E8</f>
        <v>42.943996552612923</v>
      </c>
      <c r="Z56" s="99" t="e">
        <f>IF(C56&lt;=19,SUM(#REF!,#REF!),IF(C56&lt;=29,SUM(#REF!,#REF!),IF(C56&lt;=39,SUM(#REF!,#REF!),IF(C56&lt;=49,SUM(#REF!,#REF!)))))</f>
        <v>#REF!</v>
      </c>
      <c r="AA56" s="100" t="e">
        <f t="shared" si="2"/>
        <v>#REF!</v>
      </c>
      <c r="AB56" s="101" t="e">
        <f>D56-AA56</f>
        <v>#REF!</v>
      </c>
    </row>
    <row r="57" spans="1:31">
      <c r="A57" s="6">
        <v>55</v>
      </c>
      <c r="B57" s="10" t="str">
        <f>'COD55'!B1</f>
        <v>Aura Elena Garcia</v>
      </c>
      <c r="C57" s="23">
        <f>'COD55'!B4</f>
        <v>58</v>
      </c>
      <c r="D57" s="40">
        <f>'COD55'!B5</f>
        <v>69.2</v>
      </c>
      <c r="E57" s="23">
        <f>'COD55'!B6</f>
        <v>150.19999999999999</v>
      </c>
      <c r="F57" s="23">
        <f>'COD55'!E9</f>
        <v>30.673704479247387</v>
      </c>
      <c r="G57" s="40">
        <f>'COD55'!E10</f>
        <v>9.2147239263803673</v>
      </c>
      <c r="H57" s="144">
        <f>'COD55'!B32</f>
        <v>41.24152838091284</v>
      </c>
      <c r="I57" s="108">
        <f>'COD55'!B33</f>
        <v>28.539137639591686</v>
      </c>
      <c r="J57" s="108">
        <f>'COD55'!B34</f>
        <v>40.660862360408316</v>
      </c>
      <c r="K57" s="109">
        <f>'COD55'!B38</f>
        <v>42</v>
      </c>
      <c r="L57" s="110">
        <f>'COD55'!B39</f>
        <v>29</v>
      </c>
      <c r="M57" s="110">
        <f>'COD55'!B40</f>
        <v>40.200000000000003</v>
      </c>
      <c r="N57" s="111">
        <f>'COD55'!B41</f>
        <v>31.7</v>
      </c>
      <c r="O57" s="97">
        <f>'COD55'!B43</f>
        <v>34.5</v>
      </c>
      <c r="P57" s="97">
        <f>'COD55'!B44</f>
        <v>23.8</v>
      </c>
      <c r="Q57" s="97">
        <f>'COD55'!B45</f>
        <v>45.3</v>
      </c>
      <c r="R57" s="145">
        <f>'COD55'!B46</f>
        <v>33.200000000000003</v>
      </c>
      <c r="S57" s="96">
        <f>'COD55'!B49</f>
        <v>0</v>
      </c>
      <c r="T57" s="97">
        <f>'COD55'!B50</f>
        <v>0</v>
      </c>
      <c r="U57" s="97">
        <f>'COD55'!B51</f>
        <v>0</v>
      </c>
      <c r="V57" s="98">
        <f>'COD55'!B52</f>
        <v>0</v>
      </c>
      <c r="W57" s="100">
        <f>'COD55'!E6</f>
        <v>39.401346476577181</v>
      </c>
      <c r="X57" s="100">
        <f>'COD55'!E7</f>
        <v>27.265731761791411</v>
      </c>
      <c r="Y57" s="101">
        <f>'COD55'!E8</f>
        <v>41.934268238208588</v>
      </c>
      <c r="Z57" s="99" t="b">
        <f>IF(C57&lt;=19,SUM(#REF!,#REF!),IF(C57&lt;=29,SUM(#REF!,#REF!),IF(C57&lt;=39,SUM(#REF!,#REF!),IF(C57&lt;=49,SUM(#REF!,#REF!)))))</f>
        <v>0</v>
      </c>
      <c r="AA57" s="100">
        <f t="shared" si="2"/>
        <v>0</v>
      </c>
      <c r="AB57" s="101">
        <f>D57-AA57</f>
        <v>69.2</v>
      </c>
    </row>
    <row r="58" spans="1:31">
      <c r="A58" s="6"/>
      <c r="B58" s="10"/>
      <c r="C58" s="23"/>
      <c r="D58" s="40"/>
      <c r="E58" s="23"/>
      <c r="F58" s="23"/>
      <c r="G58" s="40"/>
      <c r="H58" s="148"/>
      <c r="I58" s="89"/>
      <c r="J58" s="89"/>
      <c r="K58" s="142"/>
      <c r="L58" s="6"/>
      <c r="M58" s="6"/>
      <c r="N58" s="149"/>
      <c r="O58" s="6"/>
      <c r="P58" s="6"/>
      <c r="Q58" s="6"/>
      <c r="R58" s="150"/>
      <c r="S58" s="142"/>
      <c r="T58" s="6"/>
      <c r="U58" s="6"/>
      <c r="V58" s="149"/>
      <c r="W58" s="89"/>
      <c r="X58" s="89"/>
      <c r="Y58" s="151"/>
      <c r="Z58" s="152"/>
      <c r="AA58" s="89"/>
      <c r="AB58" s="151"/>
    </row>
    <row r="59" spans="1:31">
      <c r="B59" t="s">
        <v>53</v>
      </c>
      <c r="C59" s="16" t="e">
        <f t="shared" ref="C59:AB59" si="3">AVERAGE(C3:C54)</f>
        <v>#REF!</v>
      </c>
      <c r="D59" s="16" t="e">
        <f t="shared" si="3"/>
        <v>#REF!</v>
      </c>
      <c r="E59" s="16" t="e">
        <f t="shared" si="3"/>
        <v>#REF!</v>
      </c>
      <c r="F59" s="16" t="e">
        <f t="shared" si="3"/>
        <v>#REF!</v>
      </c>
      <c r="G59" s="16" t="e">
        <f t="shared" si="3"/>
        <v>#REF!</v>
      </c>
      <c r="H59" s="147" t="e">
        <f t="shared" si="3"/>
        <v>#REF!</v>
      </c>
      <c r="I59" s="16" t="e">
        <f t="shared" si="3"/>
        <v>#REF!</v>
      </c>
      <c r="J59" s="16" t="e">
        <f t="shared" si="3"/>
        <v>#REF!</v>
      </c>
      <c r="K59" s="147" t="e">
        <f t="shared" si="3"/>
        <v>#REF!</v>
      </c>
      <c r="L59" s="16" t="e">
        <f t="shared" si="3"/>
        <v>#REF!</v>
      </c>
      <c r="M59" s="16" t="e">
        <f t="shared" si="3"/>
        <v>#REF!</v>
      </c>
      <c r="N59" s="16" t="e">
        <f t="shared" si="3"/>
        <v>#REF!</v>
      </c>
      <c r="O59" s="147" t="e">
        <f t="shared" si="3"/>
        <v>#REF!</v>
      </c>
      <c r="P59" s="16" t="e">
        <f t="shared" si="3"/>
        <v>#REF!</v>
      </c>
      <c r="Q59" s="16" t="e">
        <f t="shared" si="3"/>
        <v>#REF!</v>
      </c>
      <c r="R59" s="16" t="e">
        <f t="shared" si="3"/>
        <v>#REF!</v>
      </c>
      <c r="S59" s="147" t="e">
        <f t="shared" si="3"/>
        <v>#REF!</v>
      </c>
      <c r="T59" s="16" t="e">
        <f t="shared" si="3"/>
        <v>#REF!</v>
      </c>
      <c r="U59" s="16" t="e">
        <f t="shared" si="3"/>
        <v>#REF!</v>
      </c>
      <c r="V59" s="16" t="e">
        <f t="shared" si="3"/>
        <v>#REF!</v>
      </c>
      <c r="W59" s="147" t="e">
        <f t="shared" si="3"/>
        <v>#REF!</v>
      </c>
      <c r="X59" s="16" t="e">
        <f t="shared" si="3"/>
        <v>#REF!</v>
      </c>
      <c r="Y59" s="16" t="e">
        <f t="shared" si="3"/>
        <v>#REF!</v>
      </c>
      <c r="Z59" s="147" t="e">
        <f t="shared" si="3"/>
        <v>#REF!</v>
      </c>
      <c r="AA59" s="16" t="e">
        <f t="shared" si="3"/>
        <v>#REF!</v>
      </c>
      <c r="AB59" s="16" t="e">
        <f t="shared" si="3"/>
        <v>#REF!</v>
      </c>
      <c r="AE59" s="146"/>
    </row>
    <row r="60" spans="1:31">
      <c r="B60" t="s">
        <v>54</v>
      </c>
      <c r="C60" s="16" t="e">
        <f t="shared" ref="C60:AB60" si="4">STDEV(C3:C54)</f>
        <v>#REF!</v>
      </c>
      <c r="D60" s="16" t="e">
        <f t="shared" si="4"/>
        <v>#REF!</v>
      </c>
      <c r="E60" s="16" t="e">
        <f t="shared" si="4"/>
        <v>#REF!</v>
      </c>
      <c r="F60" s="16" t="e">
        <f t="shared" si="4"/>
        <v>#REF!</v>
      </c>
      <c r="G60" s="16" t="e">
        <f t="shared" si="4"/>
        <v>#REF!</v>
      </c>
      <c r="H60" s="16" t="e">
        <f t="shared" si="4"/>
        <v>#REF!</v>
      </c>
      <c r="I60" s="16" t="e">
        <f t="shared" si="4"/>
        <v>#REF!</v>
      </c>
      <c r="J60" s="16" t="e">
        <f t="shared" si="4"/>
        <v>#REF!</v>
      </c>
      <c r="K60" s="16" t="e">
        <f t="shared" si="4"/>
        <v>#REF!</v>
      </c>
      <c r="L60" s="16" t="e">
        <f t="shared" si="4"/>
        <v>#REF!</v>
      </c>
      <c r="M60" s="16" t="e">
        <f t="shared" si="4"/>
        <v>#REF!</v>
      </c>
      <c r="N60" s="16" t="e">
        <f t="shared" si="4"/>
        <v>#REF!</v>
      </c>
      <c r="O60" s="16" t="e">
        <f t="shared" si="4"/>
        <v>#REF!</v>
      </c>
      <c r="P60" s="16" t="e">
        <f t="shared" si="4"/>
        <v>#REF!</v>
      </c>
      <c r="Q60" s="16" t="e">
        <f t="shared" si="4"/>
        <v>#REF!</v>
      </c>
      <c r="R60" s="16" t="e">
        <f t="shared" si="4"/>
        <v>#REF!</v>
      </c>
      <c r="S60" s="16" t="e">
        <f t="shared" si="4"/>
        <v>#REF!</v>
      </c>
      <c r="T60" s="16" t="e">
        <f t="shared" si="4"/>
        <v>#REF!</v>
      </c>
      <c r="U60" s="16" t="e">
        <f t="shared" si="4"/>
        <v>#REF!</v>
      </c>
      <c r="V60" s="16" t="e">
        <f t="shared" si="4"/>
        <v>#REF!</v>
      </c>
      <c r="W60" s="16" t="e">
        <f t="shared" si="4"/>
        <v>#REF!</v>
      </c>
      <c r="X60" s="16" t="e">
        <f t="shared" si="4"/>
        <v>#REF!</v>
      </c>
      <c r="Y60" s="16" t="e">
        <f t="shared" si="4"/>
        <v>#REF!</v>
      </c>
      <c r="Z60" s="16" t="e">
        <f t="shared" si="4"/>
        <v>#REF!</v>
      </c>
      <c r="AA60" s="16" t="e">
        <f t="shared" si="4"/>
        <v>#REF!</v>
      </c>
      <c r="AB60" s="16" t="e">
        <f t="shared" si="4"/>
        <v>#REF!</v>
      </c>
    </row>
    <row r="61" spans="1:31">
      <c r="B61" t="s">
        <v>55</v>
      </c>
      <c r="C61" s="16" t="e">
        <f t="shared" ref="C61:AB61" si="5">MAX(C3:C54)</f>
        <v>#REF!</v>
      </c>
      <c r="D61" s="16" t="e">
        <f t="shared" si="5"/>
        <v>#REF!</v>
      </c>
      <c r="E61" s="16" t="e">
        <f t="shared" si="5"/>
        <v>#REF!</v>
      </c>
      <c r="F61" s="16" t="e">
        <f t="shared" si="5"/>
        <v>#REF!</v>
      </c>
      <c r="G61" s="16" t="e">
        <f t="shared" si="5"/>
        <v>#REF!</v>
      </c>
      <c r="H61" s="16" t="e">
        <f t="shared" si="5"/>
        <v>#REF!</v>
      </c>
      <c r="I61" s="16" t="e">
        <f t="shared" si="5"/>
        <v>#REF!</v>
      </c>
      <c r="J61" s="16" t="e">
        <f t="shared" si="5"/>
        <v>#REF!</v>
      </c>
      <c r="K61" s="16" t="e">
        <f t="shared" si="5"/>
        <v>#REF!</v>
      </c>
      <c r="L61" s="16" t="e">
        <f t="shared" si="5"/>
        <v>#REF!</v>
      </c>
      <c r="M61" s="16" t="e">
        <f t="shared" si="5"/>
        <v>#REF!</v>
      </c>
      <c r="N61" s="16" t="e">
        <f t="shared" si="5"/>
        <v>#REF!</v>
      </c>
      <c r="O61" s="16" t="e">
        <f t="shared" si="5"/>
        <v>#REF!</v>
      </c>
      <c r="P61" s="16" t="e">
        <f t="shared" si="5"/>
        <v>#REF!</v>
      </c>
      <c r="Q61" s="16" t="e">
        <f t="shared" si="5"/>
        <v>#REF!</v>
      </c>
      <c r="R61" s="16" t="e">
        <f t="shared" si="5"/>
        <v>#REF!</v>
      </c>
      <c r="S61" s="16" t="e">
        <f t="shared" si="5"/>
        <v>#REF!</v>
      </c>
      <c r="T61" s="16" t="e">
        <f t="shared" si="5"/>
        <v>#REF!</v>
      </c>
      <c r="U61" s="16" t="e">
        <f t="shared" si="5"/>
        <v>#REF!</v>
      </c>
      <c r="V61" s="16" t="e">
        <f t="shared" si="5"/>
        <v>#REF!</v>
      </c>
      <c r="W61" s="16" t="e">
        <f t="shared" si="5"/>
        <v>#REF!</v>
      </c>
      <c r="X61" s="16" t="e">
        <f t="shared" si="5"/>
        <v>#REF!</v>
      </c>
      <c r="Y61" s="16" t="e">
        <f t="shared" si="5"/>
        <v>#REF!</v>
      </c>
      <c r="Z61" s="16" t="e">
        <f t="shared" si="5"/>
        <v>#REF!</v>
      </c>
      <c r="AA61" s="16" t="e">
        <f t="shared" si="5"/>
        <v>#REF!</v>
      </c>
      <c r="AB61" s="16" t="e">
        <f t="shared" si="5"/>
        <v>#REF!</v>
      </c>
    </row>
    <row r="62" spans="1:31">
      <c r="B62" t="s">
        <v>56</v>
      </c>
      <c r="C62" s="16" t="e">
        <f t="shared" ref="C62:AB62" si="6">MIN(C3:C54)</f>
        <v>#REF!</v>
      </c>
      <c r="D62" s="16" t="e">
        <f t="shared" si="6"/>
        <v>#REF!</v>
      </c>
      <c r="E62" s="16" t="e">
        <f t="shared" si="6"/>
        <v>#REF!</v>
      </c>
      <c r="F62" s="16" t="e">
        <f t="shared" si="6"/>
        <v>#REF!</v>
      </c>
      <c r="G62" s="16" t="e">
        <f t="shared" si="6"/>
        <v>#REF!</v>
      </c>
      <c r="H62" s="16" t="e">
        <f t="shared" si="6"/>
        <v>#REF!</v>
      </c>
      <c r="I62" s="16" t="e">
        <f t="shared" si="6"/>
        <v>#REF!</v>
      </c>
      <c r="J62" s="16" t="e">
        <f t="shared" si="6"/>
        <v>#REF!</v>
      </c>
      <c r="K62" s="16" t="e">
        <f t="shared" si="6"/>
        <v>#REF!</v>
      </c>
      <c r="L62" s="16" t="e">
        <f t="shared" si="6"/>
        <v>#REF!</v>
      </c>
      <c r="M62" s="16" t="e">
        <f t="shared" si="6"/>
        <v>#REF!</v>
      </c>
      <c r="N62" s="16" t="e">
        <f t="shared" si="6"/>
        <v>#REF!</v>
      </c>
      <c r="O62" s="16" t="e">
        <f t="shared" si="6"/>
        <v>#REF!</v>
      </c>
      <c r="P62" s="16" t="e">
        <f t="shared" si="6"/>
        <v>#REF!</v>
      </c>
      <c r="Q62" s="16" t="e">
        <f t="shared" si="6"/>
        <v>#REF!</v>
      </c>
      <c r="R62" s="16" t="e">
        <f t="shared" si="6"/>
        <v>#REF!</v>
      </c>
      <c r="S62" s="16" t="e">
        <f t="shared" si="6"/>
        <v>#REF!</v>
      </c>
      <c r="T62" s="16" t="e">
        <f t="shared" si="6"/>
        <v>#REF!</v>
      </c>
      <c r="U62" s="16" t="e">
        <f t="shared" si="6"/>
        <v>#REF!</v>
      </c>
      <c r="V62" s="16" t="e">
        <f t="shared" si="6"/>
        <v>#REF!</v>
      </c>
      <c r="W62" s="16" t="e">
        <f t="shared" si="6"/>
        <v>#REF!</v>
      </c>
      <c r="X62" s="16" t="e">
        <f t="shared" si="6"/>
        <v>#REF!</v>
      </c>
      <c r="Y62" s="16" t="e">
        <f t="shared" si="6"/>
        <v>#REF!</v>
      </c>
      <c r="Z62" s="16" t="e">
        <f t="shared" si="6"/>
        <v>#REF!</v>
      </c>
      <c r="AA62" s="16" t="e">
        <f t="shared" si="6"/>
        <v>#REF!</v>
      </c>
      <c r="AB62" s="16" t="e">
        <f t="shared" si="6"/>
        <v>#REF!</v>
      </c>
    </row>
  </sheetData>
  <mergeCells count="6">
    <mergeCell ref="Z1:AB1"/>
    <mergeCell ref="O1:R1"/>
    <mergeCell ref="S1:V1"/>
    <mergeCell ref="H1:J1"/>
    <mergeCell ref="K1:N1"/>
    <mergeCell ref="W1:Y1"/>
  </mergeCells>
  <phoneticPr fontId="5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F17" sqref="F17"/>
    </sheetView>
  </sheetViews>
  <sheetFormatPr baseColWidth="10" defaultRowHeight="12" x14ac:dyDescent="0"/>
  <sheetData>
    <row r="1" spans="1:13">
      <c r="A1" s="154" t="s">
        <v>8</v>
      </c>
      <c r="B1" s="213" t="s">
        <v>105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22</v>
      </c>
      <c r="C4" s="4"/>
      <c r="E4" s="4"/>
      <c r="F4" s="2" t="s">
        <v>13</v>
      </c>
      <c r="G4" s="6">
        <v>11.7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51.8</v>
      </c>
      <c r="C5" s="81"/>
      <c r="D5" s="82" t="s">
        <v>3</v>
      </c>
      <c r="E5" s="83">
        <f>1.099421-(0.0009929*B11)+(0.0000023*(B11*B11))-(0.0001392*B4)</f>
        <v>1.0363309370000002</v>
      </c>
      <c r="F5" s="2" t="s">
        <v>12</v>
      </c>
      <c r="G5" s="6">
        <v>16.7</v>
      </c>
      <c r="H5" s="48" t="s">
        <v>3</v>
      </c>
      <c r="I5" s="44">
        <f>1.1549-0.0678*(LOG(B8+G4+G5+G6))</f>
        <v>1.0259811258093436</v>
      </c>
      <c r="J5" s="19">
        <f>1.1599-0.0717*(LOG(B8+G4+G5+G6))</f>
        <v>1.0235654383558987</v>
      </c>
      <c r="K5" s="19">
        <f>1.1423-0.0632*(LOG(B8+G4+G5+G6))</f>
        <v>1.0221278340877658</v>
      </c>
      <c r="L5" s="19">
        <f>1.133-0.0612*(LOG(B8+G4+G5+G6))</f>
        <v>1.0166307507305579</v>
      </c>
      <c r="M5" s="19">
        <f>1.1339-0.0645*(LOG(B8+G4+G5+G6))</f>
        <v>1.0112559382699506</v>
      </c>
    </row>
    <row r="6" spans="1:13" ht="13" thickBot="1">
      <c r="A6" s="7" t="s">
        <v>1</v>
      </c>
      <c r="B6" s="6">
        <v>155.6</v>
      </c>
      <c r="C6" s="42" t="s">
        <v>11</v>
      </c>
      <c r="D6" s="54" t="s">
        <v>4</v>
      </c>
      <c r="E6" s="50">
        <f>((4.95/E5)-4.5)*100</f>
        <v>27.646649662838296</v>
      </c>
      <c r="F6" s="2" t="s">
        <v>14</v>
      </c>
      <c r="G6" s="6">
        <v>29.7</v>
      </c>
      <c r="H6" s="48" t="s">
        <v>4</v>
      </c>
      <c r="I6" s="45">
        <f>((4.95/I5)-4.5)*100</f>
        <v>32.465015727769853</v>
      </c>
      <c r="J6" s="17">
        <f>((4.95/J5)-4.5)*100</f>
        <v>33.603667582888889</v>
      </c>
      <c r="K6" s="17">
        <f>((4.95/K5)-4.5)*100</f>
        <v>34.283847373924914</v>
      </c>
      <c r="L6" s="17">
        <f>((4.95/L5)-4.5)*100</f>
        <v>36.902446777543929</v>
      </c>
      <c r="M6" s="17">
        <f>((4.95/M5)-4.5)*100</f>
        <v>39.490327094486503</v>
      </c>
    </row>
    <row r="7" spans="1:13" ht="13" thickBot="1">
      <c r="A7" s="7" t="s">
        <v>2</v>
      </c>
      <c r="B7" s="6">
        <v>14.2</v>
      </c>
      <c r="C7" s="7"/>
      <c r="D7" s="48" t="s">
        <v>5</v>
      </c>
      <c r="E7" s="51">
        <f>(E6*B5)/100</f>
        <v>14.320964525350236</v>
      </c>
      <c r="F7" s="2"/>
      <c r="G7" s="14"/>
      <c r="H7" s="48" t="s">
        <v>5</v>
      </c>
      <c r="I7" s="46">
        <f>(I6*B5)/100</f>
        <v>16.816878146984781</v>
      </c>
      <c r="J7" s="18">
        <f>(J6*B5)/100</f>
        <v>17.406699807936445</v>
      </c>
      <c r="K7" s="18">
        <f>(K6*B5)/100</f>
        <v>17.759032939693103</v>
      </c>
      <c r="L7" s="18">
        <f>(L6*B5)/100</f>
        <v>19.115467430767755</v>
      </c>
      <c r="M7" s="18">
        <f>(M6*B5)/100</f>
        <v>20.455989434944009</v>
      </c>
    </row>
    <row r="8" spans="1:13" ht="13" thickBot="1">
      <c r="A8" s="7" t="s">
        <v>9</v>
      </c>
      <c r="B8" s="6">
        <v>21.6</v>
      </c>
      <c r="C8" s="7"/>
      <c r="D8" s="55" t="s">
        <v>6</v>
      </c>
      <c r="E8" s="51">
        <f>B5-E7</f>
        <v>37.479035474649763</v>
      </c>
      <c r="F8" s="2"/>
      <c r="G8" s="14"/>
      <c r="H8" s="49" t="s">
        <v>6</v>
      </c>
      <c r="I8" s="46">
        <f>B5-I7</f>
        <v>34.98312185301522</v>
      </c>
      <c r="J8" s="18">
        <f>B5-J7</f>
        <v>34.393300192063549</v>
      </c>
      <c r="K8" s="18">
        <f>B5-K7</f>
        <v>34.040967060306897</v>
      </c>
      <c r="L8" s="18">
        <f>B5-L7</f>
        <v>32.684532569232246</v>
      </c>
      <c r="M8" s="18">
        <f>B5-M7</f>
        <v>31.344010565055989</v>
      </c>
    </row>
    <row r="9" spans="1:13">
      <c r="A9" s="7" t="s">
        <v>29</v>
      </c>
      <c r="B9" s="6">
        <v>16</v>
      </c>
      <c r="C9" s="7"/>
      <c r="D9" s="48" t="s">
        <v>10</v>
      </c>
      <c r="E9" s="52">
        <f>B5/((B6/100)*(B6/100))</f>
        <v>21.394915444650774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35.1</v>
      </c>
      <c r="C10" s="8"/>
      <c r="D10" s="49" t="s">
        <v>32</v>
      </c>
      <c r="E10" s="53">
        <f>B6/B7</f>
        <v>10.95774647887324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72.7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36.299999999999997</v>
      </c>
      <c r="C17" s="104">
        <v>0.99360000000000004</v>
      </c>
      <c r="D17" s="105">
        <v>0.18</v>
      </c>
      <c r="E17" s="105">
        <v>1.36</v>
      </c>
      <c r="F17" s="165">
        <f>B5/(((B5-D17)/C17)-(E17+0.1))</f>
        <v>1.0258950166858869</v>
      </c>
      <c r="G17" s="62">
        <v>1</v>
      </c>
      <c r="H17" s="31">
        <f>F17</f>
        <v>1.0258950166858869</v>
      </c>
      <c r="I17" s="225">
        <f>H17-H18</f>
        <v>-2.0069038359151747E-3</v>
      </c>
      <c r="J17" s="59"/>
    </row>
    <row r="18" spans="1:12" ht="13" thickBot="1">
      <c r="A18" s="86">
        <v>2</v>
      </c>
      <c r="B18" s="66">
        <v>36.299999999999997</v>
      </c>
      <c r="C18" s="104">
        <v>0.99360000000000004</v>
      </c>
      <c r="D18" s="87">
        <v>-0.04</v>
      </c>
      <c r="E18" s="87">
        <v>1.68</v>
      </c>
      <c r="F18" s="88">
        <f>B5/(((B5-D18)/C18)-(E18+0.1))</f>
        <v>1.0279019205218021</v>
      </c>
      <c r="G18" s="63">
        <v>2</v>
      </c>
      <c r="H18" s="31">
        <f>F18</f>
        <v>1.0279019205218021</v>
      </c>
      <c r="I18" s="226"/>
      <c r="J18" s="59"/>
    </row>
    <row r="19" spans="1:12" ht="13" thickBot="1">
      <c r="A19" s="86">
        <v>3</v>
      </c>
      <c r="B19" s="66">
        <v>36.299999999999997</v>
      </c>
      <c r="C19" s="66">
        <v>0.99360000000000004</v>
      </c>
      <c r="D19" s="87">
        <v>0.24</v>
      </c>
      <c r="E19" s="87">
        <v>1.45</v>
      </c>
      <c r="F19" s="88">
        <f>B5/(((B5-D19)/C19)-(E19+0.1))</f>
        <v>1.0289596624704718</v>
      </c>
      <c r="G19" s="64">
        <v>2</v>
      </c>
      <c r="H19" s="31">
        <f>F18</f>
        <v>1.0279019205218021</v>
      </c>
      <c r="I19" s="227">
        <f>H19-H20</f>
        <v>-1.0577419486696993E-3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1.0289596624704718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1.0258950166858869</v>
      </c>
      <c r="I21" s="229">
        <f>H21-H22</f>
        <v>-3.064645784584874E-3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1.0289596624704718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1.0289596624704718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1.0279019205218021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1.0258950166858869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  <c r="K29" t="s">
        <v>92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(F19+F18)/2</f>
        <v>1.0284307914961368</v>
      </c>
      <c r="C31" s="38"/>
      <c r="D31" s="38"/>
      <c r="E31" s="40"/>
      <c r="G31" s="34">
        <v>3</v>
      </c>
      <c r="H31" s="31">
        <f>F19</f>
        <v>1.0289596624704718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31.315810546556744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16.221589863116392</v>
      </c>
      <c r="C33" s="40"/>
      <c r="D33" s="40"/>
      <c r="G33" s="34">
        <v>2</v>
      </c>
      <c r="H33" s="31">
        <f>F18</f>
        <v>1.0279019205218021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35.578410136883605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1.0258950166858869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32.700000000000003</v>
      </c>
    </row>
    <row r="39" spans="1:9">
      <c r="A39" s="116" t="s">
        <v>5</v>
      </c>
      <c r="B39" s="102">
        <v>16.8</v>
      </c>
    </row>
    <row r="40" spans="1:9">
      <c r="A40" s="116" t="s">
        <v>6</v>
      </c>
      <c r="B40" s="102">
        <v>34.4</v>
      </c>
    </row>
    <row r="41" spans="1:9" ht="13" thickBot="1">
      <c r="A41" s="117" t="s">
        <v>51</v>
      </c>
      <c r="B41" s="102">
        <v>25.6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26.6</v>
      </c>
    </row>
    <row r="44" spans="1:9">
      <c r="A44" s="116" t="s">
        <v>5</v>
      </c>
      <c r="B44" s="114">
        <v>13.6</v>
      </c>
    </row>
    <row r="45" spans="1:9">
      <c r="A45" s="116" t="s">
        <v>6</v>
      </c>
      <c r="B45" s="114">
        <v>37.6</v>
      </c>
    </row>
    <row r="46" spans="1:9" ht="13" thickBot="1">
      <c r="A46" s="117" t="s">
        <v>51</v>
      </c>
      <c r="B46" s="115">
        <v>27.5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106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6">
        <v>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55.8</v>
      </c>
      <c r="C5" s="81"/>
      <c r="D5" s="82" t="s">
        <v>3</v>
      </c>
      <c r="E5" s="83">
        <f>1.099421-(0.0009929*B11)+(0.0000023*(B11*B11))-(0.0001392*B4)</f>
        <v>1.0381280369999999</v>
      </c>
      <c r="F5" s="2" t="s">
        <v>12</v>
      </c>
      <c r="G5" s="6">
        <v>16.2</v>
      </c>
      <c r="H5" s="48" t="s">
        <v>3</v>
      </c>
      <c r="I5" s="44">
        <f>1.1549-0.0678*(LOG(B8+G4+G5+G6))</f>
        <v>1.0280073549699895</v>
      </c>
      <c r="J5" s="19">
        <f>1.1599-0.0717*(LOG(B8+G4+G5+G6))</f>
        <v>1.0257082205213603</v>
      </c>
      <c r="K5" s="19">
        <f>1.1423-0.0632*(LOG(B8+G4+G5+G6))</f>
        <v>1.0240165904735006</v>
      </c>
      <c r="L5" s="19">
        <f>1.133-0.0612*(LOG(B8+G4+G5+G6))</f>
        <v>1.0184597363445922</v>
      </c>
      <c r="M5" s="19">
        <f>1.1339-0.0645*(LOG(B8+G4+G5+G6))</f>
        <v>1.0131835456572906</v>
      </c>
    </row>
    <row r="6" spans="1:13" ht="13" thickBot="1">
      <c r="A6" s="7" t="s">
        <v>1</v>
      </c>
      <c r="B6" s="6">
        <v>154.69999999999999</v>
      </c>
      <c r="C6" s="42" t="s">
        <v>11</v>
      </c>
      <c r="D6" s="54" t="s">
        <v>4</v>
      </c>
      <c r="E6" s="50">
        <f>((4.95/E5)-4.5)*100</f>
        <v>26.819797132595991</v>
      </c>
      <c r="F6" s="2" t="s">
        <v>14</v>
      </c>
      <c r="G6" s="6">
        <v>30.1</v>
      </c>
      <c r="H6" s="48" t="s">
        <v>4</v>
      </c>
      <c r="I6" s="45">
        <f>((4.95/I5)-4.5)*100</f>
        <v>31.514064667806263</v>
      </c>
      <c r="J6" s="17">
        <f>((4.95/J5)-4.5)*100</f>
        <v>32.593382890501758</v>
      </c>
      <c r="K6" s="17">
        <f>((4.95/K5)-4.5)*100</f>
        <v>33.39060578219177</v>
      </c>
      <c r="L6" s="17">
        <f>((4.95/L5)-4.5)*100</f>
        <v>36.028050334744407</v>
      </c>
      <c r="M6" s="17">
        <f>((4.95/M5)-4.5)*100</f>
        <v>38.559059334974407</v>
      </c>
    </row>
    <row r="7" spans="1:13" ht="13" thickBot="1">
      <c r="A7" s="7" t="s">
        <v>2</v>
      </c>
      <c r="B7" s="6">
        <v>14.5</v>
      </c>
      <c r="C7" s="7"/>
      <c r="D7" s="48" t="s">
        <v>5</v>
      </c>
      <c r="E7" s="51">
        <f>(E6*B5)/100</f>
        <v>14.965446799988563</v>
      </c>
      <c r="F7" s="2"/>
      <c r="G7" s="14"/>
      <c r="H7" s="48" t="s">
        <v>5</v>
      </c>
      <c r="I7" s="46">
        <f>(I6*B5)/100</f>
        <v>17.584848084635894</v>
      </c>
      <c r="J7" s="18">
        <f>(J6*B5)/100</f>
        <v>18.187107652899979</v>
      </c>
      <c r="K7" s="18">
        <f>(K6*B5)/100</f>
        <v>18.631958026463007</v>
      </c>
      <c r="L7" s="18">
        <f>(L6*B5)/100</f>
        <v>20.103652086787378</v>
      </c>
      <c r="M7" s="18">
        <f>(M6*B5)/100</f>
        <v>21.515955108915719</v>
      </c>
    </row>
    <row r="8" spans="1:13" ht="13" thickBot="1">
      <c r="A8" s="7" t="s">
        <v>9</v>
      </c>
      <c r="B8" s="6">
        <v>20.100000000000001</v>
      </c>
      <c r="C8" s="7"/>
      <c r="D8" s="55" t="s">
        <v>6</v>
      </c>
      <c r="E8" s="51">
        <f>B5-E7</f>
        <v>40.834553200011435</v>
      </c>
      <c r="F8" s="2"/>
      <c r="G8" s="14"/>
      <c r="H8" s="49" t="s">
        <v>6</v>
      </c>
      <c r="I8" s="46">
        <f>B5-I7</f>
        <v>38.215151915364103</v>
      </c>
      <c r="J8" s="18">
        <f>B5-J7</f>
        <v>37.612892347100015</v>
      </c>
      <c r="K8" s="18">
        <f>B5-K7</f>
        <v>37.168041973536987</v>
      </c>
      <c r="L8" s="18">
        <f>B5-L7</f>
        <v>35.69634791321262</v>
      </c>
      <c r="M8" s="18">
        <f>B5-M7</f>
        <v>34.284044891084278</v>
      </c>
    </row>
    <row r="9" spans="1:13">
      <c r="A9" s="7" t="s">
        <v>29</v>
      </c>
      <c r="B9" s="6">
        <v>11.6</v>
      </c>
      <c r="C9" s="7"/>
      <c r="D9" s="48" t="s">
        <v>10</v>
      </c>
      <c r="E9" s="52">
        <f>B5/((B6/100)*(B6/100))</f>
        <v>23.315974492825326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33.6</v>
      </c>
      <c r="C10" s="8"/>
      <c r="D10" s="49" t="s">
        <v>32</v>
      </c>
      <c r="E10" s="53">
        <f>B6/B7</f>
        <v>10.668965517241379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65.300000000000011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34.9</v>
      </c>
      <c r="C17" s="104">
        <v>0.99380000000000002</v>
      </c>
      <c r="D17" s="105">
        <v>0.18</v>
      </c>
      <c r="E17" s="105">
        <v>1.56</v>
      </c>
      <c r="F17" s="163">
        <f>B5/(((B5-D17)/C17)-(E17+0.1))</f>
        <v>1.0274919394543947</v>
      </c>
      <c r="G17" s="62">
        <v>1</v>
      </c>
      <c r="H17" s="31">
        <f>F17</f>
        <v>1.0274919394543947</v>
      </c>
      <c r="I17" s="225">
        <f>H17-H18</f>
        <v>-3.7617826972824453E-4</v>
      </c>
      <c r="J17" s="59"/>
    </row>
    <row r="18" spans="1:12" ht="13" thickBot="1">
      <c r="A18" s="86">
        <v>2</v>
      </c>
      <c r="B18" s="66">
        <v>34.9</v>
      </c>
      <c r="C18" s="104">
        <v>0.99380000000000002</v>
      </c>
      <c r="D18" s="87">
        <v>0.16</v>
      </c>
      <c r="E18" s="87">
        <v>1.6</v>
      </c>
      <c r="F18" s="88">
        <f>B5/(((B5-D18)/C18)-(E18+0.1))</f>
        <v>1.0278681177241229</v>
      </c>
      <c r="G18" s="63">
        <v>2</v>
      </c>
      <c r="H18" s="31">
        <f>F18</f>
        <v>1.0278681177241229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1.0278681177241229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1.0274919394543947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1.0278681177241229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1.0274919394543947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1.0276800285892587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31.66743171948978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17.670426899475295</v>
      </c>
      <c r="C33" s="40"/>
      <c r="D33" s="40"/>
      <c r="G33" s="34">
        <v>2</v>
      </c>
      <c r="H33" s="31">
        <f>F18</f>
        <v>1.0278681177241229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38.129573100524702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1.0274919394543947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30</v>
      </c>
    </row>
    <row r="39" spans="1:9">
      <c r="A39" s="116" t="s">
        <v>5</v>
      </c>
      <c r="B39" s="102">
        <v>16.8</v>
      </c>
    </row>
    <row r="40" spans="1:9">
      <c r="A40" s="116" t="s">
        <v>6</v>
      </c>
      <c r="B40" s="102">
        <v>39</v>
      </c>
    </row>
    <row r="41" spans="1:9" ht="13" thickBot="1">
      <c r="A41" s="117" t="s">
        <v>51</v>
      </c>
      <c r="B41" s="102">
        <v>29.6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23.6</v>
      </c>
    </row>
    <row r="44" spans="1:9">
      <c r="A44" s="116" t="s">
        <v>5</v>
      </c>
      <c r="B44" s="114">
        <v>13</v>
      </c>
    </row>
    <row r="45" spans="1:9">
      <c r="A45" s="116" t="s">
        <v>6</v>
      </c>
      <c r="B45" s="114">
        <v>42.2</v>
      </c>
    </row>
    <row r="46" spans="1:9" ht="13" thickBot="1">
      <c r="A46" s="117" t="s">
        <v>51</v>
      </c>
      <c r="B46" s="115">
        <v>30.9</v>
      </c>
    </row>
    <row r="48" spans="1:9">
      <c r="A48" s="238"/>
      <c r="B48" s="239"/>
    </row>
    <row r="49" spans="1:2">
      <c r="A49" s="157"/>
      <c r="B49" s="155"/>
    </row>
    <row r="50" spans="1:2">
      <c r="A50" s="157"/>
      <c r="B50" s="89"/>
    </row>
    <row r="51" spans="1:2">
      <c r="A51" s="157"/>
      <c r="B51" s="89"/>
    </row>
    <row r="52" spans="1:2">
      <c r="A52" s="157"/>
      <c r="B52" s="89"/>
    </row>
    <row r="53" spans="1:2">
      <c r="A53" s="14"/>
      <c r="B53" s="14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D32" sqref="D32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56" t="s">
        <v>8</v>
      </c>
      <c r="B1" s="213" t="s">
        <v>107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23</v>
      </c>
      <c r="C4" s="4"/>
      <c r="E4" s="4"/>
      <c r="F4" s="2" t="s">
        <v>13</v>
      </c>
      <c r="G4" s="157">
        <v>10.8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62.9</v>
      </c>
      <c r="C5" s="81"/>
      <c r="D5" s="82" t="s">
        <v>3</v>
      </c>
      <c r="E5" s="83">
        <f>1.099421-(0.0009929*B11)+(0.0000023*(B11*B11))-(0.0001392*B4)</f>
        <v>1.0373178000000001</v>
      </c>
      <c r="F5" s="2" t="s">
        <v>12</v>
      </c>
      <c r="G5" s="157">
        <v>27.1</v>
      </c>
      <c r="H5" s="48" t="s">
        <v>3</v>
      </c>
      <c r="I5" s="44">
        <f>1.1549-0.0678*(LOG(B8+G4+G5+G6))</f>
        <v>1.0193000000000001</v>
      </c>
      <c r="J5" s="19">
        <f>1.1599-0.0717*(LOG(B8+G4+G5+G6))</f>
        <v>1.0165</v>
      </c>
      <c r="K5" s="19">
        <f>1.1423-0.0632*(LOG(B8+G4+G5+G6))</f>
        <v>1.0159</v>
      </c>
      <c r="L5" s="19">
        <f>1.133-0.0612*(LOG(B8+G4+G5+G6))</f>
        <v>1.0105999999999999</v>
      </c>
      <c r="M5" s="19">
        <f>1.1339-0.0645*(LOG(B8+G4+G5+G6))</f>
        <v>1.0048999999999999</v>
      </c>
    </row>
    <row r="6" spans="1:13" ht="13" thickBot="1">
      <c r="A6" s="7" t="s">
        <v>1</v>
      </c>
      <c r="B6" s="157">
        <v>164.1</v>
      </c>
      <c r="C6" s="42" t="s">
        <v>11</v>
      </c>
      <c r="D6" s="54" t="s">
        <v>4</v>
      </c>
      <c r="E6" s="50">
        <f>((4.95/E5)-4.5)*100</f>
        <v>27.192235590674319</v>
      </c>
      <c r="F6" s="2" t="s">
        <v>14</v>
      </c>
      <c r="G6" s="157">
        <v>41.5</v>
      </c>
      <c r="H6" s="48" t="s">
        <v>4</v>
      </c>
      <c r="I6" s="45">
        <f>((4.95/I5)-4.5)*100</f>
        <v>35.627391347002835</v>
      </c>
      <c r="J6" s="17">
        <f>((4.95/J5)-4.5)*100</f>
        <v>36.96507624200693</v>
      </c>
      <c r="K6" s="17">
        <f>((4.95/K5)-4.5)*100</f>
        <v>37.252682350625044</v>
      </c>
      <c r="L6" s="17">
        <f>((4.95/L5)-4.5)*100</f>
        <v>39.808034830793645</v>
      </c>
      <c r="M6" s="17">
        <f>((4.95/M5)-4.5)*100</f>
        <v>42.586326997711325</v>
      </c>
    </row>
    <row r="7" spans="1:13" ht="13" thickBot="1">
      <c r="A7" s="7" t="s">
        <v>2</v>
      </c>
      <c r="B7" s="157">
        <v>15.3</v>
      </c>
      <c r="C7" s="7"/>
      <c r="D7" s="48" t="s">
        <v>5</v>
      </c>
      <c r="E7" s="51">
        <f>(E6*B5)/100</f>
        <v>17.103916186534146</v>
      </c>
      <c r="F7" s="2"/>
      <c r="G7" s="14"/>
      <c r="H7" s="48" t="s">
        <v>5</v>
      </c>
      <c r="I7" s="46">
        <f>(I6*B5)/100</f>
        <v>22.409629157264781</v>
      </c>
      <c r="J7" s="18">
        <f>(J6*B5)/100</f>
        <v>23.251032956222357</v>
      </c>
      <c r="K7" s="18">
        <f>(K6*B5)/100</f>
        <v>23.431937198543149</v>
      </c>
      <c r="L7" s="18">
        <f>(L6*B5)/100</f>
        <v>25.039253908569204</v>
      </c>
      <c r="M7" s="18">
        <f>(M6*B5)/100</f>
        <v>26.786799681560424</v>
      </c>
    </row>
    <row r="8" spans="1:13" ht="13" thickBot="1">
      <c r="A8" s="7" t="s">
        <v>9</v>
      </c>
      <c r="B8" s="157">
        <v>20.6</v>
      </c>
      <c r="C8" s="7"/>
      <c r="D8" s="55" t="s">
        <v>6</v>
      </c>
      <c r="E8" s="51">
        <f>B5-E7</f>
        <v>45.796083813465856</v>
      </c>
      <c r="F8" s="2"/>
      <c r="G8" s="14"/>
      <c r="H8" s="49" t="s">
        <v>6</v>
      </c>
      <c r="I8" s="46">
        <f>B5-I7</f>
        <v>40.490370842735217</v>
      </c>
      <c r="J8" s="18">
        <f>B5-J7</f>
        <v>39.648967043777645</v>
      </c>
      <c r="K8" s="18">
        <f>B5-K7</f>
        <v>39.468062801456853</v>
      </c>
      <c r="L8" s="18">
        <f>B5-L7</f>
        <v>37.860746091430798</v>
      </c>
      <c r="M8" s="18">
        <f>B5-M7</f>
        <v>36.113200318439574</v>
      </c>
    </row>
    <row r="9" spans="1:13">
      <c r="A9" s="7" t="s">
        <v>29</v>
      </c>
      <c r="B9" s="157">
        <v>22</v>
      </c>
      <c r="C9" s="7"/>
      <c r="D9" s="48" t="s">
        <v>10</v>
      </c>
      <c r="E9" s="52">
        <f>B5/((B6/100)*(B6/100))</f>
        <v>23.357883248461405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28.4</v>
      </c>
      <c r="C10" s="8"/>
      <c r="D10" s="49" t="s">
        <v>32</v>
      </c>
      <c r="E10" s="53">
        <f>B6/B7</f>
        <v>10.725490196078431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36.5</v>
      </c>
      <c r="C17" s="104">
        <v>0.99350000000000005</v>
      </c>
      <c r="D17" s="105">
        <v>1.07</v>
      </c>
      <c r="E17" s="105">
        <v>1.19</v>
      </c>
      <c r="F17" s="163">
        <f>B5/(((B5-D17)/C17)-(E17+0.1))</f>
        <v>1.0320861572112947</v>
      </c>
      <c r="G17" s="62">
        <v>1</v>
      </c>
      <c r="H17" s="31">
        <f>F17</f>
        <v>1.0320861572112947</v>
      </c>
      <c r="I17" s="225">
        <f>H17-H18</f>
        <v>-8.5409633624200509E-4</v>
      </c>
      <c r="J17" s="59"/>
    </row>
    <row r="18" spans="1:12" ht="13" thickBot="1">
      <c r="A18" s="86">
        <v>2</v>
      </c>
      <c r="B18" s="66">
        <v>36.5</v>
      </c>
      <c r="C18" s="104">
        <v>0.99350000000000005</v>
      </c>
      <c r="D18" s="87">
        <v>1.1299999999999999</v>
      </c>
      <c r="E18" s="87">
        <v>1.18</v>
      </c>
      <c r="F18" s="88">
        <f>B5/(((B5-D18)/C18)-(E18+0.1))</f>
        <v>1.0329402535475367</v>
      </c>
      <c r="G18" s="63">
        <v>2</v>
      </c>
      <c r="H18" s="31">
        <f>F18</f>
        <v>1.0329402535475367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1.0329402535475367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57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1.0320861572112947</v>
      </c>
      <c r="I21" s="229" t="e">
        <f>H21-H22</f>
        <v>#DIV/0!</v>
      </c>
      <c r="J21" s="157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57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57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1.0329402535475367</v>
      </c>
      <c r="I25" s="219" t="e">
        <f>H25-H26</f>
        <v>#DIV/0!</v>
      </c>
      <c r="J25" s="157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1.0320861572112947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1.0325132053794157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29.412754646661643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18.500622672750172</v>
      </c>
      <c r="C33" s="40"/>
      <c r="D33" s="40"/>
      <c r="G33" s="34">
        <v>2</v>
      </c>
      <c r="H33" s="31">
        <f>F18</f>
        <v>1.0329402535475367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44.399377327249823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1.0320861572112947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34.6</v>
      </c>
    </row>
    <row r="39" spans="1:9">
      <c r="A39" s="116" t="s">
        <v>5</v>
      </c>
      <c r="B39" s="102">
        <v>21.8</v>
      </c>
    </row>
    <row r="40" spans="1:9">
      <c r="A40" s="116" t="s">
        <v>6</v>
      </c>
      <c r="B40" s="102">
        <v>41.1</v>
      </c>
    </row>
    <row r="41" spans="1:9" ht="13" thickBot="1">
      <c r="A41" s="117" t="s">
        <v>51</v>
      </c>
      <c r="B41" s="102">
        <v>31.2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28.2</v>
      </c>
    </row>
    <row r="44" spans="1:9">
      <c r="A44" s="116" t="s">
        <v>5</v>
      </c>
      <c r="B44" s="114">
        <v>17.5</v>
      </c>
    </row>
    <row r="45" spans="1:9">
      <c r="A45" s="116" t="s">
        <v>6</v>
      </c>
      <c r="B45" s="114">
        <v>44.7</v>
      </c>
    </row>
    <row r="46" spans="1:9" ht="13" thickBot="1">
      <c r="A46" s="117" t="s">
        <v>51</v>
      </c>
      <c r="B46" s="115">
        <v>32.700000000000003</v>
      </c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I19:I20"/>
    <mergeCell ref="B1:H1"/>
    <mergeCell ref="A3:M3"/>
    <mergeCell ref="A15:F15"/>
    <mergeCell ref="G15:I15"/>
    <mergeCell ref="I17:I18"/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25" zoomScaleNormal="125" zoomScalePageLayoutView="125" workbookViewId="0">
      <selection activeCell="B41" sqref="B4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customWidth="1"/>
  </cols>
  <sheetData>
    <row r="1" spans="1:13">
      <c r="A1" s="156" t="s">
        <v>8</v>
      </c>
      <c r="B1" s="213" t="s">
        <v>108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44</v>
      </c>
      <c r="C4" s="4"/>
      <c r="E4" s="4"/>
      <c r="F4" s="2" t="s">
        <v>13</v>
      </c>
      <c r="G4" s="157">
        <v>7.2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60</v>
      </c>
      <c r="C5" s="81"/>
      <c r="D5" s="82" t="s">
        <v>3</v>
      </c>
      <c r="E5" s="83">
        <f>1.099421-(0.0009929*B11)+(0.0000023*(B11*B11))-(0.0001392*B4)</f>
        <v>1.0399425329999998</v>
      </c>
      <c r="F5" s="2" t="s">
        <v>12</v>
      </c>
      <c r="G5" s="157">
        <v>20</v>
      </c>
      <c r="H5" s="48" t="s">
        <v>3</v>
      </c>
      <c r="I5" s="44">
        <f>1.1549-0.0678*(LOG(B8+G4+G5+G6))</f>
        <v>1.0272648363266592</v>
      </c>
      <c r="J5" s="19">
        <f>1.1599-0.0717*(LOG(B8+G4+G5+G6))</f>
        <v>1.024922990628635</v>
      </c>
      <c r="K5" s="19">
        <f>1.1423-0.0632*(LOG(B8+G4+G5+G6))</f>
        <v>1.0233244492012517</v>
      </c>
      <c r="L5" s="19">
        <f>1.133-0.0612*(LOG(B8+G4+G5+G6))</f>
        <v>1.0177894982771614</v>
      </c>
      <c r="M5" s="19">
        <f>1.1339-0.0645*(LOG(B8+G4+G5+G6))</f>
        <v>1.0124771673019102</v>
      </c>
    </row>
    <row r="6" spans="1:13" ht="13" thickBot="1">
      <c r="A6" s="7" t="s">
        <v>1</v>
      </c>
      <c r="B6" s="157">
        <v>156.9</v>
      </c>
      <c r="C6" s="42" t="s">
        <v>11</v>
      </c>
      <c r="D6" s="54" t="s">
        <v>4</v>
      </c>
      <c r="E6" s="50">
        <f>((4.95/E5)-4.5)*100</f>
        <v>25.987839993462458</v>
      </c>
      <c r="F6" s="2" t="s">
        <v>14</v>
      </c>
      <c r="G6" s="157">
        <v>36.4</v>
      </c>
      <c r="H6" s="48" t="s">
        <v>4</v>
      </c>
      <c r="I6" s="45">
        <f>((4.95/I5)-4.5)*100</f>
        <v>31.862108480266649</v>
      </c>
      <c r="J6" s="17">
        <f>((4.95/J5)-4.5)*100</f>
        <v>32.963114815477468</v>
      </c>
      <c r="K6" s="17">
        <f>((4.95/K5)-4.5)*100</f>
        <v>33.717554472942183</v>
      </c>
      <c r="L6" s="17">
        <f>((4.95/L5)-4.5)*100</f>
        <v>36.348111115215254</v>
      </c>
      <c r="M6" s="17">
        <f>((4.95/M5)-4.5)*100</f>
        <v>38.899913979389652</v>
      </c>
    </row>
    <row r="7" spans="1:13" ht="13" thickBot="1">
      <c r="A7" s="7" t="s">
        <v>2</v>
      </c>
      <c r="B7" s="157">
        <v>14.5</v>
      </c>
      <c r="C7" s="7"/>
      <c r="D7" s="48" t="s">
        <v>5</v>
      </c>
      <c r="E7" s="51">
        <f>(E6*B5)/100</f>
        <v>15.592703996077475</v>
      </c>
      <c r="F7" s="2"/>
      <c r="G7" s="14"/>
      <c r="H7" s="48" t="s">
        <v>5</v>
      </c>
      <c r="I7" s="46">
        <f>(I6*B5)/100</f>
        <v>19.117265088159989</v>
      </c>
      <c r="J7" s="18">
        <f>(J6*B5)/100</f>
        <v>19.777868889286481</v>
      </c>
      <c r="K7" s="18">
        <f>(K6*B5)/100</f>
        <v>20.230532683765308</v>
      </c>
      <c r="L7" s="18">
        <f>(L6*B5)/100</f>
        <v>21.808866669129152</v>
      </c>
      <c r="M7" s="18">
        <f>(M6*B5)/100</f>
        <v>23.33994838763379</v>
      </c>
    </row>
    <row r="8" spans="1:13" ht="13" thickBot="1">
      <c r="A8" s="7" t="s">
        <v>9</v>
      </c>
      <c r="B8" s="157">
        <v>12.7</v>
      </c>
      <c r="C8" s="7"/>
      <c r="D8" s="55" t="s">
        <v>6</v>
      </c>
      <c r="E8" s="51">
        <f>B5-E7</f>
        <v>44.407296003922525</v>
      </c>
      <c r="F8" s="2"/>
      <c r="G8" s="14"/>
      <c r="H8" s="49" t="s">
        <v>6</v>
      </c>
      <c r="I8" s="46">
        <f>B5-I7</f>
        <v>40.882734911840011</v>
      </c>
      <c r="J8" s="18">
        <f>B5-J7</f>
        <v>40.222131110713519</v>
      </c>
      <c r="K8" s="18">
        <f>B5-K7</f>
        <v>39.769467316234696</v>
      </c>
      <c r="L8" s="18">
        <f>B5-L7</f>
        <v>38.191133330870848</v>
      </c>
      <c r="M8" s="18">
        <f>B5-M7</f>
        <v>36.66005161236621</v>
      </c>
    </row>
    <row r="9" spans="1:13">
      <c r="A9" s="7" t="s">
        <v>29</v>
      </c>
      <c r="B9" s="157">
        <v>20.100000000000001</v>
      </c>
      <c r="C9" s="7"/>
      <c r="D9" s="48" t="s">
        <v>10</v>
      </c>
      <c r="E9" s="52">
        <f>B5/((B6/100)*(B6/100))</f>
        <v>24.37279654686219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30.1</v>
      </c>
      <c r="C10" s="8"/>
      <c r="D10" s="49" t="s">
        <v>32</v>
      </c>
      <c r="E10" s="53">
        <f>B6/B7</f>
        <v>10.820689655172414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62.9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0.6</v>
      </c>
      <c r="E17" s="105">
        <v>1.79</v>
      </c>
      <c r="F17" s="163">
        <f>B5/(((B5-D17)/C17)-(E17+0.1))</f>
        <v>1.0362940206565161</v>
      </c>
      <c r="G17" s="62">
        <v>1</v>
      </c>
      <c r="H17" s="31">
        <f>F17</f>
        <v>1.0362940206565161</v>
      </c>
      <c r="I17" s="225">
        <f>H17-H18</f>
        <v>4.1119659752821835E-3</v>
      </c>
      <c r="J17" s="59"/>
    </row>
    <row r="18" spans="1:13" ht="13" thickBot="1">
      <c r="A18" s="86">
        <v>2</v>
      </c>
      <c r="B18" s="66">
        <v>36.4</v>
      </c>
      <c r="C18" s="104">
        <v>0.99350000000000005</v>
      </c>
      <c r="D18" s="87">
        <v>0.5</v>
      </c>
      <c r="E18" s="87">
        <v>1.66</v>
      </c>
      <c r="F18" s="88">
        <f>B5/(((B5-D18)/C18)-(E18+0.1))</f>
        <v>1.0321820546812339</v>
      </c>
      <c r="G18" s="63">
        <v>2</v>
      </c>
      <c r="H18" s="31">
        <f>F18</f>
        <v>1.0321820546812339</v>
      </c>
      <c r="I18" s="226"/>
      <c r="J18" s="59"/>
    </row>
    <row r="19" spans="1:13" ht="13" thickBot="1">
      <c r="A19" s="86">
        <v>3</v>
      </c>
      <c r="B19" s="66">
        <v>36.4</v>
      </c>
      <c r="C19" s="66">
        <v>0.99350000000000005</v>
      </c>
      <c r="D19" s="87">
        <v>0.42</v>
      </c>
      <c r="E19" s="87">
        <v>1.74</v>
      </c>
      <c r="F19" s="88">
        <f>B5/(((B5-D19)/C19)-(E19+0.1))</f>
        <v>1.032172760889847</v>
      </c>
      <c r="G19" s="64">
        <v>2</v>
      </c>
      <c r="H19" s="31">
        <f>F18</f>
        <v>1.0321820546812339</v>
      </c>
      <c r="I19" s="227">
        <f>H19-H20</f>
        <v>9.2937913869217681E-6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1.032172760889847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1.0362940206565161</v>
      </c>
      <c r="I21" s="229">
        <f>H21-H22</f>
        <v>4.1212597666691053E-3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1.032172760889847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1.032172760889847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1.0321820546812339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1.0362940206565161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1.0321774077855403</v>
      </c>
      <c r="C31" s="38"/>
      <c r="D31" s="38"/>
      <c r="E31" s="40"/>
      <c r="G31" s="34">
        <v>3</v>
      </c>
      <c r="H31" s="31">
        <f>F19</f>
        <v>1.032172760889847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29.568721681271448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17.741233008762869</v>
      </c>
      <c r="C33" s="40"/>
      <c r="D33" s="40"/>
      <c r="G33" s="34">
        <v>2</v>
      </c>
      <c r="H33" s="31">
        <f>F18</f>
        <v>1.0321820546812339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42.258766991237131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1.0362940206565161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32.4</v>
      </c>
    </row>
    <row r="39" spans="1:9">
      <c r="A39" s="116" t="s">
        <v>5</v>
      </c>
      <c r="B39" s="102">
        <v>19.5</v>
      </c>
    </row>
    <row r="40" spans="1:9">
      <c r="A40" s="116" t="s">
        <v>6</v>
      </c>
      <c r="B40" s="102">
        <v>40.5</v>
      </c>
    </row>
    <row r="41" spans="1:9" ht="13" thickBot="1">
      <c r="A41" s="117" t="s">
        <v>51</v>
      </c>
      <c r="B41" s="102">
        <v>31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28.6</v>
      </c>
    </row>
    <row r="44" spans="1:9">
      <c r="A44" s="116" t="s">
        <v>5</v>
      </c>
      <c r="B44" s="114">
        <v>17</v>
      </c>
    </row>
    <row r="45" spans="1:9">
      <c r="A45" s="116" t="s">
        <v>6</v>
      </c>
      <c r="B45" s="114">
        <v>42.4</v>
      </c>
    </row>
    <row r="46" spans="1:9" ht="13" thickBot="1">
      <c r="A46" s="117" t="s">
        <v>51</v>
      </c>
      <c r="B46" s="115">
        <v>31</v>
      </c>
    </row>
    <row r="48" spans="1:9">
      <c r="A48" s="238"/>
      <c r="B48" s="239"/>
    </row>
    <row r="49" spans="1:5">
      <c r="A49" s="157"/>
      <c r="B49" s="155"/>
    </row>
    <row r="50" spans="1:5">
      <c r="A50" s="157"/>
      <c r="B50" s="89"/>
    </row>
    <row r="51" spans="1:5">
      <c r="A51" s="157"/>
      <c r="B51" s="89"/>
      <c r="E51" s="158" t="s">
        <v>109</v>
      </c>
    </row>
    <row r="52" spans="1:5">
      <c r="A52" s="157"/>
      <c r="B52" s="89"/>
    </row>
  </sheetData>
  <mergeCells count="18">
    <mergeCell ref="I19:I20"/>
    <mergeCell ref="B1:H1"/>
    <mergeCell ref="A3:M3"/>
    <mergeCell ref="A15:F15"/>
    <mergeCell ref="G15:I15"/>
    <mergeCell ref="I17:I18"/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47" sqref="B47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61</v>
      </c>
      <c r="C4" s="4"/>
      <c r="E4" s="4"/>
      <c r="F4" s="2" t="s">
        <v>13</v>
      </c>
      <c r="G4" s="157">
        <v>6.2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48.6</v>
      </c>
      <c r="C5" s="81"/>
      <c r="D5" s="82" t="s">
        <v>3</v>
      </c>
      <c r="E5" s="83">
        <f>1.099421-(0.0009929*B11)+(0.0000023*(B11*B11))-(0.0001392*B4)</f>
        <v>1.0534452320000001</v>
      </c>
      <c r="F5" s="2" t="s">
        <v>12</v>
      </c>
      <c r="G5" s="157">
        <v>16.7</v>
      </c>
      <c r="H5" s="48" t="s">
        <v>3</v>
      </c>
      <c r="I5" s="44">
        <f>1.1549-0.0678*(LOG(B8+G4+G5+G6))</f>
        <v>1.0361111152378422</v>
      </c>
      <c r="J5" s="19">
        <f>1.1599-0.0717*(LOG(B8+G4+G5+G6))</f>
        <v>1.0342781262913463</v>
      </c>
      <c r="K5" s="19">
        <f>1.1423-0.0632*(LOG(B8+G4+G5+G6))</f>
        <v>1.0315705380978115</v>
      </c>
      <c r="L5" s="19">
        <f>1.133-0.0612*(LOG(B8+G4+G5+G6))</f>
        <v>1.0257746349934505</v>
      </c>
      <c r="M5" s="19">
        <f>1.1339-0.0645*(LOG(B8+G4+G5+G6))</f>
        <v>1.0208928751156461</v>
      </c>
    </row>
    <row r="6" spans="1:13" ht="13" thickBot="1">
      <c r="A6" s="7" t="s">
        <v>1</v>
      </c>
      <c r="B6" s="157">
        <v>150.9</v>
      </c>
      <c r="C6" s="42" t="s">
        <v>11</v>
      </c>
      <c r="D6" s="54" t="s">
        <v>4</v>
      </c>
      <c r="E6" s="50">
        <f>((4.95/E5)-4.5)*100</f>
        <v>19.886791418882233</v>
      </c>
      <c r="F6" s="2" t="s">
        <v>14</v>
      </c>
      <c r="G6" s="157">
        <v>20.8</v>
      </c>
      <c r="H6" s="48" t="s">
        <v>4</v>
      </c>
      <c r="I6" s="45">
        <f>((4.95/I5)-4.5)*100</f>
        <v>27.747987373315119</v>
      </c>
      <c r="J6" s="17">
        <f>((4.95/J5)-4.5)*100</f>
        <v>28.594671411008132</v>
      </c>
      <c r="K6" s="17">
        <f>((4.95/K5)-4.5)*100</f>
        <v>29.85085044476623</v>
      </c>
      <c r="L6" s="17">
        <f>((4.95/L5)-4.5)*100</f>
        <v>32.562137055729146</v>
      </c>
      <c r="M6" s="17">
        <f>((4.95/M5)-4.5)*100</f>
        <v>34.869678362606571</v>
      </c>
    </row>
    <row r="7" spans="1:13" ht="13" thickBot="1">
      <c r="A7" s="7" t="s">
        <v>2</v>
      </c>
      <c r="B7" s="157">
        <v>14.9</v>
      </c>
      <c r="C7" s="7"/>
      <c r="D7" s="48" t="s">
        <v>5</v>
      </c>
      <c r="E7" s="51">
        <f>(E6*B5)/100</f>
        <v>9.6649806295767657</v>
      </c>
      <c r="F7" s="2"/>
      <c r="G7" s="14"/>
      <c r="H7" s="48" t="s">
        <v>5</v>
      </c>
      <c r="I7" s="46">
        <f>(I6*B5)/100</f>
        <v>13.485521863431149</v>
      </c>
      <c r="J7" s="18">
        <f>(J6*B5)/100</f>
        <v>13.897010305749951</v>
      </c>
      <c r="K7" s="18">
        <f>(K6*B5)/100</f>
        <v>14.507513316156389</v>
      </c>
      <c r="L7" s="18">
        <f>(L6*B5)/100</f>
        <v>15.825198609084365</v>
      </c>
      <c r="M7" s="18">
        <f>(M6*B5)/100</f>
        <v>16.946663684226795</v>
      </c>
    </row>
    <row r="8" spans="1:13" ht="13" thickBot="1">
      <c r="A8" s="7" t="s">
        <v>9</v>
      </c>
      <c r="B8" s="157">
        <v>12.8</v>
      </c>
      <c r="C8" s="7"/>
      <c r="D8" s="55" t="s">
        <v>6</v>
      </c>
      <c r="E8" s="51">
        <f>B5-E7</f>
        <v>38.935019370423234</v>
      </c>
      <c r="F8" s="2"/>
      <c r="G8" s="14"/>
      <c r="H8" s="49" t="s">
        <v>6</v>
      </c>
      <c r="I8" s="46">
        <f>B5-I7</f>
        <v>35.114478136568849</v>
      </c>
      <c r="J8" s="18">
        <f>B5-J7</f>
        <v>34.70298969425005</v>
      </c>
      <c r="K8" s="18">
        <f>B5-K7</f>
        <v>34.09248668384361</v>
      </c>
      <c r="L8" s="18">
        <f>B5-L7</f>
        <v>32.774801390915634</v>
      </c>
      <c r="M8" s="18">
        <f>B5-M7</f>
        <v>31.653336315773206</v>
      </c>
    </row>
    <row r="9" spans="1:13">
      <c r="A9" s="7" t="s">
        <v>29</v>
      </c>
      <c r="B9" s="157">
        <v>16.399999999999999</v>
      </c>
      <c r="C9" s="7"/>
      <c r="D9" s="48" t="s">
        <v>10</v>
      </c>
      <c r="E9" s="52">
        <f>B5/((B6/100)*(B6/100))</f>
        <v>21.343114276567235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12.6</v>
      </c>
      <c r="C10" s="8"/>
      <c r="D10" s="49" t="s">
        <v>32</v>
      </c>
      <c r="E10" s="53">
        <f>B6/B7</f>
        <v>10.127516778523489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41.8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/>
      <c r="C17" s="104"/>
      <c r="D17" s="105"/>
      <c r="E17" s="105"/>
      <c r="F17" s="153" t="e">
        <f>B5/(((B5-D17)/C17)-(E17+0.1))</f>
        <v>#DIV/0!</v>
      </c>
      <c r="G17" s="62">
        <v>1</v>
      </c>
      <c r="H17" s="31" t="e">
        <f>F17</f>
        <v>#DIV/0!</v>
      </c>
      <c r="I17" s="225" t="e">
        <f>H17-H18</f>
        <v>#DIV/0!</v>
      </c>
      <c r="J17" s="59"/>
    </row>
    <row r="18" spans="1:13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 t="e">
        <f>F17</f>
        <v>#DIV/0!</v>
      </c>
      <c r="I21" s="229" t="e">
        <f>H21-H22</f>
        <v>#DIV/0!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 t="e">
        <f>F17</f>
        <v>#DIV/0!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 t="e">
        <f>(F17+F18)/2</f>
        <v>#DIV/0!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 t="e">
        <f>((4.95/B31)-4.5)*100</f>
        <v>#DIV/0!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 t="e">
        <f>(B32*B5)/100</f>
        <v>#DIV/0!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 t="e">
        <f>B5-B33</f>
        <v>#DIV/0!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 t="e">
        <f>F17</f>
        <v>#DIV/0!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/>
    </row>
    <row r="41" spans="1:9" ht="13" thickBot="1">
      <c r="A41" s="117" t="s">
        <v>51</v>
      </c>
      <c r="B41" s="102"/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24.5</v>
      </c>
    </row>
    <row r="45" spans="1:9">
      <c r="A45" s="116" t="s">
        <v>5</v>
      </c>
      <c r="B45" s="114">
        <v>11.8</v>
      </c>
    </row>
    <row r="46" spans="1:9">
      <c r="A46" s="116" t="s">
        <v>6</v>
      </c>
      <c r="B46" s="114">
        <v>36.200000000000003</v>
      </c>
    </row>
    <row r="47" spans="1:9" ht="13" thickBot="1">
      <c r="A47" s="117" t="s">
        <v>51</v>
      </c>
      <c r="B47" s="115">
        <v>26.5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2" zoomScale="125" zoomScaleNormal="125" zoomScalePageLayoutView="125" workbookViewId="0">
      <selection activeCell="D17" sqref="D17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60</v>
      </c>
      <c r="C4" s="4"/>
      <c r="E4" s="4"/>
      <c r="F4" s="2" t="s">
        <v>13</v>
      </c>
      <c r="G4" s="157">
        <v>5.9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53.9</v>
      </c>
      <c r="C5" s="81"/>
      <c r="D5" s="82" t="s">
        <v>3</v>
      </c>
      <c r="E5" s="83">
        <f>1.099421-(0.0009929*B11)+(0.0000023*(B11*B11))-(0.0001392*B4)</f>
        <v>1.0514395250000002</v>
      </c>
      <c r="F5" s="2" t="s">
        <v>12</v>
      </c>
      <c r="G5" s="157">
        <v>13</v>
      </c>
      <c r="H5" s="48" t="s">
        <v>3</v>
      </c>
      <c r="I5" s="44">
        <f>1.1549-0.0678*(LOG(B8+G4+G5+G6))</f>
        <v>1.0433403701381316</v>
      </c>
      <c r="J5" s="19">
        <f>1.1599-0.0717*(LOG(B8+G4+G5+G6))</f>
        <v>1.0419232232876701</v>
      </c>
      <c r="K5" s="19">
        <f>1.1423-0.0632*(LOG(B8+G4+G5+G6))</f>
        <v>1.0383093125771374</v>
      </c>
      <c r="L5" s="19">
        <f>1.133-0.0612*(LOG(B8+G4+G5+G6))</f>
        <v>1.0323001571158357</v>
      </c>
      <c r="M5" s="19">
        <f>1.1339-0.0645*(LOG(B8+G4+G5+G6))</f>
        <v>1.0277702636269834</v>
      </c>
    </row>
    <row r="6" spans="1:13" ht="13" thickBot="1">
      <c r="A6" s="7" t="s">
        <v>1</v>
      </c>
      <c r="B6" s="157">
        <v>155.69999999999999</v>
      </c>
      <c r="C6" s="42" t="s">
        <v>11</v>
      </c>
      <c r="D6" s="54" t="s">
        <v>4</v>
      </c>
      <c r="E6" s="50">
        <f>((4.95/E5)-4.5)*100</f>
        <v>20.783138954187574</v>
      </c>
      <c r="F6" s="2" t="s">
        <v>14</v>
      </c>
      <c r="G6" s="157">
        <v>12.4</v>
      </c>
      <c r="H6" s="48" t="s">
        <v>4</v>
      </c>
      <c r="I6" s="45">
        <f>((4.95/I5)-4.5)*100</f>
        <v>24.437694704044777</v>
      </c>
      <c r="J6" s="17">
        <f>((4.95/J5)-4.5)*100</f>
        <v>25.082989740917672</v>
      </c>
      <c r="K6" s="17">
        <f>((4.95/K5)-4.5)*100</f>
        <v>26.736550471057985</v>
      </c>
      <c r="L6" s="17">
        <f>((4.95/L5)-4.5)*100</f>
        <v>29.511696852774438</v>
      </c>
      <c r="M6" s="17">
        <f>((4.95/M5)-4.5)*100</f>
        <v>31.62514281465354</v>
      </c>
    </row>
    <row r="7" spans="1:13" ht="13" thickBot="1">
      <c r="A7" s="7" t="s">
        <v>2</v>
      </c>
      <c r="B7" s="157">
        <v>14.8</v>
      </c>
      <c r="C7" s="7"/>
      <c r="D7" s="48" t="s">
        <v>5</v>
      </c>
      <c r="E7" s="51">
        <f>(E6*B5)/100</f>
        <v>11.202111896307102</v>
      </c>
      <c r="F7" s="2"/>
      <c r="G7" s="14"/>
      <c r="H7" s="48" t="s">
        <v>5</v>
      </c>
      <c r="I7" s="46">
        <f>(I6*B5)/100</f>
        <v>13.171917445480135</v>
      </c>
      <c r="J7" s="18">
        <f>(J6*B5)/100</f>
        <v>13.519731470354625</v>
      </c>
      <c r="K7" s="18">
        <f>(K6*B5)/100</f>
        <v>14.411000703900253</v>
      </c>
      <c r="L7" s="18">
        <f>(L6*B5)/100</f>
        <v>15.906804603645421</v>
      </c>
      <c r="M7" s="18">
        <f>(M6*B5)/100</f>
        <v>17.045951977098255</v>
      </c>
    </row>
    <row r="8" spans="1:13" ht="13" thickBot="1">
      <c r="A8" s="7" t="s">
        <v>9</v>
      </c>
      <c r="B8" s="157">
        <v>12.9</v>
      </c>
      <c r="C8" s="7"/>
      <c r="D8" s="55" t="s">
        <v>6</v>
      </c>
      <c r="E8" s="51">
        <f>B5-E7</f>
        <v>42.697888103692897</v>
      </c>
      <c r="F8" s="2"/>
      <c r="G8" s="14"/>
      <c r="H8" s="49" t="s">
        <v>6</v>
      </c>
      <c r="I8" s="46">
        <f>B5-I7</f>
        <v>40.728082554519865</v>
      </c>
      <c r="J8" s="18">
        <f>B5-J7</f>
        <v>40.380268529645377</v>
      </c>
      <c r="K8" s="18">
        <f>B5-K7</f>
        <v>39.488999296099749</v>
      </c>
      <c r="L8" s="18">
        <f>B5-L7</f>
        <v>37.993195396354579</v>
      </c>
      <c r="M8" s="18">
        <f>B5-M7</f>
        <v>36.854048022901743</v>
      </c>
    </row>
    <row r="9" spans="1:13">
      <c r="A9" s="7" t="s">
        <v>29</v>
      </c>
      <c r="B9" s="157">
        <v>9.1</v>
      </c>
      <c r="C9" s="7"/>
      <c r="D9" s="48" t="s">
        <v>10</v>
      </c>
      <c r="E9" s="52">
        <f>B5/((B6/100)*(B6/100))</f>
        <v>22.233689691116716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22.5</v>
      </c>
      <c r="C10" s="8"/>
      <c r="D10" s="49" t="s">
        <v>32</v>
      </c>
      <c r="E10" s="53">
        <f>B6/B7</f>
        <v>10.520270270270268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44.5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36.5</v>
      </c>
      <c r="C17" s="104">
        <v>0.99350000000000005</v>
      </c>
      <c r="D17" s="105">
        <v>1.1100000000000001</v>
      </c>
      <c r="E17" s="105">
        <v>2.02</v>
      </c>
      <c r="F17" s="163">
        <f>B5/(((B5-D17)/C17)-(E17+0.1))</f>
        <v>1.0565441251619354</v>
      </c>
      <c r="G17" s="62">
        <v>1</v>
      </c>
      <c r="H17" s="31">
        <f>F17</f>
        <v>1.0565441251619354</v>
      </c>
      <c r="I17" s="225">
        <f>H17-H18</f>
        <v>-1.6240877314395163E-3</v>
      </c>
      <c r="J17" s="59"/>
    </row>
    <row r="18" spans="1:13" ht="13" thickBot="1">
      <c r="A18" s="86">
        <v>2</v>
      </c>
      <c r="B18" s="66">
        <v>36.5</v>
      </c>
      <c r="C18" s="104">
        <v>0.99350000000000005</v>
      </c>
      <c r="D18" s="87">
        <v>0.85</v>
      </c>
      <c r="E18" s="87">
        <v>2.36</v>
      </c>
      <c r="F18" s="88">
        <f>B5/(((B5-D18)/C18)-(E18+0.1))</f>
        <v>1.0581682128933749</v>
      </c>
      <c r="G18" s="63">
        <v>2</v>
      </c>
      <c r="H18" s="31">
        <f>F18</f>
        <v>1.0581682128933749</v>
      </c>
      <c r="I18" s="226"/>
      <c r="J18" s="59"/>
    </row>
    <row r="19" spans="1:13" ht="13" thickBot="1">
      <c r="A19" s="86">
        <v>3</v>
      </c>
      <c r="B19" s="66">
        <v>36.5</v>
      </c>
      <c r="C19" s="66">
        <v>0.99350000000000005</v>
      </c>
      <c r="D19" s="87">
        <v>0.91</v>
      </c>
      <c r="E19" s="87">
        <v>2.02</v>
      </c>
      <c r="F19" s="88">
        <f>B5/(((B5-D19)/C19)-(E19+0.1))</f>
        <v>1.0523913514286869</v>
      </c>
      <c r="G19" s="64">
        <v>2</v>
      </c>
      <c r="H19" s="31">
        <f>F18</f>
        <v>1.0581682128933749</v>
      </c>
      <c r="I19" s="227">
        <f>H19-H20</f>
        <v>5.7768614646880323E-3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1.0523913514286869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1.0565441251619354</v>
      </c>
      <c r="I21" s="229">
        <f>H21-H22</f>
        <v>4.152773733248516E-3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1.0523913514286869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1.0523913514286869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1.0581682128933749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1.0565441251619354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1.0573561690276552</v>
      </c>
      <c r="C31" s="38"/>
      <c r="D31" s="38"/>
      <c r="E31" s="40"/>
      <c r="G31" s="34">
        <v>3</v>
      </c>
      <c r="H31" s="31">
        <f>F19</f>
        <v>1.0523913514286869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18.148779474377186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9.7821921366893019</v>
      </c>
      <c r="C33" s="40"/>
      <c r="D33" s="40"/>
      <c r="G33" s="34">
        <v>2</v>
      </c>
      <c r="H33" s="31">
        <f>F18</f>
        <v>1.0581682128933749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44.117807863310695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1.0565441251619354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34.1</v>
      </c>
    </row>
    <row r="39" spans="1:9">
      <c r="A39" s="116" t="s">
        <v>5</v>
      </c>
      <c r="B39" s="102">
        <v>18.399999999999999</v>
      </c>
    </row>
    <row r="40" spans="1:9">
      <c r="A40" s="116" t="s">
        <v>6</v>
      </c>
      <c r="B40" s="102">
        <v>35.5</v>
      </c>
    </row>
    <row r="41" spans="1:9" ht="13" thickBot="1">
      <c r="A41" s="117" t="s">
        <v>51</v>
      </c>
      <c r="B41" s="102">
        <v>26.6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27.9</v>
      </c>
    </row>
    <row r="45" spans="1:9">
      <c r="A45" s="116" t="s">
        <v>5</v>
      </c>
      <c r="B45" s="114">
        <v>14.8</v>
      </c>
    </row>
    <row r="46" spans="1:9">
      <c r="A46" s="116" t="s">
        <v>6</v>
      </c>
      <c r="B46" s="114">
        <v>38.4</v>
      </c>
    </row>
    <row r="47" spans="1:9" ht="13" thickBot="1">
      <c r="A47" s="117" t="s">
        <v>51</v>
      </c>
      <c r="B47" s="115">
        <v>28.1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1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  <col min="10" max="10" width="11.5" bestFit="1" customWidth="1"/>
  </cols>
  <sheetData>
    <row r="1" spans="1:13" ht="15.75" customHeight="1">
      <c r="A1" s="253" t="s">
        <v>113</v>
      </c>
      <c r="B1" s="253"/>
      <c r="C1" s="253"/>
      <c r="D1" s="253"/>
      <c r="E1" s="253"/>
      <c r="F1" s="159"/>
      <c r="G1" s="159"/>
      <c r="H1" s="159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60</v>
      </c>
      <c r="C4" s="4"/>
      <c r="E4" s="4"/>
      <c r="F4" s="2" t="s">
        <v>13</v>
      </c>
      <c r="G4" s="157">
        <v>8.3000000000000007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64.7</v>
      </c>
      <c r="C5" s="81"/>
      <c r="D5" s="82" t="s">
        <v>3</v>
      </c>
      <c r="E5" s="83">
        <f>1.099421-(0.0009929*B11)+(0.0000023*(B11*B11))-(0.0001392*B4)</f>
        <v>1.032234053</v>
      </c>
      <c r="F5" s="2" t="s">
        <v>12</v>
      </c>
      <c r="G5" s="157">
        <v>19.7</v>
      </c>
      <c r="H5" s="48" t="s">
        <v>3</v>
      </c>
      <c r="I5" s="44">
        <f>1.1549-0.0678*(LOG(B8+G4+G5+G6))</f>
        <v>1.029676428963656</v>
      </c>
      <c r="J5" s="19">
        <f>1.1599-0.0717*(LOG(B8+G4+G5+G6))</f>
        <v>1.0274733031960785</v>
      </c>
      <c r="K5" s="19">
        <f>1.1423-0.0632*(LOG(B8+G4+G5+G6))</f>
        <v>1.0255724234587471</v>
      </c>
      <c r="L5" s="19">
        <f>1.133-0.0612*(LOG(B8+G4+G5+G6))</f>
        <v>1.0199663341087868</v>
      </c>
      <c r="M5" s="19">
        <f>1.1339-0.0645*(LOG(B8+G4+G5+G6))</f>
        <v>1.0147713815362212</v>
      </c>
    </row>
    <row r="6" spans="1:13" ht="13" thickBot="1">
      <c r="A6" s="7" t="s">
        <v>1</v>
      </c>
      <c r="B6" s="157">
        <v>157.69999999999999</v>
      </c>
      <c r="C6" s="42" t="s">
        <v>11</v>
      </c>
      <c r="D6" s="54" t="s">
        <v>4</v>
      </c>
      <c r="E6" s="50">
        <f>((4.95/E5)-4.5)*100</f>
        <v>29.542404710804515</v>
      </c>
      <c r="F6" s="2" t="s">
        <v>14</v>
      </c>
      <c r="G6" s="157">
        <v>22.1</v>
      </c>
      <c r="H6" s="48" t="s">
        <v>4</v>
      </c>
      <c r="I6" s="45">
        <f>((4.95/I5)-4.5)*100</f>
        <v>30.733545098439663</v>
      </c>
      <c r="J6" s="17">
        <f>((4.95/J5)-4.5)*100</f>
        <v>31.764342158811676</v>
      </c>
      <c r="K6" s="17">
        <f>((4.95/K5)-4.5)*100</f>
        <v>32.657283559371209</v>
      </c>
      <c r="L6" s="17">
        <f>((4.95/L5)-4.5)*100</f>
        <v>35.310135684541777</v>
      </c>
      <c r="M6" s="17">
        <f>((4.95/M5)-4.5)*100</f>
        <v>37.794599854244652</v>
      </c>
    </row>
    <row r="7" spans="1:13" ht="13" thickBot="1">
      <c r="A7" s="7" t="s">
        <v>2</v>
      </c>
      <c r="B7" s="157">
        <v>15.5</v>
      </c>
      <c r="C7" s="7"/>
      <c r="D7" s="48" t="s">
        <v>5</v>
      </c>
      <c r="E7" s="51">
        <f>(E6*B5)/100</f>
        <v>19.113935847890524</v>
      </c>
      <c r="F7" s="2"/>
      <c r="G7" s="14"/>
      <c r="H7" s="48" t="s">
        <v>5</v>
      </c>
      <c r="I7" s="46">
        <f>(I6*B5)/100</f>
        <v>19.884603678690461</v>
      </c>
      <c r="J7" s="18">
        <f>(J6*B5)/100</f>
        <v>20.551529376751155</v>
      </c>
      <c r="K7" s="18">
        <f>(K6*B5)/100</f>
        <v>21.129262462913175</v>
      </c>
      <c r="L7" s="18">
        <f>(L6*B5)/100</f>
        <v>22.845657787898531</v>
      </c>
      <c r="M7" s="18">
        <f>(M6*B5)/100</f>
        <v>24.453106105696293</v>
      </c>
    </row>
    <row r="8" spans="1:13" ht="13" thickBot="1">
      <c r="A8" s="7" t="s">
        <v>9</v>
      </c>
      <c r="B8" s="157">
        <v>20.2</v>
      </c>
      <c r="C8" s="7"/>
      <c r="D8" s="55" t="s">
        <v>6</v>
      </c>
      <c r="E8" s="51">
        <f>B5-E7</f>
        <v>45.586064152109479</v>
      </c>
      <c r="F8" s="2"/>
      <c r="G8" s="14"/>
      <c r="H8" s="49" t="s">
        <v>6</v>
      </c>
      <c r="I8" s="46">
        <f>B5-I7</f>
        <v>44.815396321309542</v>
      </c>
      <c r="J8" s="18">
        <f>B5-J7</f>
        <v>44.148470623248848</v>
      </c>
      <c r="K8" s="18">
        <f>B5-K7</f>
        <v>43.570737537086828</v>
      </c>
      <c r="L8" s="18">
        <f>B5-L7</f>
        <v>41.854342212101471</v>
      </c>
      <c r="M8" s="18">
        <f>B5-M7</f>
        <v>40.24689389430371</v>
      </c>
    </row>
    <row r="9" spans="1:13">
      <c r="A9" s="7" t="s">
        <v>29</v>
      </c>
      <c r="B9" s="157">
        <v>14.5</v>
      </c>
      <c r="C9" s="7"/>
      <c r="D9" s="48" t="s">
        <v>10</v>
      </c>
      <c r="E9" s="52">
        <f>B5/((B6/100)*(B6/100))</f>
        <v>26.016022170315278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36.200000000000003</v>
      </c>
      <c r="C10" s="8"/>
      <c r="D10" s="49" t="s">
        <v>32</v>
      </c>
      <c r="E10" s="53">
        <f>B6/B7</f>
        <v>10.174193548387096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70.900000000000006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33.5</v>
      </c>
      <c r="C17" s="104">
        <v>0.99439999999999995</v>
      </c>
      <c r="D17" s="105">
        <v>-0.68</v>
      </c>
      <c r="E17" s="105">
        <v>1.77</v>
      </c>
      <c r="F17" s="163">
        <f>B5/(((B5-D17)/C17)-(E17+0.1))</f>
        <v>1.0128652696409435</v>
      </c>
      <c r="G17" s="62">
        <v>1</v>
      </c>
      <c r="H17" s="31">
        <f>F17</f>
        <v>1.0128652696409435</v>
      </c>
      <c r="I17" s="225">
        <f>H17-H18</f>
        <v>1.7518619382761447E-3</v>
      </c>
      <c r="J17" s="59"/>
    </row>
    <row r="18" spans="1:13" ht="13" thickBot="1">
      <c r="A18" s="86">
        <v>2</v>
      </c>
      <c r="B18" s="66">
        <v>33.5</v>
      </c>
      <c r="C18" s="104">
        <v>0.99439999999999995</v>
      </c>
      <c r="D18" s="87">
        <v>-0.8</v>
      </c>
      <c r="E18" s="87">
        <v>1.78</v>
      </c>
      <c r="F18" s="88">
        <f>B5/(((B5-D18)/C18)-(E18+0.1))</f>
        <v>1.0111134077026673</v>
      </c>
      <c r="G18" s="63">
        <v>2</v>
      </c>
      <c r="H18" s="31">
        <f>F18</f>
        <v>1.0111134077026673</v>
      </c>
      <c r="I18" s="226"/>
      <c r="J18" s="59"/>
    </row>
    <row r="19" spans="1:13" ht="13" thickBot="1">
      <c r="A19" s="86">
        <v>3</v>
      </c>
      <c r="B19" s="66">
        <v>33.5</v>
      </c>
      <c r="C19" s="66">
        <v>0.99439999999999995</v>
      </c>
      <c r="D19" s="87">
        <v>-0.74</v>
      </c>
      <c r="E19" s="87">
        <v>1.77</v>
      </c>
      <c r="F19" s="88">
        <f>B5/(((B5-D19)/C19)-(E19+0.1))</f>
        <v>1.0119094428868034</v>
      </c>
      <c r="G19" s="64">
        <v>2</v>
      </c>
      <c r="H19" s="31">
        <f>F18</f>
        <v>1.0111134077026673</v>
      </c>
      <c r="I19" s="227">
        <f>H19-H20</f>
        <v>-7.96035184136068E-4</v>
      </c>
      <c r="J19" s="1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1.0119094428868034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1.0128652696409435</v>
      </c>
      <c r="I21" s="229">
        <f>H21-H22</f>
        <v>9.5582675414007667E-4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1.0119094428868034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1.0119094428868034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1.0111134077026673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1.0128652696409435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(F19+F17)/2</f>
        <v>1.0123873562638734</v>
      </c>
      <c r="C31" s="38"/>
      <c r="D31" s="38"/>
      <c r="E31" s="40"/>
      <c r="G31" s="34">
        <v>3</v>
      </c>
      <c r="H31" s="31">
        <f>F19</f>
        <v>1.0119094428868034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38.943285331766745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25.196305609653088</v>
      </c>
      <c r="C33" s="40"/>
      <c r="D33" s="40"/>
      <c r="G33" s="34">
        <v>2</v>
      </c>
      <c r="H33" s="31">
        <f>F18</f>
        <v>1.0111134077026673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39.503694390346915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1.0128652696409435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39.1</v>
      </c>
    </row>
    <row r="39" spans="1:9">
      <c r="A39" s="116" t="s">
        <v>5</v>
      </c>
      <c r="B39" s="102">
        <v>25.3</v>
      </c>
    </row>
    <row r="40" spans="1:9">
      <c r="A40" s="116" t="s">
        <v>6</v>
      </c>
      <c r="B40" s="102">
        <v>39.4</v>
      </c>
    </row>
    <row r="41" spans="1:9" ht="13" thickBot="1">
      <c r="A41" s="117" t="s">
        <v>51</v>
      </c>
      <c r="B41" s="102">
        <v>30.4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33.9</v>
      </c>
    </row>
    <row r="45" spans="1:9">
      <c r="A45" s="116" t="s">
        <v>5</v>
      </c>
      <c r="B45" s="114">
        <v>21.7</v>
      </c>
    </row>
    <row r="46" spans="1:9">
      <c r="A46" s="116" t="s">
        <v>6</v>
      </c>
      <c r="B46" s="114">
        <v>42.3</v>
      </c>
    </row>
    <row r="47" spans="1:9" ht="13" thickBot="1">
      <c r="A47" s="117" t="s">
        <v>51</v>
      </c>
      <c r="B47" s="115">
        <v>31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A3:M3"/>
    <mergeCell ref="A15:F15"/>
    <mergeCell ref="G15:I15"/>
    <mergeCell ref="I17:I18"/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46</v>
      </c>
      <c r="C4" s="4"/>
      <c r="E4" s="4"/>
      <c r="F4" s="2" t="s">
        <v>13</v>
      </c>
      <c r="G4" s="157">
        <v>11.1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58.9</v>
      </c>
      <c r="C5" s="81"/>
      <c r="D5" s="82" t="s">
        <v>3</v>
      </c>
      <c r="E5" s="83">
        <f>1.099421-(0.0009929*B11)+(0.0000023*(B11*B11))-(0.0001392*B4)</f>
        <v>1.0327271129999998</v>
      </c>
      <c r="F5" s="2" t="s">
        <v>12</v>
      </c>
      <c r="G5" s="157">
        <v>36.5</v>
      </c>
      <c r="H5" s="48" t="s">
        <v>3</v>
      </c>
      <c r="I5" s="44">
        <f>1.1549-0.0678*(LOG(B8+G4+G5+G6))</f>
        <v>1.020655771406622</v>
      </c>
      <c r="J5" s="19">
        <f>1.1599-0.0717*(LOG(B8+G4+G5+G6))</f>
        <v>1.0179337582574453</v>
      </c>
      <c r="K5" s="19">
        <f>1.1423-0.0632*(LOG(B8+G4+G5+G6))</f>
        <v>1.0171637869159074</v>
      </c>
      <c r="L5" s="19">
        <f>1.133-0.0612*(LOG(B8+G4+G5+G6))</f>
        <v>1.0118237936590748</v>
      </c>
      <c r="M5" s="19">
        <f>1.1339-0.0645*(LOG(B8+G4+G5+G6))</f>
        <v>1.0061897825328483</v>
      </c>
    </row>
    <row r="6" spans="1:13" ht="13" thickBot="1">
      <c r="A6" s="7" t="s">
        <v>1</v>
      </c>
      <c r="B6" s="157">
        <v>152.5</v>
      </c>
      <c r="C6" s="42" t="s">
        <v>11</v>
      </c>
      <c r="D6" s="54" t="s">
        <v>4</v>
      </c>
      <c r="E6" s="50">
        <f>((4.95/E5)-4.5)*100</f>
        <v>29.313454414941997</v>
      </c>
      <c r="F6" s="2" t="s">
        <v>14</v>
      </c>
      <c r="G6" s="157">
        <v>29.2</v>
      </c>
      <c r="H6" s="48" t="s">
        <v>4</v>
      </c>
      <c r="I6" s="45">
        <f>((4.95/I5)-4.5)*100</f>
        <v>34.982316141526582</v>
      </c>
      <c r="J6" s="17">
        <f>((4.95/J5)-4.5)*100</f>
        <v>36.279186621502916</v>
      </c>
      <c r="K6" s="17">
        <f>((4.95/K5)-4.5)*100</f>
        <v>36.647289617796289</v>
      </c>
      <c r="L6" s="17">
        <f>((4.95/L5)-4.5)*100</f>
        <v>39.215615507442706</v>
      </c>
      <c r="M6" s="17">
        <f>((4.95/M5)-4.5)*100</f>
        <v>41.954906115179291</v>
      </c>
    </row>
    <row r="7" spans="1:13" ht="13" thickBot="1">
      <c r="A7" s="7" t="s">
        <v>2</v>
      </c>
      <c r="B7" s="157">
        <v>14.8</v>
      </c>
      <c r="C7" s="7"/>
      <c r="D7" s="48" t="s">
        <v>5</v>
      </c>
      <c r="E7" s="51">
        <f>(E6*B5)/100</f>
        <v>17.265624650400838</v>
      </c>
      <c r="F7" s="2"/>
      <c r="G7" s="14"/>
      <c r="H7" s="48" t="s">
        <v>5</v>
      </c>
      <c r="I7" s="46">
        <f>(I6*B5)/100</f>
        <v>20.604584207359157</v>
      </c>
      <c r="J7" s="18">
        <f>(J6*B5)/100</f>
        <v>21.368440920065218</v>
      </c>
      <c r="K7" s="18">
        <f>(K6*B5)/100</f>
        <v>21.585253584882015</v>
      </c>
      <c r="L7" s="18">
        <f>(L6*B5)/100</f>
        <v>23.097997533883753</v>
      </c>
      <c r="M7" s="18">
        <f>(M6*B5)/100</f>
        <v>24.7114397018406</v>
      </c>
    </row>
    <row r="8" spans="1:13" ht="13" thickBot="1">
      <c r="A8" s="7" t="s">
        <v>9</v>
      </c>
      <c r="B8" s="157">
        <v>18.7</v>
      </c>
      <c r="C8" s="7"/>
      <c r="D8" s="55" t="s">
        <v>6</v>
      </c>
      <c r="E8" s="51">
        <f>B5-E7</f>
        <v>41.634375349599161</v>
      </c>
      <c r="F8" s="2"/>
      <c r="G8" s="14"/>
      <c r="H8" s="49" t="s">
        <v>6</v>
      </c>
      <c r="I8" s="46">
        <f>B5-I7</f>
        <v>38.295415792640839</v>
      </c>
      <c r="J8" s="18">
        <f>B5-J7</f>
        <v>37.53155907993478</v>
      </c>
      <c r="K8" s="18">
        <f>B5-K7</f>
        <v>37.31474641511798</v>
      </c>
      <c r="L8" s="18">
        <f>B5-L7</f>
        <v>35.802002466116249</v>
      </c>
      <c r="M8" s="18">
        <f>B5-M7</f>
        <v>34.188560298159402</v>
      </c>
    </row>
    <row r="9" spans="1:13">
      <c r="A9" s="7" t="s">
        <v>29</v>
      </c>
      <c r="B9" s="157">
        <v>27.4</v>
      </c>
      <c r="C9" s="7"/>
      <c r="D9" s="48" t="s">
        <v>10</v>
      </c>
      <c r="E9" s="52">
        <f>B5/((B6/100)*(B6/100))</f>
        <v>25.326525127653859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27</v>
      </c>
      <c r="C10" s="8"/>
      <c r="D10" s="49" t="s">
        <v>32</v>
      </c>
      <c r="E10" s="53">
        <f>B6/B7</f>
        <v>10.304054054054054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73.099999999999994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36.299999999999997</v>
      </c>
      <c r="C17" s="104">
        <v>0.99360000000000004</v>
      </c>
      <c r="D17" s="105">
        <v>0.54</v>
      </c>
      <c r="E17" s="105">
        <v>1.22</v>
      </c>
      <c r="F17" s="163">
        <f>B5/(((B5-D17)/C17)-(E17+0.1))</f>
        <v>1.0258480651393007</v>
      </c>
      <c r="G17" s="62">
        <v>1</v>
      </c>
      <c r="H17" s="31">
        <f>F17</f>
        <v>1.0258480651393007</v>
      </c>
      <c r="I17" s="225">
        <f>H17-H18</f>
        <v>7.3027029906791441E-4</v>
      </c>
      <c r="J17" s="59"/>
    </row>
    <row r="18" spans="1:13" ht="13" thickBot="1">
      <c r="A18" s="86">
        <v>2</v>
      </c>
      <c r="B18" s="66">
        <v>36.299999999999997</v>
      </c>
      <c r="C18" s="104">
        <v>0.99360000000000004</v>
      </c>
      <c r="D18" s="87">
        <v>0.4</v>
      </c>
      <c r="E18" s="87">
        <v>1.32</v>
      </c>
      <c r="F18" s="88">
        <f>B5/(((B5-D18)/C18)-(E18+0.1))</f>
        <v>1.0251177948402328</v>
      </c>
      <c r="G18" s="63">
        <v>2</v>
      </c>
      <c r="H18" s="31">
        <f>F18</f>
        <v>1.0251177948402328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1.0251177948402328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1.0258480651393007</v>
      </c>
      <c r="I21" s="229" t="e">
        <f>H21-H22</f>
        <v>#DIV/0!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1.0251177948402328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1.0258480651393007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1.0254829299897668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32.699404859854297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19.25994946245418</v>
      </c>
      <c r="C33" s="40"/>
      <c r="D33" s="40"/>
      <c r="G33" s="34">
        <v>2</v>
      </c>
      <c r="H33" s="31">
        <f>F18</f>
        <v>1.0251177948402328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39.640050537545818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1.0258480651393007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39.4</v>
      </c>
    </row>
    <row r="39" spans="1:9">
      <c r="A39" s="116" t="s">
        <v>5</v>
      </c>
      <c r="B39" s="102">
        <v>23.2</v>
      </c>
    </row>
    <row r="40" spans="1:9">
      <c r="A40" s="116" t="s">
        <v>6</v>
      </c>
      <c r="B40" s="102">
        <v>35.700000000000003</v>
      </c>
    </row>
    <row r="41" spans="1:9" ht="13" thickBot="1">
      <c r="A41" s="117" t="s">
        <v>51</v>
      </c>
      <c r="B41" s="102">
        <v>27.3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33.1</v>
      </c>
    </row>
    <row r="45" spans="1:9">
      <c r="A45" s="116" t="s">
        <v>5</v>
      </c>
      <c r="B45" s="114">
        <v>19.3</v>
      </c>
    </row>
    <row r="46" spans="1:9">
      <c r="A46" s="116" t="s">
        <v>6</v>
      </c>
      <c r="B46" s="114">
        <v>39.1</v>
      </c>
    </row>
    <row r="47" spans="1:9" ht="13" thickBot="1">
      <c r="A47" s="117" t="s">
        <v>51</v>
      </c>
      <c r="B47" s="115">
        <v>28.6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32" sqref="B32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21</v>
      </c>
      <c r="C4" s="4"/>
      <c r="E4" s="4"/>
      <c r="F4" s="2" t="s">
        <v>13</v>
      </c>
      <c r="G4" s="157">
        <v>8.6999999999999993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56.6</v>
      </c>
      <c r="C5" s="81"/>
      <c r="D5" s="82" t="s">
        <v>3</v>
      </c>
      <c r="E5" s="83">
        <f>1.099421-(0.0009929*B11)+(0.0000023*(B11*B11))-(0.0001392*B4)</f>
        <v>1.0454909280000002</v>
      </c>
      <c r="F5" s="2" t="s">
        <v>12</v>
      </c>
      <c r="G5" s="157">
        <v>14.2</v>
      </c>
      <c r="H5" s="48" t="s">
        <v>3</v>
      </c>
      <c r="I5" s="44">
        <f>1.1549-0.0678*(LOG(B8+G4+G5+G6))</f>
        <v>1.0290958012457232</v>
      </c>
      <c r="J5" s="19">
        <f>1.1599-0.0717*(LOG(B8+G4+G5+G6))</f>
        <v>1.0268592765386186</v>
      </c>
      <c r="K5" s="19">
        <f>1.1423-0.0632*(LOG(B8+G4+G5+G6))</f>
        <v>1.0250311893617952</v>
      </c>
      <c r="L5" s="19">
        <f>1.133-0.0612*(LOG(B8+G4+G5+G6))</f>
        <v>1.0194422276731308</v>
      </c>
      <c r="M5" s="19">
        <f>1.1339-0.0645*(LOG(B8+G4+G5+G6))</f>
        <v>1.0142190144594267</v>
      </c>
    </row>
    <row r="6" spans="1:13" ht="13" thickBot="1">
      <c r="A6" s="7" t="s">
        <v>1</v>
      </c>
      <c r="B6" s="157">
        <v>157.4</v>
      </c>
      <c r="C6" s="42" t="s">
        <v>11</v>
      </c>
      <c r="D6" s="54" t="s">
        <v>4</v>
      </c>
      <c r="E6" s="50">
        <f>((4.95/E5)-4.5)*100</f>
        <v>23.461784070114788</v>
      </c>
      <c r="F6" s="2" t="s">
        <v>14</v>
      </c>
      <c r="G6" s="157">
        <v>29.3</v>
      </c>
      <c r="H6" s="48" t="s">
        <v>4</v>
      </c>
      <c r="I6" s="45">
        <f>((4.95/I5)-4.5)*100</f>
        <v>31.004780508093788</v>
      </c>
      <c r="J6" s="17">
        <f>((4.95/J5)-4.5)*100</f>
        <v>32.052420725620046</v>
      </c>
      <c r="K6" s="17">
        <f>((4.95/K5)-4.5)*100</f>
        <v>32.912134906057759</v>
      </c>
      <c r="L6" s="17">
        <f>((4.95/L5)-4.5)*100</f>
        <v>35.559638950638558</v>
      </c>
      <c r="M6" s="17">
        <f>((4.95/M5)-4.5)*100</f>
        <v>38.060264048423861</v>
      </c>
    </row>
    <row r="7" spans="1:13" ht="13" thickBot="1">
      <c r="A7" s="7" t="s">
        <v>2</v>
      </c>
      <c r="B7" s="157">
        <v>14.4</v>
      </c>
      <c r="C7" s="7"/>
      <c r="D7" s="48" t="s">
        <v>5</v>
      </c>
      <c r="E7" s="51">
        <f>(E6*B5)/100</f>
        <v>13.27936978368497</v>
      </c>
      <c r="F7" s="2"/>
      <c r="G7" s="14"/>
      <c r="H7" s="48" t="s">
        <v>5</v>
      </c>
      <c r="I7" s="46">
        <f>(I6*B5)/100</f>
        <v>17.548705767581083</v>
      </c>
      <c r="J7" s="18">
        <f>(J6*B5)/100</f>
        <v>18.141670130700945</v>
      </c>
      <c r="K7" s="18">
        <f>(K6*B5)/100</f>
        <v>18.628268356828691</v>
      </c>
      <c r="L7" s="18">
        <f>(L6*B5)/100</f>
        <v>20.126755646061426</v>
      </c>
      <c r="M7" s="18">
        <f>(M6*B5)/100</f>
        <v>21.542109451407907</v>
      </c>
    </row>
    <row r="8" spans="1:13" ht="13" thickBot="1">
      <c r="A8" s="7" t="s">
        <v>9</v>
      </c>
      <c r="B8" s="157">
        <v>19.5</v>
      </c>
      <c r="C8" s="7"/>
      <c r="D8" s="55" t="s">
        <v>6</v>
      </c>
      <c r="E8" s="51">
        <f>B5-E7</f>
        <v>43.320630216315031</v>
      </c>
      <c r="F8" s="2"/>
      <c r="G8" s="14"/>
      <c r="H8" s="49" t="s">
        <v>6</v>
      </c>
      <c r="I8" s="46">
        <f>B5-I7</f>
        <v>39.051294232418918</v>
      </c>
      <c r="J8" s="18">
        <f>B5-J7</f>
        <v>38.458329869299057</v>
      </c>
      <c r="K8" s="18">
        <f>B5-K7</f>
        <v>37.97173164317131</v>
      </c>
      <c r="L8" s="18">
        <f>B5-L7</f>
        <v>36.473244353938576</v>
      </c>
      <c r="M8" s="18">
        <f>B5-M7</f>
        <v>35.057890548592098</v>
      </c>
    </row>
    <row r="9" spans="1:13">
      <c r="A9" s="7" t="s">
        <v>29</v>
      </c>
      <c r="B9" s="157">
        <v>14.2</v>
      </c>
      <c r="C9" s="7"/>
      <c r="D9" s="48" t="s">
        <v>10</v>
      </c>
      <c r="E9" s="52">
        <f>B5/((B6/100)*(B6/100))</f>
        <v>22.845831806241513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25.9</v>
      </c>
      <c r="C10" s="8"/>
      <c r="D10" s="49" t="s">
        <v>32</v>
      </c>
      <c r="E10" s="53">
        <f>B6/B7</f>
        <v>10.930555555555555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59.6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35.6</v>
      </c>
      <c r="C17" s="104">
        <v>0.99380000000000002</v>
      </c>
      <c r="D17" s="105">
        <v>0.9</v>
      </c>
      <c r="E17" s="105">
        <v>1.23</v>
      </c>
      <c r="F17" s="163">
        <f>B5/(((B5-D17)/C17)-(E17+0.1))</f>
        <v>1.0344040887232735</v>
      </c>
      <c r="G17" s="62">
        <v>1</v>
      </c>
      <c r="H17" s="31">
        <f>F17</f>
        <v>1.0344040887232735</v>
      </c>
      <c r="I17" s="225">
        <f>H17-H18</f>
        <v>1.7080105870903584E-3</v>
      </c>
      <c r="J17" s="59"/>
    </row>
    <row r="18" spans="1:13" ht="13" thickBot="1">
      <c r="A18" s="86">
        <v>2</v>
      </c>
      <c r="B18" s="66">
        <v>35.6</v>
      </c>
      <c r="C18" s="104">
        <v>0.99380000000000002</v>
      </c>
      <c r="D18" s="87">
        <v>0.82</v>
      </c>
      <c r="E18" s="87">
        <v>1.22</v>
      </c>
      <c r="F18" s="88">
        <f>B5/(((B5-D18)/C18)-(E18+0.1))</f>
        <v>1.0326960781361831</v>
      </c>
      <c r="G18" s="63">
        <v>2</v>
      </c>
      <c r="H18" s="31">
        <f>F18</f>
        <v>1.0326960781361831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1.0326960781361831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1.0344040887232735</v>
      </c>
      <c r="I21" s="229" t="e">
        <f>H21-H22</f>
        <v>#DIV/0!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1.0326960781361831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1.0344040887232735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1.0335500834297284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28.931798212810378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16.375397788450677</v>
      </c>
      <c r="C33" s="40"/>
      <c r="D33" s="40"/>
      <c r="G33" s="34">
        <v>2</v>
      </c>
      <c r="H33" s="31">
        <f>F18</f>
        <v>1.0326960781361831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40.224602211549325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1.0344040887232735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32.5</v>
      </c>
    </row>
    <row r="39" spans="1:9">
      <c r="A39" s="116" t="s">
        <v>5</v>
      </c>
      <c r="B39" s="102">
        <v>18.399999999999999</v>
      </c>
    </row>
    <row r="40" spans="1:9">
      <c r="A40" s="116" t="s">
        <v>6</v>
      </c>
      <c r="B40" s="102">
        <v>38.200000000000003</v>
      </c>
    </row>
    <row r="41" spans="1:9" ht="13" thickBot="1">
      <c r="A41" s="117" t="s">
        <v>51</v>
      </c>
      <c r="B41" s="102">
        <v>28.8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25.6</v>
      </c>
    </row>
    <row r="45" spans="1:9">
      <c r="A45" s="116" t="s">
        <v>5</v>
      </c>
      <c r="B45" s="114">
        <v>14.3</v>
      </c>
    </row>
    <row r="46" spans="1:9">
      <c r="A46" s="116" t="s">
        <v>6</v>
      </c>
      <c r="B46" s="114">
        <v>41.7</v>
      </c>
    </row>
    <row r="47" spans="1:9" ht="13" thickBot="1">
      <c r="A47" s="117" t="s">
        <v>51</v>
      </c>
      <c r="B47" s="115">
        <v>30.5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3" zoomScale="125" zoomScaleNormal="125" zoomScalePageLayoutView="125"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116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56</v>
      </c>
      <c r="C4" s="4"/>
      <c r="E4" s="4"/>
      <c r="F4" s="2" t="s">
        <v>13</v>
      </c>
      <c r="G4" s="157">
        <v>6.6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56.9</v>
      </c>
      <c r="C5" s="81"/>
      <c r="D5" s="82" t="s">
        <v>3</v>
      </c>
      <c r="E5" s="83">
        <f>1.099421-(0.0009929*B11)+(0.0000023*(B11*B11))-(0.0001392*B4)</f>
        <v>1.0421384250000001</v>
      </c>
      <c r="F5" s="2" t="s">
        <v>12</v>
      </c>
      <c r="G5" s="157">
        <v>25.7</v>
      </c>
      <c r="H5" s="48" t="s">
        <v>3</v>
      </c>
      <c r="I5" s="44">
        <f>1.1549-0.0678*(LOG(B8+G4+G5+G6))</f>
        <v>1.0274196075942865</v>
      </c>
      <c r="J5" s="19">
        <f>1.1599-0.0717*(LOG(B8+G4+G5+G6))</f>
        <v>1.0250866646682939</v>
      </c>
      <c r="K5" s="19">
        <f>1.1423-0.0632*(LOG(B8+G4+G5+G6))</f>
        <v>1.0234687197634058</v>
      </c>
      <c r="L5" s="19">
        <f>1.133-0.0612*(LOG(B8+G4+G5+G6))</f>
        <v>1.0179292033151965</v>
      </c>
      <c r="M5" s="19">
        <f>1.1339-0.0645*(LOG(B8+G4+G5+G6))</f>
        <v>1.0126244054547415</v>
      </c>
    </row>
    <row r="6" spans="1:13" ht="13" thickBot="1">
      <c r="A6" s="7" t="s">
        <v>1</v>
      </c>
      <c r="B6" s="157">
        <v>142.80000000000001</v>
      </c>
      <c r="C6" s="42" t="s">
        <v>11</v>
      </c>
      <c r="D6" s="54" t="s">
        <v>4</v>
      </c>
      <c r="E6" s="50">
        <f>((4.95/E5)-4.5)*100</f>
        <v>24.9848850453815</v>
      </c>
      <c r="F6" s="2" t="s">
        <v>14</v>
      </c>
      <c r="G6" s="157">
        <v>29.2</v>
      </c>
      <c r="H6" s="48" t="s">
        <v>4</v>
      </c>
      <c r="I6" s="45">
        <f>((4.95/I5)-4.5)*100</f>
        <v>31.789520407389915</v>
      </c>
      <c r="J6" s="17">
        <f>((4.95/J5)-4.5)*100</f>
        <v>32.886000824307175</v>
      </c>
      <c r="K6" s="17">
        <f>((4.95/K5)-4.5)*100</f>
        <v>33.649368506766564</v>
      </c>
      <c r="L6" s="17">
        <f>((4.95/L5)-4.5)*100</f>
        <v>36.28136258187871</v>
      </c>
      <c r="M6" s="17">
        <f>((4.95/M5)-4.5)*100</f>
        <v>38.828826693851241</v>
      </c>
    </row>
    <row r="7" spans="1:13" ht="13" thickBot="1">
      <c r="A7" s="7" t="s">
        <v>2</v>
      </c>
      <c r="B7" s="157">
        <v>15.1</v>
      </c>
      <c r="C7" s="7"/>
      <c r="D7" s="48" t="s">
        <v>5</v>
      </c>
      <c r="E7" s="51">
        <f>(E6*B5)/100</f>
        <v>14.216399590822073</v>
      </c>
      <c r="F7" s="2"/>
      <c r="G7" s="14"/>
      <c r="H7" s="48" t="s">
        <v>5</v>
      </c>
      <c r="I7" s="46">
        <f>(I6*B5)/100</f>
        <v>18.088237111804862</v>
      </c>
      <c r="J7" s="18">
        <f>(J6*B5)/100</f>
        <v>18.712134469030783</v>
      </c>
      <c r="K7" s="18">
        <f>(K6*B5)/100</f>
        <v>19.146490680350176</v>
      </c>
      <c r="L7" s="18">
        <f>(L6*B5)/100</f>
        <v>20.644095309088986</v>
      </c>
      <c r="M7" s="18">
        <f>(M6*B5)/100</f>
        <v>22.093602388801354</v>
      </c>
    </row>
    <row r="8" spans="1:13" ht="13" thickBot="1">
      <c r="A8" s="7" t="s">
        <v>9</v>
      </c>
      <c r="B8" s="157">
        <v>14.4</v>
      </c>
      <c r="C8" s="7"/>
      <c r="D8" s="55" t="s">
        <v>6</v>
      </c>
      <c r="E8" s="51">
        <f>B5-E7</f>
        <v>42.683600409177927</v>
      </c>
      <c r="F8" s="2"/>
      <c r="G8" s="14"/>
      <c r="H8" s="49" t="s">
        <v>6</v>
      </c>
      <c r="I8" s="46">
        <f>B5-I7</f>
        <v>38.811762888195133</v>
      </c>
      <c r="J8" s="18">
        <f>B5-J7</f>
        <v>38.187865530969219</v>
      </c>
      <c r="K8" s="18">
        <f>B5-K7</f>
        <v>37.753509319649822</v>
      </c>
      <c r="L8" s="18">
        <f>B5-L7</f>
        <v>36.255904690911009</v>
      </c>
      <c r="M8" s="18">
        <f>B5-M7</f>
        <v>34.806397611198648</v>
      </c>
    </row>
    <row r="9" spans="1:13">
      <c r="A9" s="7" t="s">
        <v>29</v>
      </c>
      <c r="B9" s="157">
        <v>22.6</v>
      </c>
      <c r="C9" s="7"/>
      <c r="D9" s="48" t="s">
        <v>10</v>
      </c>
      <c r="E9" s="52">
        <f>B5/((B6/100)*(B6/100))</f>
        <v>27.9033181900211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20.5</v>
      </c>
      <c r="C10" s="8"/>
      <c r="D10" s="49" t="s">
        <v>32</v>
      </c>
      <c r="E10" s="53">
        <f>B6/B7</f>
        <v>9.4569536423841072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57.5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36.1</v>
      </c>
      <c r="C17" s="104">
        <v>0.99360000000000004</v>
      </c>
      <c r="D17" s="105">
        <v>0.42</v>
      </c>
      <c r="E17" s="105">
        <v>1.52</v>
      </c>
      <c r="F17" s="163">
        <f>B5/(((B5-D17)/C17)-(E17+0.1))</f>
        <v>1.0303528491006293</v>
      </c>
      <c r="G17" s="62">
        <v>1</v>
      </c>
      <c r="H17" s="31">
        <f>F17</f>
        <v>1.0303528491006293</v>
      </c>
      <c r="I17" s="225">
        <f>H17-H18</f>
        <v>1.2995953348253764E-3</v>
      </c>
      <c r="J17" s="59"/>
    </row>
    <row r="18" spans="1:13" ht="13" thickBot="1">
      <c r="A18" s="86">
        <v>2</v>
      </c>
      <c r="B18" s="103">
        <v>36.1</v>
      </c>
      <c r="C18" s="104">
        <v>0.99360000000000004</v>
      </c>
      <c r="D18" s="87">
        <v>0.46</v>
      </c>
      <c r="E18" s="87">
        <v>1.41</v>
      </c>
      <c r="F18" s="88">
        <f>B5/(((B5-D18)/C18)-(E18+0.1))</f>
        <v>1.0290532537658039</v>
      </c>
      <c r="G18" s="63">
        <v>2</v>
      </c>
      <c r="H18" s="31">
        <f>F18</f>
        <v>1.0290532537658039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1.0290532537658039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1.0303528491006293</v>
      </c>
      <c r="I21" s="229" t="e">
        <f>H21-H22</f>
        <v>#DIV/0!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1.0290532537658039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1.0303528491006293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1.0297030514332166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30.72111596738738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17.480314985443421</v>
      </c>
      <c r="C33" s="40"/>
      <c r="D33" s="40"/>
      <c r="G33" s="34">
        <v>2</v>
      </c>
      <c r="H33" s="31">
        <f>F18</f>
        <v>1.0290532537658039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39.419685014556578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1.0303528491006293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40.4</v>
      </c>
    </row>
    <row r="39" spans="1:9">
      <c r="A39" s="116" t="s">
        <v>5</v>
      </c>
      <c r="B39" s="102">
        <v>23</v>
      </c>
    </row>
    <row r="40" spans="1:9">
      <c r="A40" s="116" t="s">
        <v>6</v>
      </c>
      <c r="B40" s="102">
        <v>33.9</v>
      </c>
    </row>
    <row r="41" spans="1:9" ht="13" thickBot="1">
      <c r="A41" s="117" t="s">
        <v>51</v>
      </c>
      <c r="B41" s="102">
        <v>26.3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30.7</v>
      </c>
    </row>
    <row r="45" spans="1:9">
      <c r="A45" s="116" t="s">
        <v>5</v>
      </c>
      <c r="B45" s="114">
        <v>17.3</v>
      </c>
    </row>
    <row r="46" spans="1:9">
      <c r="A46" s="116" t="s">
        <v>6</v>
      </c>
      <c r="B46" s="114">
        <v>39.1</v>
      </c>
    </row>
    <row r="47" spans="1:9" ht="13" thickBot="1">
      <c r="A47" s="117" t="s">
        <v>51</v>
      </c>
      <c r="B47" s="115">
        <v>28.6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:G7"/>
    </sheetView>
  </sheetViews>
  <sheetFormatPr baseColWidth="10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" workbookViewId="0">
      <selection activeCell="D37" sqref="D37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23</v>
      </c>
      <c r="C4" s="4"/>
      <c r="E4" s="4"/>
      <c r="F4" s="2" t="s">
        <v>13</v>
      </c>
      <c r="G4" s="157">
        <v>8.5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66.3</v>
      </c>
      <c r="C5" s="81"/>
      <c r="D5" s="82" t="s">
        <v>3</v>
      </c>
      <c r="E5" s="83">
        <f>1.099421-(0.0009929*B11)+(0.0000023*(B11*B11))-(0.0001392*B4)</f>
        <v>1.0366538000000001</v>
      </c>
      <c r="F5" s="2" t="s">
        <v>12</v>
      </c>
      <c r="G5" s="157">
        <v>18</v>
      </c>
      <c r="H5" s="48" t="s">
        <v>3</v>
      </c>
      <c r="I5" s="44">
        <f>1.1549-0.0678*(LOG(B8+G4+G5+G6))</f>
        <v>1.0231310718215663</v>
      </c>
      <c r="J5" s="19">
        <f>1.1599-0.0717*(LOG(B8+G4+G5+G6))</f>
        <v>1.0205514432095324</v>
      </c>
      <c r="K5" s="19">
        <f>1.1423-0.0632*(LOG(B8+G4+G5+G6))</f>
        <v>1.0194711465947344</v>
      </c>
      <c r="L5" s="19">
        <f>1.133-0.0612*(LOG(B8+G4+G5+G6))</f>
        <v>1.0140581356265466</v>
      </c>
      <c r="M5" s="19">
        <f>1.1339-0.0645*(LOG(B8+G4+G5+G6))</f>
        <v>1.0085446037240562</v>
      </c>
    </row>
    <row r="6" spans="1:13" ht="13" thickBot="1">
      <c r="A6" s="7" t="s">
        <v>1</v>
      </c>
      <c r="B6" s="157">
        <v>161.69999999999999</v>
      </c>
      <c r="C6" s="42" t="s">
        <v>11</v>
      </c>
      <c r="D6" s="54" t="s">
        <v>4</v>
      </c>
      <c r="E6" s="50">
        <f>((4.95/E5)-4.5)*100</f>
        <v>27.497887915907882</v>
      </c>
      <c r="F6" s="2" t="s">
        <v>14</v>
      </c>
      <c r="G6" s="157">
        <v>36.700000000000003</v>
      </c>
      <c r="H6" s="48" t="s">
        <v>4</v>
      </c>
      <c r="I6" s="45">
        <f>((4.95/I5)-4.5)*100</f>
        <v>33.808979741676559</v>
      </c>
      <c r="J6" s="17">
        <f>((4.95/J5)-4.5)*100</f>
        <v>35.031894564054952</v>
      </c>
      <c r="K6" s="17">
        <f>((4.95/K5)-4.5)*100</f>
        <v>35.54586527869148</v>
      </c>
      <c r="L6" s="17">
        <f>((4.95/L5)-4.5)*100</f>
        <v>38.13769409202461</v>
      </c>
      <c r="M6" s="17">
        <f>((4.95/M5)-4.5)*100</f>
        <v>40.806255045349445</v>
      </c>
    </row>
    <row r="7" spans="1:13" ht="13" thickBot="1">
      <c r="A7" s="7" t="s">
        <v>2</v>
      </c>
      <c r="B7" s="157">
        <v>14.4</v>
      </c>
      <c r="C7" s="7"/>
      <c r="D7" s="48" t="s">
        <v>5</v>
      </c>
      <c r="E7" s="51">
        <f>(E6*B5)/100</f>
        <v>18.231099688246925</v>
      </c>
      <c r="F7" s="2"/>
      <c r="G7" s="14"/>
      <c r="H7" s="48" t="s">
        <v>5</v>
      </c>
      <c r="I7" s="46">
        <f>(I6*B5)/100</f>
        <v>22.415353568731557</v>
      </c>
      <c r="J7" s="18">
        <f>(J6*B5)/100</f>
        <v>23.226146095968435</v>
      </c>
      <c r="K7" s="18">
        <f>(K6*B5)/100</f>
        <v>23.56690867977245</v>
      </c>
      <c r="L7" s="18">
        <f>(L6*B5)/100</f>
        <v>25.285291183012315</v>
      </c>
      <c r="M7" s="18">
        <f>(M6*B5)/100</f>
        <v>27.054547095066681</v>
      </c>
    </row>
    <row r="8" spans="1:13" ht="13" thickBot="1">
      <c r="A8" s="7" t="s">
        <v>9</v>
      </c>
      <c r="B8" s="157">
        <v>24.6</v>
      </c>
      <c r="C8" s="7"/>
      <c r="D8" s="55" t="s">
        <v>6</v>
      </c>
      <c r="E8" s="51">
        <f>B5-E7</f>
        <v>48.068900311753069</v>
      </c>
      <c r="F8" s="2"/>
      <c r="G8" s="14"/>
      <c r="H8" s="49" t="s">
        <v>6</v>
      </c>
      <c r="I8" s="46">
        <f>B5-I7</f>
        <v>43.884646431268436</v>
      </c>
      <c r="J8" s="18">
        <f>B5-J7</f>
        <v>43.073853904031566</v>
      </c>
      <c r="K8" s="18">
        <f>B5-K7</f>
        <v>42.733091320227544</v>
      </c>
      <c r="L8" s="18">
        <f>B5-L7</f>
        <v>41.014708816987678</v>
      </c>
      <c r="M8" s="18">
        <f>B5-M7</f>
        <v>39.245452904933316</v>
      </c>
    </row>
    <row r="9" spans="1:13">
      <c r="A9" s="7" t="s">
        <v>29</v>
      </c>
      <c r="B9" s="157">
        <v>19.2</v>
      </c>
      <c r="C9" s="7"/>
      <c r="D9" s="48" t="s">
        <v>10</v>
      </c>
      <c r="E9" s="52">
        <f>B5/((B6/100)*(B6/100))</f>
        <v>25.356744148156817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28.2</v>
      </c>
      <c r="C10" s="8"/>
      <c r="D10" s="49" t="s">
        <v>32</v>
      </c>
      <c r="E10" s="53">
        <f>B6/B7</f>
        <v>11.229166666666666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72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36.299999999999997</v>
      </c>
      <c r="C17" s="104">
        <v>0.99360000000000004</v>
      </c>
      <c r="D17" s="105">
        <v>0.47</v>
      </c>
      <c r="E17" s="105">
        <v>1.63</v>
      </c>
      <c r="F17" s="163">
        <f>B5/(((B5-D17)/C17)-(E17+0.1))</f>
        <v>1.0275242316958917</v>
      </c>
      <c r="G17" s="62">
        <v>1</v>
      </c>
      <c r="H17" s="31">
        <f>F17</f>
        <v>1.0275242316958917</v>
      </c>
      <c r="I17" s="225">
        <f>H17-H18</f>
        <v>5.7375922554927516E-3</v>
      </c>
      <c r="J17" s="59"/>
    </row>
    <row r="18" spans="1:13" ht="13" thickBot="1">
      <c r="A18" s="86">
        <v>2</v>
      </c>
      <c r="B18" s="66">
        <v>36.299999999999997</v>
      </c>
      <c r="C18" s="104">
        <v>0.99360000000000004</v>
      </c>
      <c r="D18" s="87">
        <v>0.11</v>
      </c>
      <c r="E18" s="87">
        <v>1.63</v>
      </c>
      <c r="F18" s="88">
        <f>B5/(((B5-D18)/C18)-(E18+0.1))</f>
        <v>1.0217866394403989</v>
      </c>
      <c r="G18" s="63">
        <v>2</v>
      </c>
      <c r="H18" s="31">
        <f>F18</f>
        <v>1.0217866394403989</v>
      </c>
      <c r="I18" s="226"/>
      <c r="J18" s="59"/>
    </row>
    <row r="19" spans="1:13" ht="13" thickBot="1">
      <c r="A19" s="86">
        <v>3</v>
      </c>
      <c r="B19" s="66">
        <v>36.1</v>
      </c>
      <c r="C19" s="66">
        <v>0.99360000000000004</v>
      </c>
      <c r="D19" s="87">
        <v>0.23</v>
      </c>
      <c r="E19" s="87">
        <v>1.56</v>
      </c>
      <c r="F19" s="88">
        <f>B5/(((B5-D19)/C19)-(E19+0.1))</f>
        <v>1.0225868038782113</v>
      </c>
      <c r="G19" s="64">
        <v>2</v>
      </c>
      <c r="H19" s="31">
        <f>F18</f>
        <v>1.0217866394403989</v>
      </c>
      <c r="I19" s="227">
        <f>H19-H20</f>
        <v>-8.0016443781238955E-4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1.0225868038782113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1.0275242316958917</v>
      </c>
      <c r="I21" s="229">
        <f>H21-H22</f>
        <v>4.9374278176803621E-3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1.0225868038782113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1.0225868038782113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1.0217866394403989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1.0275242316958917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1.0221867216593052</v>
      </c>
      <c r="C31" s="38"/>
      <c r="D31" s="38"/>
      <c r="E31" s="40"/>
      <c r="G31" s="34">
        <v>3</v>
      </c>
      <c r="H31" s="31">
        <f>F19</f>
        <v>1.0225868038782113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34.255948068344644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22.711693569312498</v>
      </c>
      <c r="C33" s="40"/>
      <c r="D33" s="40"/>
      <c r="G33" s="34">
        <v>2</v>
      </c>
      <c r="H33" s="31">
        <f>F18</f>
        <v>1.0217866394403989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43.588306430687496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1.0275242316958917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37.6</v>
      </c>
    </row>
    <row r="39" spans="1:9">
      <c r="A39" s="116" t="s">
        <v>5</v>
      </c>
      <c r="B39" s="102">
        <v>24.9</v>
      </c>
    </row>
    <row r="40" spans="1:9">
      <c r="A40" s="116" t="s">
        <v>6</v>
      </c>
      <c r="B40" s="102">
        <v>41.4</v>
      </c>
    </row>
    <row r="41" spans="1:9" ht="13" thickBot="1">
      <c r="A41" s="117" t="s">
        <v>51</v>
      </c>
      <c r="B41" s="102">
        <v>31.8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26.7</v>
      </c>
    </row>
    <row r="45" spans="1:9">
      <c r="A45" s="116" t="s">
        <v>5</v>
      </c>
      <c r="B45" s="114">
        <v>17.600000000000001</v>
      </c>
    </row>
    <row r="46" spans="1:9">
      <c r="A46" s="116" t="s">
        <v>6</v>
      </c>
      <c r="B46" s="114">
        <v>48.2</v>
      </c>
    </row>
    <row r="47" spans="1:9" ht="13" thickBot="1">
      <c r="A47" s="117" t="s">
        <v>51</v>
      </c>
      <c r="B47" s="115">
        <v>35.299999999999997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2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56" t="s">
        <v>8</v>
      </c>
      <c r="B1" s="213" t="s">
        <v>118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56</v>
      </c>
      <c r="C4" s="4"/>
      <c r="E4" s="4"/>
      <c r="F4" s="2" t="s">
        <v>13</v>
      </c>
      <c r="G4" s="157">
        <v>6.5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57">
        <v>50.1</v>
      </c>
      <c r="C5" s="81"/>
      <c r="D5" s="82" t="s">
        <v>3</v>
      </c>
      <c r="E5" s="83">
        <f>1.099421-(0.0009929*B11)+(0.0000023*(B11*B11))-(0.0001392*B4)</f>
        <v>1.0467429170000002</v>
      </c>
      <c r="F5" s="2" t="s">
        <v>12</v>
      </c>
      <c r="G5" s="157">
        <v>11</v>
      </c>
      <c r="H5" s="48" t="s">
        <v>3</v>
      </c>
      <c r="I5" s="44">
        <f>1.1549-0.0678*(LOG(B8+G4+G5+G6))</f>
        <v>1.0354922798680415</v>
      </c>
      <c r="J5" s="19">
        <f>1.1599-0.0717*(LOG(B8+G4+G5+G6))</f>
        <v>1.0336236941967341</v>
      </c>
      <c r="K5" s="19">
        <f>1.1423-0.0632*(LOG(B8+G4+G5+G6))</f>
        <v>1.0309936886085578</v>
      </c>
      <c r="L5" s="19">
        <f>1.133-0.0612*(LOG(B8+G4+G5+G6))</f>
        <v>1.0252160402348693</v>
      </c>
      <c r="M5" s="19">
        <f>1.1339-0.0645*(LOG(B8+G4+G5+G6))</f>
        <v>1.0203041600514553</v>
      </c>
    </row>
    <row r="6" spans="1:13" ht="13" thickBot="1">
      <c r="A6" s="7" t="s">
        <v>1</v>
      </c>
      <c r="B6" s="157">
        <v>150.69999999999999</v>
      </c>
      <c r="C6" s="42" t="s">
        <v>11</v>
      </c>
      <c r="D6" s="54" t="s">
        <v>4</v>
      </c>
      <c r="E6" s="50">
        <f>((4.95/E5)-4.5)*100</f>
        <v>22.895485568401419</v>
      </c>
      <c r="F6" s="2" t="s">
        <v>14</v>
      </c>
      <c r="G6" s="157">
        <v>23.7</v>
      </c>
      <c r="H6" s="48" t="s">
        <v>4</v>
      </c>
      <c r="I6" s="45">
        <f>((4.95/I5)-4.5)*100</f>
        <v>28.033501189483179</v>
      </c>
      <c r="J6" s="17">
        <f>((4.95/J5)-4.5)*100</f>
        <v>28.897690503004814</v>
      </c>
      <c r="K6" s="17">
        <f>((4.95/K5)-4.5)*100</f>
        <v>30.119330961238333</v>
      </c>
      <c r="L6" s="17">
        <f>((4.95/L5)-4.5)*100</f>
        <v>32.825063765681236</v>
      </c>
      <c r="M6" s="17">
        <f>((4.95/M5)-4.5)*100</f>
        <v>35.149447959750105</v>
      </c>
    </row>
    <row r="7" spans="1:13" ht="13" thickBot="1">
      <c r="A7" s="7" t="s">
        <v>2</v>
      </c>
      <c r="B7" s="157">
        <v>14.3</v>
      </c>
      <c r="C7" s="7"/>
      <c r="D7" s="48" t="s">
        <v>5</v>
      </c>
      <c r="E7" s="51">
        <f>(E6*B5)/100</f>
        <v>11.470638269769111</v>
      </c>
      <c r="F7" s="2"/>
      <c r="G7" s="14"/>
      <c r="H7" s="48" t="s">
        <v>5</v>
      </c>
      <c r="I7" s="46">
        <f>(I6*B5)/100</f>
        <v>14.044784095931073</v>
      </c>
      <c r="J7" s="18">
        <f>(J6*B5)/100</f>
        <v>14.477742942005412</v>
      </c>
      <c r="K7" s="18">
        <f>(K6*B5)/100</f>
        <v>15.089784811580405</v>
      </c>
      <c r="L7" s="18">
        <f>(L6*B5)/100</f>
        <v>16.445356946606299</v>
      </c>
      <c r="M7" s="18">
        <f>(M6*B5)/100</f>
        <v>17.609873427834803</v>
      </c>
    </row>
    <row r="8" spans="1:13" ht="13" thickBot="1">
      <c r="A8" s="7" t="s">
        <v>9</v>
      </c>
      <c r="B8" s="157">
        <v>16.5</v>
      </c>
      <c r="C8" s="7"/>
      <c r="D8" s="55" t="s">
        <v>6</v>
      </c>
      <c r="E8" s="51">
        <f>B5-E7</f>
        <v>38.62936173023089</v>
      </c>
      <c r="F8" s="2"/>
      <c r="G8" s="14"/>
      <c r="H8" s="49" t="s">
        <v>6</v>
      </c>
      <c r="I8" s="46">
        <f>B5-I7</f>
        <v>36.05521590406893</v>
      </c>
      <c r="J8" s="18">
        <f>B5-J7</f>
        <v>35.622257057994588</v>
      </c>
      <c r="K8" s="18">
        <f>B5-K7</f>
        <v>35.010215188419593</v>
      </c>
      <c r="L8" s="18">
        <f>B5-L7</f>
        <v>33.654643053393698</v>
      </c>
      <c r="M8" s="18">
        <f>B5-M7</f>
        <v>32.490126572165195</v>
      </c>
    </row>
    <row r="9" spans="1:13">
      <c r="A9" s="7" t="s">
        <v>29</v>
      </c>
      <c r="B9" s="157">
        <v>10.1</v>
      </c>
      <c r="C9" s="7"/>
      <c r="D9" s="48" t="s">
        <v>10</v>
      </c>
      <c r="E9" s="52">
        <f>B5/((B6/100)*(B6/100))</f>
        <v>22.060290200695807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57">
        <v>24.7</v>
      </c>
      <c r="C10" s="8"/>
      <c r="D10" s="49" t="s">
        <v>32</v>
      </c>
      <c r="E10" s="53">
        <f>B6/B7</f>
        <v>10.538461538461537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51.3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</v>
      </c>
      <c r="C17" s="104">
        <v>0.99329999999999996</v>
      </c>
      <c r="D17" s="105">
        <v>-0.74</v>
      </c>
      <c r="E17" s="105">
        <v>1.67</v>
      </c>
      <c r="F17" s="163">
        <f>B5/(((B5-D17)/C17)-(E17+0.1))</f>
        <v>1.0139047504292777</v>
      </c>
      <c r="G17" s="62">
        <v>1</v>
      </c>
      <c r="H17" s="31">
        <f>F17</f>
        <v>1.0139047504292777</v>
      </c>
      <c r="I17" s="225">
        <f>H17-H18</f>
        <v>-1.6034321979192967E-2</v>
      </c>
      <c r="J17" s="59"/>
    </row>
    <row r="18" spans="1:13" ht="13" thickBot="1">
      <c r="A18" s="86">
        <v>2</v>
      </c>
      <c r="B18" s="66">
        <v>36.799999999999997</v>
      </c>
      <c r="C18" s="104">
        <v>0.99339999999999995</v>
      </c>
      <c r="D18" s="87">
        <v>-0.12</v>
      </c>
      <c r="E18" s="87">
        <v>1.81</v>
      </c>
      <c r="F18" s="88">
        <f>B5/(((B5-D18)/C18)-(E18+0.1))</f>
        <v>1.0299390724084707</v>
      </c>
      <c r="G18" s="63">
        <v>2</v>
      </c>
      <c r="H18" s="31">
        <f>F18</f>
        <v>1.0299390724084707</v>
      </c>
      <c r="I18" s="226"/>
      <c r="J18" s="59"/>
    </row>
    <row r="19" spans="1:13" ht="13" thickBot="1">
      <c r="A19" s="86">
        <v>3</v>
      </c>
      <c r="B19" s="66">
        <v>36.799999999999997</v>
      </c>
      <c r="C19" s="66">
        <v>0.99339999999999995</v>
      </c>
      <c r="D19" s="87">
        <v>0.04</v>
      </c>
      <c r="E19" s="87">
        <v>1.7</v>
      </c>
      <c r="F19" s="88">
        <f>B5/(((B5-D19)/C19)-(E19+0.1))</f>
        <v>1.0310213731058331</v>
      </c>
      <c r="G19" s="64">
        <v>2</v>
      </c>
      <c r="H19" s="31">
        <f>F18</f>
        <v>1.0299390724084707</v>
      </c>
      <c r="I19" s="227">
        <f>H19-H20</f>
        <v>-1.0823006973623706E-3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1.0310213731058331</v>
      </c>
      <c r="I20" s="228"/>
      <c r="J20" s="157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1.0139047504292777</v>
      </c>
      <c r="I21" s="229">
        <f>H21-H22</f>
        <v>-1.7116622676555338E-2</v>
      </c>
      <c r="J21" s="157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1.0310213731058331</v>
      </c>
      <c r="I22" s="230"/>
      <c r="J22" s="157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1.0310213731058331</v>
      </c>
      <c r="I23" s="227" t="e">
        <f>H23-H24</f>
        <v>#DIV/0!</v>
      </c>
      <c r="J23" s="157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57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1.0299390724084707</v>
      </c>
      <c r="I25" s="219" t="e">
        <f>H25-H26</f>
        <v>#DIV/0!</v>
      </c>
      <c r="J25" s="157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1.0139047504292777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1.0304802227571519</v>
      </c>
      <c r="C31" s="38"/>
      <c r="D31" s="38"/>
      <c r="E31" s="40"/>
      <c r="G31" s="34">
        <v>3</v>
      </c>
      <c r="H31" s="31">
        <f>F19</f>
        <v>1.0310213731058331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30.358563966980867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15.209640547457417</v>
      </c>
      <c r="C33" s="40"/>
      <c r="D33" s="40"/>
      <c r="G33" s="34">
        <v>2</v>
      </c>
      <c r="H33" s="31">
        <f>F18</f>
        <v>1.0299390724084707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34.890359452542583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1.0139047504292777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28.8</v>
      </c>
    </row>
    <row r="39" spans="1:9">
      <c r="A39" s="116" t="s">
        <v>5</v>
      </c>
      <c r="B39" s="102">
        <v>14.4</v>
      </c>
    </row>
    <row r="40" spans="1:9">
      <c r="A40" s="116" t="s">
        <v>6</v>
      </c>
      <c r="B40" s="102">
        <v>35.700000000000003</v>
      </c>
    </row>
    <row r="41" spans="1:9" ht="13" thickBot="1">
      <c r="A41" s="117" t="s">
        <v>51</v>
      </c>
      <c r="B41" s="102">
        <v>26.7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25.4</v>
      </c>
    </row>
    <row r="45" spans="1:9">
      <c r="A45" s="116" t="s">
        <v>5</v>
      </c>
      <c r="B45" s="114">
        <v>12.6</v>
      </c>
    </row>
    <row r="46" spans="1:9">
      <c r="A46" s="116" t="s">
        <v>6</v>
      </c>
      <c r="B46" s="114">
        <v>37</v>
      </c>
    </row>
    <row r="47" spans="1:9" ht="13" thickBot="1">
      <c r="A47" s="117" t="s">
        <v>51</v>
      </c>
      <c r="B47" s="115">
        <v>27.1</v>
      </c>
    </row>
    <row r="49" spans="1:5">
      <c r="A49" s="238"/>
      <c r="B49" s="239"/>
    </row>
    <row r="50" spans="1:5">
      <c r="A50" s="157"/>
      <c r="B50" s="155"/>
    </row>
    <row r="51" spans="1:5">
      <c r="A51" s="157"/>
      <c r="B51" s="89"/>
    </row>
    <row r="52" spans="1:5">
      <c r="A52" s="157"/>
      <c r="B52" s="89"/>
      <c r="E52" s="158" t="s">
        <v>109</v>
      </c>
    </row>
    <row r="53" spans="1:5">
      <c r="A53" s="157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4" sqref="B4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119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162">
        <v>15.3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63.2</v>
      </c>
      <c r="C5" s="81"/>
      <c r="D5" s="82" t="s">
        <v>3</v>
      </c>
      <c r="E5" s="83">
        <f>1.099421-(0.0009929*B11)+(0.0000023*(B11*B11))-(0.0001392*B4)</f>
        <v>1.0334811119999998</v>
      </c>
      <c r="F5" s="2" t="s">
        <v>12</v>
      </c>
      <c r="G5" s="162">
        <v>23.2</v>
      </c>
      <c r="H5" s="48" t="s">
        <v>3</v>
      </c>
      <c r="I5" s="44">
        <f>1.1549-0.0678*(LOG(B8+G4+G5+G6))</f>
        <v>1.0228307785754089</v>
      </c>
      <c r="J5" s="19">
        <f>1.1599-0.0717*(LOG(B8+G4+G5+G6))</f>
        <v>1.0202338764580652</v>
      </c>
      <c r="K5" s="19">
        <f>1.1423-0.0632*(LOG(B8+G4+G5+G6))</f>
        <v>1.019191227226635</v>
      </c>
      <c r="L5" s="19">
        <f>1.133-0.0612*(LOG(B8+G4+G5+G6))</f>
        <v>1.0137870744662985</v>
      </c>
      <c r="M5" s="19">
        <f>1.1339-0.0645*(LOG(B8+G4+G5+G6))</f>
        <v>1.0082589265208535</v>
      </c>
    </row>
    <row r="6" spans="1:13" ht="13" thickBot="1">
      <c r="A6" s="7" t="s">
        <v>1</v>
      </c>
      <c r="B6" s="162">
        <v>151.4</v>
      </c>
      <c r="C6" s="42" t="s">
        <v>11</v>
      </c>
      <c r="D6" s="54" t="s">
        <v>4</v>
      </c>
      <c r="E6" s="50">
        <f>((4.95/E5)-4.5)*100</f>
        <v>28.96376068457851</v>
      </c>
      <c r="F6" s="2" t="s">
        <v>14</v>
      </c>
      <c r="G6" s="162">
        <v>28.1</v>
      </c>
      <c r="H6" s="48" t="s">
        <v>4</v>
      </c>
      <c r="I6" s="45">
        <f>((4.95/I5)-4.5)*100</f>
        <v>33.951021389317489</v>
      </c>
      <c r="J6" s="17">
        <f>((4.95/J5)-4.5)*100</f>
        <v>35.182869753831447</v>
      </c>
      <c r="K6" s="17">
        <f>((4.95/K5)-4.5)*100</f>
        <v>35.67921973481436</v>
      </c>
      <c r="L6" s="17">
        <f>((4.95/L5)-4.5)*100</f>
        <v>38.268209831526519</v>
      </c>
      <c r="M6" s="17">
        <f>((4.95/M5)-4.5)*100</f>
        <v>40.945318687205386</v>
      </c>
    </row>
    <row r="7" spans="1:13" ht="13" thickBot="1">
      <c r="A7" s="7" t="s">
        <v>2</v>
      </c>
      <c r="B7" s="162">
        <v>14.8</v>
      </c>
      <c r="C7" s="7"/>
      <c r="D7" s="48" t="s">
        <v>5</v>
      </c>
      <c r="E7" s="51">
        <f>(E6*B5)/100</f>
        <v>18.305096752653618</v>
      </c>
      <c r="F7" s="2"/>
      <c r="G7" s="14"/>
      <c r="H7" s="48" t="s">
        <v>5</v>
      </c>
      <c r="I7" s="46">
        <f>(I6*B5)/100</f>
        <v>21.457045518048652</v>
      </c>
      <c r="J7" s="18">
        <f>(J6*B5)/100</f>
        <v>22.235573684421475</v>
      </c>
      <c r="K7" s="18">
        <f>(K6*B5)/100</f>
        <v>22.549266872402676</v>
      </c>
      <c r="L7" s="18">
        <f>(L6*B5)/100</f>
        <v>24.18550861352476</v>
      </c>
      <c r="M7" s="18">
        <f>(M6*B5)/100</f>
        <v>25.877441410313804</v>
      </c>
    </row>
    <row r="8" spans="1:13" ht="13" thickBot="1">
      <c r="A8" s="7" t="s">
        <v>9</v>
      </c>
      <c r="B8" s="162">
        <v>22.1</v>
      </c>
      <c r="C8" s="7"/>
      <c r="D8" s="55" t="s">
        <v>6</v>
      </c>
      <c r="E8" s="51">
        <f>B5-E7</f>
        <v>44.894903247346384</v>
      </c>
      <c r="F8" s="2"/>
      <c r="G8" s="14"/>
      <c r="H8" s="49" t="s">
        <v>6</v>
      </c>
      <c r="I8" s="46">
        <f>B5-I7</f>
        <v>41.742954481951351</v>
      </c>
      <c r="J8" s="18">
        <f>B5-J7</f>
        <v>40.964426315578528</v>
      </c>
      <c r="K8" s="18">
        <f>B5-K7</f>
        <v>40.650733127597327</v>
      </c>
      <c r="L8" s="18">
        <f>B5-L7</f>
        <v>39.014491386475243</v>
      </c>
      <c r="M8" s="18">
        <f>B5-M7</f>
        <v>37.322558589686196</v>
      </c>
    </row>
    <row r="9" spans="1:13">
      <c r="A9" s="7" t="s">
        <v>29</v>
      </c>
      <c r="B9" s="162">
        <v>19.5</v>
      </c>
      <c r="C9" s="7"/>
      <c r="D9" s="48" t="s">
        <v>10</v>
      </c>
      <c r="E9" s="52">
        <f>B5/((B6/100)*(B6/100))</f>
        <v>27.571813230631236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31.2</v>
      </c>
      <c r="C10" s="8"/>
      <c r="D10" s="49" t="s">
        <v>32</v>
      </c>
      <c r="E10" s="53">
        <f>B6/B7</f>
        <v>10.22972972972973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72.8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0.02</v>
      </c>
      <c r="E17" s="105">
        <v>2.13</v>
      </c>
      <c r="F17" s="165">
        <f>B5/(((B5-D17)/C17)-(E17+0.1))</f>
        <v>1.0299306178128762</v>
      </c>
      <c r="G17" s="62">
        <v>1</v>
      </c>
      <c r="H17" s="31">
        <f>F17</f>
        <v>1.0299306178128762</v>
      </c>
      <c r="I17" s="225">
        <f>H17-H18</f>
        <v>-2.8113485260172766E-3</v>
      </c>
      <c r="J17" s="59"/>
    </row>
    <row r="18" spans="1:13" ht="13" thickBot="1">
      <c r="A18" s="86">
        <v>2</v>
      </c>
      <c r="B18" s="66">
        <v>36.299999999999997</v>
      </c>
      <c r="C18" s="104">
        <v>0.99360000000000004</v>
      </c>
      <c r="D18" s="87">
        <v>0.12</v>
      </c>
      <c r="E18" s="87">
        <v>2.19</v>
      </c>
      <c r="F18" s="88">
        <f>B5/(((B5-D18)/C18)-(E18+0.1))</f>
        <v>1.0327419663388935</v>
      </c>
      <c r="G18" s="63">
        <v>2</v>
      </c>
      <c r="H18" s="31">
        <f>F18</f>
        <v>1.0327419663388935</v>
      </c>
      <c r="I18" s="226"/>
      <c r="J18" s="59"/>
    </row>
    <row r="19" spans="1:13" ht="13" thickBot="1">
      <c r="A19" s="86">
        <v>3</v>
      </c>
      <c r="B19" s="66">
        <v>36.299999999999997</v>
      </c>
      <c r="C19" s="66">
        <v>0.99360000000000004</v>
      </c>
      <c r="D19" s="87">
        <v>0.02</v>
      </c>
      <c r="E19" s="87">
        <v>2.21</v>
      </c>
      <c r="F19" s="88">
        <f>B5/(((B5-D19)/C19)-(E19+0.1))</f>
        <v>1.0313828164357126</v>
      </c>
      <c r="G19" s="64">
        <v>2</v>
      </c>
      <c r="H19" s="31">
        <f>F18</f>
        <v>1.0327419663388935</v>
      </c>
      <c r="I19" s="227">
        <f>H19-H20</f>
        <v>1.3591499031808674E-3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1.0313828164357126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1.0299306178128762</v>
      </c>
      <c r="I21" s="229">
        <f>H21-H22</f>
        <v>-1.4521986228364092E-3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1.0313828164357126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1.0313828164357126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1.0327419663388935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1.0299306178128762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(F19+F17)/2</f>
        <v>1.0306567171242944</v>
      </c>
      <c r="C31" s="38"/>
      <c r="D31" s="38"/>
      <c r="E31" s="40"/>
      <c r="G31" s="34">
        <v>3</v>
      </c>
      <c r="H31" s="31">
        <f>F19</f>
        <v>1.0313828164357126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30.276305170875162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19.134624867993104</v>
      </c>
      <c r="C33" s="40"/>
      <c r="D33" s="40"/>
      <c r="G33" s="34">
        <v>2</v>
      </c>
      <c r="H33" s="31">
        <f>F18</f>
        <v>1.0327419663388935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44.065375132006899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1.0299306178128762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39.799999999999997</v>
      </c>
    </row>
    <row r="39" spans="1:9">
      <c r="A39" s="116" t="s">
        <v>5</v>
      </c>
      <c r="B39" s="102">
        <v>25.2</v>
      </c>
    </row>
    <row r="40" spans="1:9">
      <c r="A40" s="116" t="s">
        <v>6</v>
      </c>
      <c r="B40" s="102">
        <v>38</v>
      </c>
    </row>
    <row r="41" spans="1:9" ht="13" thickBot="1">
      <c r="A41" s="117" t="s">
        <v>51</v>
      </c>
      <c r="B41" s="102">
        <v>29.5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34.1</v>
      </c>
    </row>
    <row r="45" spans="1:9">
      <c r="A45" s="116" t="s">
        <v>5</v>
      </c>
      <c r="B45" s="114">
        <v>21.4</v>
      </c>
    </row>
    <row r="46" spans="1:9">
      <c r="A46" s="116" t="s">
        <v>6</v>
      </c>
      <c r="B46" s="114">
        <v>41.2</v>
      </c>
    </row>
    <row r="47" spans="1:9" ht="13" thickBot="1">
      <c r="A47" s="117" t="s">
        <v>51</v>
      </c>
      <c r="B47" s="115">
        <v>30.2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4" zoomScale="125" zoomScaleNormal="125" zoomScalePageLayoutView="125"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52</v>
      </c>
      <c r="C4" s="4"/>
      <c r="E4" s="4"/>
      <c r="F4" s="2" t="s">
        <v>13</v>
      </c>
      <c r="G4" s="162">
        <v>8.5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69.7</v>
      </c>
      <c r="C5" s="81"/>
      <c r="D5" s="82" t="s">
        <v>3</v>
      </c>
      <c r="E5" s="83">
        <f>1.099421-(0.0009929*B11)+(0.0000023*(B11*B11))-(0.0001392*B4)</f>
        <v>1.0418244569999999</v>
      </c>
      <c r="F5" s="2" t="s">
        <v>12</v>
      </c>
      <c r="G5" s="162">
        <v>17.8</v>
      </c>
      <c r="H5" s="48" t="s">
        <v>3</v>
      </c>
      <c r="I5" s="44">
        <f>1.1549-0.0678*(LOG(B8+G4+G5+G6))</f>
        <v>1.0268433628656999</v>
      </c>
      <c r="J5" s="19">
        <f>1.1599-0.0717*(LOG(B8+G4+G5+G6))</f>
        <v>1.0244772731190366</v>
      </c>
      <c r="K5" s="19">
        <f>1.1423-0.0632*(LOG(B8+G4+G5+G6))</f>
        <v>1.0229315712848412</v>
      </c>
      <c r="L5" s="19">
        <f>1.133-0.0612*(LOG(B8+G4+G5+G6))</f>
        <v>1.017409053206207</v>
      </c>
      <c r="M5" s="19">
        <f>1.1339-0.0645*(LOG(B8+G4+G5+G6))</f>
        <v>1.0120762080359533</v>
      </c>
    </row>
    <row r="6" spans="1:13" ht="13" thickBot="1">
      <c r="A6" s="7" t="s">
        <v>1</v>
      </c>
      <c r="B6" s="162">
        <v>160.6</v>
      </c>
      <c r="C6" s="42" t="s">
        <v>11</v>
      </c>
      <c r="D6" s="54" t="s">
        <v>4</v>
      </c>
      <c r="E6" s="50">
        <f>((4.95/E5)-4.5)*100</f>
        <v>25.128028214450016</v>
      </c>
      <c r="F6" s="2" t="s">
        <v>14</v>
      </c>
      <c r="G6" s="162">
        <v>31.4</v>
      </c>
      <c r="H6" s="48" t="s">
        <v>4</v>
      </c>
      <c r="I6" s="45">
        <f>((4.95/I5)-4.5)*100</f>
        <v>32.059891411832368</v>
      </c>
      <c r="J6" s="17">
        <f>((4.95/J5)-4.5)*100</f>
        <v>33.173236720971829</v>
      </c>
      <c r="K6" s="17">
        <f>((4.95/K5)-4.5)*100</f>
        <v>33.90333615205661</v>
      </c>
      <c r="L6" s="17">
        <f>((4.95/L5)-4.5)*100</f>
        <v>36.529973799706461</v>
      </c>
      <c r="M6" s="17">
        <f>((4.95/M5)-4.5)*100</f>
        <v>39.093603890365799</v>
      </c>
    </row>
    <row r="7" spans="1:13" ht="13" thickBot="1">
      <c r="A7" s="7" t="s">
        <v>2</v>
      </c>
      <c r="B7" s="162">
        <v>15.3</v>
      </c>
      <c r="C7" s="7"/>
      <c r="D7" s="48" t="s">
        <v>5</v>
      </c>
      <c r="E7" s="51">
        <f>(E6*B5)/100</f>
        <v>17.514235665471659</v>
      </c>
      <c r="F7" s="2"/>
      <c r="G7" s="14"/>
      <c r="H7" s="48" t="s">
        <v>5</v>
      </c>
      <c r="I7" s="46">
        <f>(I6*B5)/100</f>
        <v>22.34574431404716</v>
      </c>
      <c r="J7" s="18">
        <f>(J6*B5)/100</f>
        <v>23.121745994517365</v>
      </c>
      <c r="K7" s="18">
        <f>(K6*B5)/100</f>
        <v>23.630625297983457</v>
      </c>
      <c r="L7" s="18">
        <f>(L6*B5)/100</f>
        <v>25.461391738395406</v>
      </c>
      <c r="M7" s="18">
        <f>(M6*B5)/100</f>
        <v>27.248241911584966</v>
      </c>
    </row>
    <row r="8" spans="1:13" ht="13" thickBot="1">
      <c r="A8" s="7" t="s">
        <v>9</v>
      </c>
      <c r="B8" s="162">
        <v>19.7</v>
      </c>
      <c r="C8" s="7"/>
      <c r="D8" s="55" t="s">
        <v>6</v>
      </c>
      <c r="E8" s="51">
        <f>B5-E7</f>
        <v>52.185764334528344</v>
      </c>
      <c r="F8" s="2"/>
      <c r="G8" s="14"/>
      <c r="H8" s="49" t="s">
        <v>6</v>
      </c>
      <c r="I8" s="46">
        <f>B5-I7</f>
        <v>47.354255685952843</v>
      </c>
      <c r="J8" s="18">
        <f>B5-J7</f>
        <v>46.578254005482634</v>
      </c>
      <c r="K8" s="18">
        <f>B5-K7</f>
        <v>46.069374702016546</v>
      </c>
      <c r="L8" s="18">
        <f>B5-L7</f>
        <v>44.238608261604597</v>
      </c>
      <c r="M8" s="18">
        <f>B5-M7</f>
        <v>42.451758088415033</v>
      </c>
    </row>
    <row r="9" spans="1:13">
      <c r="A9" s="7" t="s">
        <v>29</v>
      </c>
      <c r="B9" s="162">
        <v>16.600000000000001</v>
      </c>
      <c r="C9" s="7"/>
      <c r="D9" s="48" t="s">
        <v>10</v>
      </c>
      <c r="E9" s="52">
        <f>B5/((B6/100)*(B6/100))</f>
        <v>27.023506185552627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22.4</v>
      </c>
      <c r="C10" s="8"/>
      <c r="D10" s="49" t="s">
        <v>32</v>
      </c>
      <c r="E10" s="53">
        <f>B6/B7</f>
        <v>10.496732026143791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58.699999999999996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3" spans="1:13">
      <c r="H13" t="s">
        <v>92</v>
      </c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</v>
      </c>
      <c r="C17" s="104">
        <v>0.99370000000000003</v>
      </c>
      <c r="D17" s="105">
        <v>0.16</v>
      </c>
      <c r="E17" s="105">
        <v>2</v>
      </c>
      <c r="F17" s="163">
        <f>B5/(((B5-D17)/C17)-(E17+0.1))</f>
        <v>1.026798716681173</v>
      </c>
      <c r="G17" s="62">
        <v>1</v>
      </c>
      <c r="H17" s="31">
        <f>F17</f>
        <v>1.026798716681173</v>
      </c>
      <c r="I17" s="225">
        <f>H17-H18</f>
        <v>-3.2879099305860304E-3</v>
      </c>
      <c r="J17" s="59"/>
    </row>
    <row r="18" spans="1:13" ht="13" thickBot="1">
      <c r="A18" s="86">
        <v>2</v>
      </c>
      <c r="B18" s="66">
        <v>35.9</v>
      </c>
      <c r="C18" s="104">
        <v>0.99380000000000002</v>
      </c>
      <c r="D18" s="87">
        <v>0.1</v>
      </c>
      <c r="E18" s="87">
        <v>2.27</v>
      </c>
      <c r="F18" s="88">
        <f>B5/(((B5-D18)/C18)-(E18+0.1))</f>
        <v>1.030086626611759</v>
      </c>
      <c r="G18" s="63">
        <v>2</v>
      </c>
      <c r="H18" s="31">
        <f>F18</f>
        <v>1.030086626611759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1.030086626611759</v>
      </c>
      <c r="I19" s="227"/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1.026798716681173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1.030086626611759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1.026798716681173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1.0284426716464661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31.310250582600752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21.823244656072724</v>
      </c>
      <c r="C33" s="40"/>
      <c r="D33" s="40"/>
      <c r="G33" s="34">
        <v>2</v>
      </c>
      <c r="H33" s="31">
        <f>F18</f>
        <v>1.030086626611759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47.876755343927279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1.026798716681173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36.700000000000003</v>
      </c>
    </row>
    <row r="39" spans="1:9">
      <c r="A39" s="116" t="s">
        <v>5</v>
      </c>
      <c r="B39" s="102">
        <v>25.6</v>
      </c>
    </row>
    <row r="40" spans="1:9">
      <c r="A40" s="116" t="s">
        <v>6</v>
      </c>
      <c r="B40" s="102">
        <v>44.1</v>
      </c>
    </row>
    <row r="41" spans="1:9" ht="13" thickBot="1">
      <c r="A41" s="117" t="s">
        <v>51</v>
      </c>
      <c r="B41" s="102">
        <v>34.299999999999997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34.9</v>
      </c>
    </row>
    <row r="45" spans="1:9">
      <c r="A45" s="116" t="s">
        <v>5</v>
      </c>
      <c r="B45" s="114">
        <v>24.2</v>
      </c>
    </row>
    <row r="46" spans="1:9">
      <c r="A46" s="116" t="s">
        <v>6</v>
      </c>
      <c r="B46" s="114">
        <v>45</v>
      </c>
    </row>
    <row r="47" spans="1:9" ht="13" thickBot="1">
      <c r="A47" s="117" t="s">
        <v>51</v>
      </c>
      <c r="B47" s="115">
        <v>32.9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I17" sqref="I17:I1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22</v>
      </c>
      <c r="C4" s="4"/>
      <c r="E4" s="4"/>
      <c r="F4" s="2" t="s">
        <v>13</v>
      </c>
      <c r="G4" s="162">
        <v>13.1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59</v>
      </c>
      <c r="C5" s="81"/>
      <c r="D5" s="82" t="s">
        <v>3</v>
      </c>
      <c r="E5" s="83">
        <f>1.099421-(0.0009929*B11)+(0.0000023*(B11*B11))-(0.0001392*B4)</f>
        <v>1.0297315130000002</v>
      </c>
      <c r="F5" s="2" t="s">
        <v>12</v>
      </c>
      <c r="G5" s="162">
        <v>24.1</v>
      </c>
      <c r="H5" s="48" t="s">
        <v>3</v>
      </c>
      <c r="I5" s="44">
        <f>1.1549-0.0678*(LOG(B8+G4+G5+G6))</f>
        <v>1.0177234832368345</v>
      </c>
      <c r="J5" s="19">
        <f>1.1599-0.0717*(LOG(B8+G4+G5+G6))</f>
        <v>1.0148327986442629</v>
      </c>
      <c r="K5" s="19">
        <f>1.1423-0.0632*(LOG(B8+G4+G5+G6))</f>
        <v>1.0144304445511496</v>
      </c>
      <c r="L5" s="19">
        <f>1.133-0.0612*(LOG(B8+G4+G5+G6))</f>
        <v>1.0091769494704168</v>
      </c>
      <c r="M5" s="19">
        <f>1.1339-0.0645*(LOG(B8+G4+G5+G6))</f>
        <v>1.0034002163536255</v>
      </c>
    </row>
    <row r="6" spans="1:13" ht="13" thickBot="1">
      <c r="A6" s="7" t="s">
        <v>1</v>
      </c>
      <c r="B6" s="162">
        <v>149</v>
      </c>
      <c r="C6" s="42" t="s">
        <v>11</v>
      </c>
      <c r="D6" s="54" t="s">
        <v>4</v>
      </c>
      <c r="E6" s="50">
        <f>((4.95/E5)-4.5)*100</f>
        <v>30.707828934822423</v>
      </c>
      <c r="F6" s="2" t="s">
        <v>14</v>
      </c>
      <c r="G6" s="162">
        <v>45.4</v>
      </c>
      <c r="H6" s="48" t="s">
        <v>4</v>
      </c>
      <c r="I6" s="45">
        <f>((4.95/I5)-4.5)*100</f>
        <v>36.379658279741719</v>
      </c>
      <c r="J6" s="17">
        <f>((4.95/J5)-4.5)*100</f>
        <v>37.765078800449899</v>
      </c>
      <c r="K6" s="17">
        <f>((4.95/K5)-4.5)*100</f>
        <v>37.958541326133414</v>
      </c>
      <c r="L6" s="17">
        <f>((4.95/L5)-4.5)*100</f>
        <v>40.498718049158633</v>
      </c>
      <c r="M6" s="17">
        <f>((4.95/M5)-4.5)*100</f>
        <v>43.322596439971846</v>
      </c>
    </row>
    <row r="7" spans="1:13" ht="13" thickBot="1">
      <c r="A7" s="7" t="s">
        <v>2</v>
      </c>
      <c r="B7" s="162">
        <v>14.7</v>
      </c>
      <c r="C7" s="7"/>
      <c r="D7" s="48" t="s">
        <v>5</v>
      </c>
      <c r="E7" s="51">
        <f>(E6*B5)/100</f>
        <v>18.117619071545231</v>
      </c>
      <c r="F7" s="2"/>
      <c r="G7" s="14"/>
      <c r="H7" s="48" t="s">
        <v>5</v>
      </c>
      <c r="I7" s="46">
        <f>(I6*B5)/100</f>
        <v>21.463998385047613</v>
      </c>
      <c r="J7" s="18">
        <f>(J6*B5)/100</f>
        <v>22.28139649226544</v>
      </c>
      <c r="K7" s="18">
        <f>(K6*B5)/100</f>
        <v>22.395539382418715</v>
      </c>
      <c r="L7" s="18">
        <f>(L6*B5)/100</f>
        <v>23.894243649003592</v>
      </c>
      <c r="M7" s="18">
        <f>(M6*B5)/100</f>
        <v>25.560331899583389</v>
      </c>
    </row>
    <row r="8" spans="1:13" ht="13" thickBot="1">
      <c r="A8" s="7" t="s">
        <v>9</v>
      </c>
      <c r="B8" s="162">
        <v>22.9</v>
      </c>
      <c r="C8" s="7"/>
      <c r="D8" s="55" t="s">
        <v>6</v>
      </c>
      <c r="E8" s="51">
        <f>B5-E7</f>
        <v>40.882380928454765</v>
      </c>
      <c r="F8" s="2"/>
      <c r="G8" s="14"/>
      <c r="H8" s="49" t="s">
        <v>6</v>
      </c>
      <c r="I8" s="46">
        <f>B5-I7</f>
        <v>37.536001614952383</v>
      </c>
      <c r="J8" s="18">
        <f>B5-J7</f>
        <v>36.718603507734557</v>
      </c>
      <c r="K8" s="18">
        <f>B5-K7</f>
        <v>36.604460617581282</v>
      </c>
      <c r="L8" s="18">
        <f>B5-L7</f>
        <v>35.105756350996408</v>
      </c>
      <c r="M8" s="18">
        <f>B5-M7</f>
        <v>33.439668100416611</v>
      </c>
    </row>
    <row r="9" spans="1:13">
      <c r="A9" s="7" t="s">
        <v>29</v>
      </c>
      <c r="B9" s="162">
        <v>19</v>
      </c>
      <c r="C9" s="7"/>
      <c r="D9" s="48" t="s">
        <v>10</v>
      </c>
      <c r="E9" s="52">
        <f>B5/((B6/100)*(B6/100))</f>
        <v>26.575379487410476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41.2</v>
      </c>
      <c r="C10" s="8"/>
      <c r="D10" s="49" t="s">
        <v>32</v>
      </c>
      <c r="E10" s="53">
        <f>B6/B7</f>
        <v>10.136054421768709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83.1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37.1</v>
      </c>
      <c r="C17" s="104">
        <v>0.99329999999999996</v>
      </c>
      <c r="D17" s="105">
        <v>0.83</v>
      </c>
      <c r="E17" s="105">
        <v>0.84</v>
      </c>
      <c r="F17" s="164">
        <f>B5/(((B5-D17)/C17)-(E17+0.1))</f>
        <v>1.0239079403772759</v>
      </c>
      <c r="G17" s="62">
        <v>1</v>
      </c>
      <c r="H17" s="31">
        <f>F17</f>
        <v>1.0239079403772759</v>
      </c>
      <c r="I17" s="225">
        <f>H17-H18</f>
        <v>-1.1698832381066282E-3</v>
      </c>
      <c r="J17" s="59"/>
    </row>
    <row r="18" spans="1:13" ht="13" thickBot="1">
      <c r="A18" s="86">
        <v>2</v>
      </c>
      <c r="B18" s="66">
        <v>36.9</v>
      </c>
      <c r="C18" s="104">
        <v>0.99339999999999995</v>
      </c>
      <c r="D18" s="87">
        <v>0.81</v>
      </c>
      <c r="E18" s="87">
        <v>0.92</v>
      </c>
      <c r="F18" s="88">
        <f>B5/(((B5-D18)/C18)-(E18+0.1))</f>
        <v>1.0250778236153826</v>
      </c>
      <c r="G18" s="63">
        <v>2</v>
      </c>
      <c r="H18" s="31">
        <f>F18</f>
        <v>1.0250778236153826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1.0250778236153826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1.0239079403772759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1.0250778236153826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1.0239079403772759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1.0244928819963293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33.165875233258646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19.567866387622601</v>
      </c>
      <c r="C33" s="40"/>
      <c r="D33" s="40"/>
      <c r="G33" s="34">
        <v>2</v>
      </c>
      <c r="H33" s="31">
        <f>F18</f>
        <v>1.0250778236153826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39.432133612377399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1.0239079403772759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36.4</v>
      </c>
    </row>
    <row r="39" spans="1:9">
      <c r="A39" s="116" t="s">
        <v>5</v>
      </c>
      <c r="B39" s="102">
        <v>21.5</v>
      </c>
    </row>
    <row r="40" spans="1:9">
      <c r="A40" s="116" t="s">
        <v>6</v>
      </c>
      <c r="B40" s="102">
        <v>37.5</v>
      </c>
    </row>
    <row r="41" spans="1:9" ht="13" thickBot="1">
      <c r="A41" s="117" t="s">
        <v>51</v>
      </c>
      <c r="B41" s="102">
        <v>29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25</v>
      </c>
    </row>
    <row r="45" spans="1:9">
      <c r="A45" s="116" t="s">
        <v>5</v>
      </c>
      <c r="B45" s="114">
        <v>14.6</v>
      </c>
    </row>
    <row r="46" spans="1:9">
      <c r="A46" s="116" t="s">
        <v>6</v>
      </c>
      <c r="B46" s="114">
        <v>43.9</v>
      </c>
    </row>
    <row r="47" spans="1:9" ht="13" thickBot="1">
      <c r="A47" s="117" t="s">
        <v>51</v>
      </c>
      <c r="B47" s="115">
        <v>32.1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41" sqref="B4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28</v>
      </c>
      <c r="C4" s="4"/>
      <c r="E4" s="4"/>
      <c r="F4" s="2" t="s">
        <v>13</v>
      </c>
      <c r="G4" s="162">
        <v>11.9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54.3</v>
      </c>
      <c r="C5" s="81"/>
      <c r="D5" s="82" t="s">
        <v>3</v>
      </c>
      <c r="E5" s="83">
        <f>1.099421-(0.0009929*B11)+(0.0000023*(B11*B11))-(0.0001392*B4)</f>
        <v>1.0435860530000001</v>
      </c>
      <c r="F5" s="2" t="s">
        <v>12</v>
      </c>
      <c r="G5" s="162">
        <v>19.5</v>
      </c>
      <c r="H5" s="48" t="s">
        <v>3</v>
      </c>
      <c r="I5" s="44">
        <f>1.1549-0.0678*(LOG(B8+G4+G5+G6))</f>
        <v>1.0234005946724576</v>
      </c>
      <c r="J5" s="19">
        <f>1.1599-0.0717*(LOG(B8+G4+G5+G6))</f>
        <v>1.0208364695872449</v>
      </c>
      <c r="K5" s="19">
        <f>1.1423-0.0632*(LOG(B8+G4+G5+G6))</f>
        <v>1.0197223832345035</v>
      </c>
      <c r="L5" s="19">
        <f>1.133-0.0612*(LOG(B8+G4+G5+G6))</f>
        <v>1.0143014217397406</v>
      </c>
      <c r="M5" s="19">
        <f>1.1339-0.0645*(LOG(B8+G4+G5+G6))</f>
        <v>1.008801008206099</v>
      </c>
    </row>
    <row r="6" spans="1:13" ht="13" thickBot="1">
      <c r="A6" s="7" t="s">
        <v>1</v>
      </c>
      <c r="B6" s="162">
        <v>153</v>
      </c>
      <c r="C6" s="42" t="s">
        <v>11</v>
      </c>
      <c r="D6" s="54" t="s">
        <v>4</v>
      </c>
      <c r="E6" s="50">
        <f>((4.95/E5)-4.5)*100</f>
        <v>24.326001748511317</v>
      </c>
      <c r="F6" s="2" t="s">
        <v>14</v>
      </c>
      <c r="G6" s="162">
        <v>37.700000000000003</v>
      </c>
      <c r="H6" s="48" t="s">
        <v>4</v>
      </c>
      <c r="I6" s="45">
        <f>((4.95/I5)-4.5)*100</f>
        <v>33.681563775548007</v>
      </c>
      <c r="J6" s="17">
        <f>((4.95/J5)-4.5)*100</f>
        <v>34.896469461111138</v>
      </c>
      <c r="K6" s="17">
        <f>((4.95/K5)-4.5)*100</f>
        <v>35.426237707842745</v>
      </c>
      <c r="L6" s="17">
        <f>((4.95/L5)-4.5)*100</f>
        <v>38.020611418419122</v>
      </c>
      <c r="M6" s="17">
        <f>((4.95/M5)-4.5)*100</f>
        <v>40.681508021323332</v>
      </c>
    </row>
    <row r="7" spans="1:13" ht="13" thickBot="1">
      <c r="A7" s="7" t="s">
        <v>2</v>
      </c>
      <c r="B7" s="162">
        <v>14</v>
      </c>
      <c r="C7" s="7"/>
      <c r="D7" s="48" t="s">
        <v>5</v>
      </c>
      <c r="E7" s="51">
        <f>(E6*B5)/100</f>
        <v>13.209018949441646</v>
      </c>
      <c r="F7" s="2"/>
      <c r="G7" s="14"/>
      <c r="H7" s="48" t="s">
        <v>5</v>
      </c>
      <c r="I7" s="46">
        <f>(I6*B5)/100</f>
        <v>18.289089130122569</v>
      </c>
      <c r="J7" s="18">
        <f>(J6*B5)/100</f>
        <v>18.948782917383348</v>
      </c>
      <c r="K7" s="18">
        <f>(K6*B5)/100</f>
        <v>19.236447075358612</v>
      </c>
      <c r="L7" s="18">
        <f>(L6*B5)/100</f>
        <v>20.645192000201583</v>
      </c>
      <c r="M7" s="18">
        <f>(M6*B5)/100</f>
        <v>22.090058855578569</v>
      </c>
    </row>
    <row r="8" spans="1:13" ht="13" thickBot="1">
      <c r="A8" s="7" t="s">
        <v>9</v>
      </c>
      <c r="B8" s="162">
        <v>17.899999999999999</v>
      </c>
      <c r="C8" s="7"/>
      <c r="D8" s="55" t="s">
        <v>6</v>
      </c>
      <c r="E8" s="51">
        <f>B5-E7</f>
        <v>41.090981050558355</v>
      </c>
      <c r="F8" s="2"/>
      <c r="G8" s="14"/>
      <c r="H8" s="49" t="s">
        <v>6</v>
      </c>
      <c r="I8" s="46">
        <f>B5-I7</f>
        <v>36.010910869877428</v>
      </c>
      <c r="J8" s="18">
        <f>B5-J7</f>
        <v>35.35121708261665</v>
      </c>
      <c r="K8" s="18">
        <f>B5-K7</f>
        <v>35.063552924641385</v>
      </c>
      <c r="L8" s="18">
        <f>B5-L7</f>
        <v>33.654807999798415</v>
      </c>
      <c r="M8" s="18">
        <f>B5-M7</f>
        <v>32.209941144421428</v>
      </c>
    </row>
    <row r="9" spans="1:13">
      <c r="A9" s="7" t="s">
        <v>29</v>
      </c>
      <c r="B9" s="162">
        <v>17.8</v>
      </c>
      <c r="C9" s="7"/>
      <c r="D9" s="48" t="s">
        <v>10</v>
      </c>
      <c r="E9" s="52">
        <f>B5/((B6/100)*(B6/100))</f>
        <v>23.196206587210046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25.2</v>
      </c>
      <c r="C10" s="8"/>
      <c r="D10" s="49" t="s">
        <v>32</v>
      </c>
      <c r="E10" s="53">
        <f>B6/B7</f>
        <v>10.928571428571429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60.900000000000006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37.9</v>
      </c>
      <c r="C17" s="104">
        <v>0.99329999999999996</v>
      </c>
      <c r="D17" s="105">
        <v>0.88</v>
      </c>
      <c r="E17" s="105">
        <v>1.44</v>
      </c>
      <c r="F17" s="165">
        <f>B5/(((B5-D17)/C17)-(E17+0.1))</f>
        <v>1.0394268541580338</v>
      </c>
      <c r="G17" s="62">
        <v>1</v>
      </c>
      <c r="H17" s="31">
        <f>F17</f>
        <v>1.0394268541580338</v>
      </c>
      <c r="I17" s="225">
        <f>H17-H18</f>
        <v>6.2337836189052531E-4</v>
      </c>
      <c r="J17" s="59"/>
    </row>
    <row r="18" spans="1:13" ht="13" thickBot="1">
      <c r="A18" s="86">
        <v>2</v>
      </c>
      <c r="B18" s="66">
        <v>37.799999999999997</v>
      </c>
      <c r="C18" s="104">
        <v>0.99329999999999996</v>
      </c>
      <c r="D18" s="87">
        <v>0.68</v>
      </c>
      <c r="E18" s="87">
        <v>1.61</v>
      </c>
      <c r="F18" s="88">
        <f>B5/(((B5-D18)/C18)-(E18+0.1))</f>
        <v>1.0388034757961433</v>
      </c>
      <c r="G18" s="63">
        <v>2</v>
      </c>
      <c r="H18" s="31">
        <f>F18</f>
        <v>1.0388034757961433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1.0388034757961433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1.0394268541580338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1.0388034757961433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1.0394268541580338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1.0391151649770887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26.366832747469537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14.317190181875958</v>
      </c>
      <c r="C33" s="40"/>
      <c r="D33" s="40"/>
      <c r="G33" s="34">
        <v>2</v>
      </c>
      <c r="H33" s="31">
        <f>F18</f>
        <v>1.0388034757961433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39.982809818124039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1.0394268541580338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33.200000000000003</v>
      </c>
    </row>
    <row r="39" spans="1:9">
      <c r="A39" s="116" t="s">
        <v>5</v>
      </c>
      <c r="B39" s="102">
        <v>18</v>
      </c>
    </row>
    <row r="40" spans="1:9">
      <c r="A40" s="116" t="s">
        <v>6</v>
      </c>
      <c r="B40" s="102">
        <v>36.299999999999997</v>
      </c>
    </row>
    <row r="41" spans="1:9" ht="13" thickBot="1">
      <c r="A41" s="117" t="s">
        <v>51</v>
      </c>
      <c r="B41" s="102">
        <v>27.4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24.8</v>
      </c>
    </row>
    <row r="45" spans="1:9">
      <c r="A45" s="116" t="s">
        <v>5</v>
      </c>
      <c r="B45" s="114">
        <v>13.3</v>
      </c>
    </row>
    <row r="46" spans="1:9">
      <c r="A46" s="116" t="s">
        <v>6</v>
      </c>
      <c r="B46" s="114">
        <v>40.4</v>
      </c>
    </row>
    <row r="47" spans="1:9" ht="13" thickBot="1">
      <c r="A47" s="117" t="s">
        <v>51</v>
      </c>
      <c r="B47" s="115">
        <v>29.6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6" sqref="B6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47</v>
      </c>
      <c r="C4" s="4"/>
      <c r="E4" s="4"/>
      <c r="F4" s="2" t="s">
        <v>13</v>
      </c>
      <c r="G4" s="162">
        <v>6.4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63.4</v>
      </c>
      <c r="C5" s="81"/>
      <c r="D5" s="82" t="s">
        <v>3</v>
      </c>
      <c r="E5" s="83">
        <f>1.099421-(0.0009929*B11)+(0.0000023*(B11*B11))-(0.0001392*B4)</f>
        <v>1.045671368</v>
      </c>
      <c r="F5" s="2" t="s">
        <v>12</v>
      </c>
      <c r="G5" s="162">
        <v>30</v>
      </c>
      <c r="H5" s="48" t="s">
        <v>3</v>
      </c>
      <c r="I5" s="44">
        <f>1.1549-0.0678*(LOG(B8+G4+G5+G6))</f>
        <v>1.0259073283625115</v>
      </c>
      <c r="J5" s="19">
        <f>1.1599-0.0717*(LOG(B8+G4+G5+G6))</f>
        <v>1.0234873959231867</v>
      </c>
      <c r="K5" s="19">
        <f>1.1423-0.0632*(LOG(B8+G4+G5+G6))</f>
        <v>1.0220590435473558</v>
      </c>
      <c r="L5" s="19">
        <f>1.133-0.0612*(LOG(B8+G4+G5+G6))</f>
        <v>1.0165641371059837</v>
      </c>
      <c r="M5" s="19">
        <f>1.1339-0.0645*(LOG(B8+G4+G5+G6))</f>
        <v>1.0111857327342475</v>
      </c>
    </row>
    <row r="6" spans="1:13" ht="13" thickBot="1">
      <c r="A6" s="7" t="s">
        <v>1</v>
      </c>
      <c r="B6" s="162">
        <v>159.19999999999999</v>
      </c>
      <c r="C6" s="42" t="s">
        <v>11</v>
      </c>
      <c r="D6" s="54" t="s">
        <v>4</v>
      </c>
      <c r="E6" s="50">
        <f>((4.95/E5)-4.5)*100</f>
        <v>23.38008398064888</v>
      </c>
      <c r="F6" s="2" t="s">
        <v>14</v>
      </c>
      <c r="G6" s="162">
        <v>27.5</v>
      </c>
      <c r="H6" s="48" t="s">
        <v>4</v>
      </c>
      <c r="I6" s="45">
        <f>((4.95/I5)-4.5)*100</f>
        <v>32.499721285827746</v>
      </c>
      <c r="J6" s="17">
        <f>((4.95/J5)-4.5)*100</f>
        <v>33.640543080170993</v>
      </c>
      <c r="K6" s="17">
        <f>((4.95/K5)-4.5)*100</f>
        <v>34.316442504101644</v>
      </c>
      <c r="L6" s="17">
        <f>((4.95/L5)-4.5)*100</f>
        <v>36.934352621562994</v>
      </c>
      <c r="M6" s="17">
        <f>((4.95/M5)-4.5)*100</f>
        <v>39.52431188038954</v>
      </c>
    </row>
    <row r="7" spans="1:13" ht="13" thickBot="1">
      <c r="A7" s="7" t="s">
        <v>2</v>
      </c>
      <c r="B7" s="162">
        <v>15.1</v>
      </c>
      <c r="C7" s="7"/>
      <c r="D7" s="48" t="s">
        <v>5</v>
      </c>
      <c r="E7" s="51">
        <f>(E6*B5)/100</f>
        <v>14.82297324373139</v>
      </c>
      <c r="F7" s="2"/>
      <c r="G7" s="14"/>
      <c r="H7" s="48" t="s">
        <v>5</v>
      </c>
      <c r="I7" s="46">
        <f>(I6*B5)/100</f>
        <v>20.604823295214793</v>
      </c>
      <c r="J7" s="18">
        <f>(J6*B5)/100</f>
        <v>21.328104312828408</v>
      </c>
      <c r="K7" s="18">
        <f>(K6*B5)/100</f>
        <v>21.756624547600442</v>
      </c>
      <c r="L7" s="18">
        <f>(L6*B5)/100</f>
        <v>23.416379562070937</v>
      </c>
      <c r="M7" s="18">
        <f>(M6*B5)/100</f>
        <v>25.058413732166969</v>
      </c>
    </row>
    <row r="8" spans="1:13" ht="13" thickBot="1">
      <c r="A8" s="7" t="s">
        <v>9</v>
      </c>
      <c r="B8" s="162">
        <v>16</v>
      </c>
      <c r="C8" s="7"/>
      <c r="D8" s="55" t="s">
        <v>6</v>
      </c>
      <c r="E8" s="51">
        <f>B5-E7</f>
        <v>48.577026756268609</v>
      </c>
      <c r="F8" s="2"/>
      <c r="G8" s="14"/>
      <c r="H8" s="49" t="s">
        <v>6</v>
      </c>
      <c r="I8" s="46">
        <f>B5-I7</f>
        <v>42.795176704785206</v>
      </c>
      <c r="J8" s="18">
        <f>B5-J7</f>
        <v>42.07189568717159</v>
      </c>
      <c r="K8" s="18">
        <f>B5-K7</f>
        <v>41.643375452399553</v>
      </c>
      <c r="L8" s="18">
        <f>B5-L7</f>
        <v>39.983620437929062</v>
      </c>
      <c r="M8" s="18">
        <f>B5-M7</f>
        <v>38.34158626783303</v>
      </c>
    </row>
    <row r="9" spans="1:13">
      <c r="A9" s="7" t="s">
        <v>29</v>
      </c>
      <c r="B9" s="162">
        <v>20.9</v>
      </c>
      <c r="C9" s="7"/>
      <c r="D9" s="48" t="s">
        <v>10</v>
      </c>
      <c r="E9" s="52">
        <f>B5/((B6/100)*(B6/100))</f>
        <v>25.015151132547164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17.5</v>
      </c>
      <c r="C10" s="8"/>
      <c r="D10" s="49" t="s">
        <v>32</v>
      </c>
      <c r="E10" s="53">
        <f>B6/B7</f>
        <v>10.543046357615893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54.4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36.9</v>
      </c>
      <c r="C17" s="104">
        <v>0.99339999999999995</v>
      </c>
      <c r="D17" s="105">
        <v>0.77</v>
      </c>
      <c r="E17" s="105">
        <v>1.4</v>
      </c>
      <c r="F17" s="165">
        <f>B5/(((B5-D17)/C17)-(E17+0.1))</f>
        <v>1.0301220643147928</v>
      </c>
      <c r="G17" s="62">
        <v>1</v>
      </c>
      <c r="H17" s="31">
        <f>F17</f>
        <v>1.0301220643147928</v>
      </c>
      <c r="I17" s="225">
        <f>H17-H18</f>
        <v>-6.6547779538672636E-4</v>
      </c>
      <c r="J17" s="59"/>
    </row>
    <row r="18" spans="1:13" ht="13" thickBot="1">
      <c r="A18" s="86">
        <v>2</v>
      </c>
      <c r="B18" s="66">
        <v>36.799999999999997</v>
      </c>
      <c r="C18" s="104">
        <v>0.99339999999999995</v>
      </c>
      <c r="D18" s="87">
        <v>0.73</v>
      </c>
      <c r="E18" s="87">
        <v>1.48</v>
      </c>
      <c r="F18" s="88">
        <f>B5/(((B5-D18)/C18)-(E18+0.1))</f>
        <v>1.0307875421101795</v>
      </c>
      <c r="G18" s="63">
        <v>2</v>
      </c>
      <c r="H18" s="31">
        <f>F18</f>
        <v>1.0307875421101795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1.0307875421101795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1.0301220643147928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1.0307875421101795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1.0301220643147928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1.0304548032124861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30.370413585163369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19.254842212993577</v>
      </c>
      <c r="C33" s="40"/>
      <c r="D33" s="40"/>
      <c r="G33" s="34">
        <v>2</v>
      </c>
      <c r="H33" s="31">
        <f>F18</f>
        <v>1.0307875421101795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44.145157787006426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1.0301220643147928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37.200000000000003</v>
      </c>
    </row>
    <row r="39" spans="1:9">
      <c r="A39" s="116" t="s">
        <v>5</v>
      </c>
      <c r="B39" s="102">
        <v>23.6</v>
      </c>
      <c r="F39" t="s">
        <v>124</v>
      </c>
    </row>
    <row r="40" spans="1:9">
      <c r="A40" s="116" t="s">
        <v>6</v>
      </c>
      <c r="B40" s="102">
        <v>39.799999999999997</v>
      </c>
    </row>
    <row r="41" spans="1:9" ht="13" thickBot="1">
      <c r="A41" s="117" t="s">
        <v>51</v>
      </c>
      <c r="B41" s="102">
        <v>30.5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32.6</v>
      </c>
    </row>
    <row r="45" spans="1:9">
      <c r="A45" s="116" t="s">
        <v>5</v>
      </c>
      <c r="B45" s="114">
        <v>20.5</v>
      </c>
    </row>
    <row r="46" spans="1:9">
      <c r="A46" s="116" t="s">
        <v>6</v>
      </c>
      <c r="B46" s="114">
        <v>42.4</v>
      </c>
    </row>
    <row r="47" spans="1:9" ht="13" thickBot="1">
      <c r="A47" s="117" t="s">
        <v>51</v>
      </c>
      <c r="B47" s="115">
        <v>31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7" zoomScale="125" zoomScaleNormal="125" zoomScalePageLayoutView="125" workbookViewId="0">
      <selection activeCell="M6" sqref="M6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57</v>
      </c>
      <c r="C4" s="4"/>
      <c r="E4" s="4"/>
      <c r="F4" s="2" t="s">
        <v>13</v>
      </c>
      <c r="G4" s="162">
        <v>11.5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63.9</v>
      </c>
      <c r="C5" s="81"/>
      <c r="D5" s="82" t="s">
        <v>3</v>
      </c>
      <c r="E5" s="83">
        <f>1.099421-(0.0009929*B11)+(0.0000023*(B11*B11))-(0.0001392*B4)</f>
        <v>1.028351225</v>
      </c>
      <c r="F5" s="2" t="s">
        <v>12</v>
      </c>
      <c r="G5" s="162">
        <v>34</v>
      </c>
      <c r="H5" s="48" t="s">
        <v>3</v>
      </c>
      <c r="I5" s="44">
        <f>1.1549-0.0678*(LOG(B8+G4+G5+G6))</f>
        <v>1.0191824542715497</v>
      </c>
      <c r="J5" s="19">
        <f>1.1599-0.0717*(LOG(B8+G4+G5+G6))</f>
        <v>1.0163756927915946</v>
      </c>
      <c r="K5" s="19">
        <f>1.1423-0.0632*(LOG(B8+G4+G5+G6))</f>
        <v>1.0157904293504711</v>
      </c>
      <c r="L5" s="19">
        <f>1.133-0.0612*(LOG(B8+G4+G5+G6))</f>
        <v>1.0104938967760893</v>
      </c>
      <c r="M5" s="19">
        <f>1.1339-0.0645*(LOG(B8+G4+G5+G6))</f>
        <v>1.0047881755238195</v>
      </c>
    </row>
    <row r="6" spans="1:13" ht="13" thickBot="1">
      <c r="A6" s="7" t="s">
        <v>1</v>
      </c>
      <c r="B6" s="162">
        <v>155.19999999999999</v>
      </c>
      <c r="C6" s="42" t="s">
        <v>11</v>
      </c>
      <c r="D6" s="54" t="s">
        <v>4</v>
      </c>
      <c r="E6" s="50">
        <f>((4.95/E5)-4.5)*100</f>
        <v>31.353051337105242</v>
      </c>
      <c r="F6" s="2" t="s">
        <v>14</v>
      </c>
      <c r="G6" s="162">
        <v>27.3</v>
      </c>
      <c r="H6" s="48" t="s">
        <v>4</v>
      </c>
      <c r="I6" s="45">
        <f>((4.95/I5)-4.5)*100</f>
        <v>35.683400381726749</v>
      </c>
      <c r="J6" s="17">
        <f>((4.95/J5)-4.5)*100</f>
        <v>37.02463420826669</v>
      </c>
      <c r="K6" s="17">
        <f>((4.95/K5)-4.5)*100</f>
        <v>37.305241019566267</v>
      </c>
      <c r="L6" s="17">
        <f>((4.95/L5)-4.5)*100</f>
        <v>39.859465335974065</v>
      </c>
      <c r="M6" s="17">
        <f>((4.95/M5)-4.5)*100</f>
        <v>42.64114771448719</v>
      </c>
    </row>
    <row r="7" spans="1:13" ht="13" thickBot="1">
      <c r="A7" s="7" t="s">
        <v>2</v>
      </c>
      <c r="B7" s="162">
        <v>15.1</v>
      </c>
      <c r="C7" s="7"/>
      <c r="D7" s="48" t="s">
        <v>5</v>
      </c>
      <c r="E7" s="51">
        <f>(E6*B5)/100</f>
        <v>20.034599804410249</v>
      </c>
      <c r="F7" s="2"/>
      <c r="G7" s="14"/>
      <c r="H7" s="48" t="s">
        <v>5</v>
      </c>
      <c r="I7" s="46">
        <f>(I6*B5)/100</f>
        <v>22.801692843923391</v>
      </c>
      <c r="J7" s="18">
        <f>(J6*B5)/100</f>
        <v>23.658741259082412</v>
      </c>
      <c r="K7" s="18">
        <f>(K6*B5)/100</f>
        <v>23.838049011502843</v>
      </c>
      <c r="L7" s="18">
        <f>(L6*B5)/100</f>
        <v>25.470198349687426</v>
      </c>
      <c r="M7" s="18">
        <f>(M6*B5)/100</f>
        <v>27.247693389557313</v>
      </c>
    </row>
    <row r="8" spans="1:13" ht="13" thickBot="1">
      <c r="A8" s="7" t="s">
        <v>9</v>
      </c>
      <c r="B8" s="162">
        <v>27.6</v>
      </c>
      <c r="C8" s="7"/>
      <c r="D8" s="55" t="s">
        <v>6</v>
      </c>
      <c r="E8" s="51">
        <f>B5-E7</f>
        <v>43.86540019558975</v>
      </c>
      <c r="F8" s="2"/>
      <c r="G8" s="14"/>
      <c r="H8" s="49" t="s">
        <v>6</v>
      </c>
      <c r="I8" s="46">
        <f>B5-I7</f>
        <v>41.098307156076608</v>
      </c>
      <c r="J8" s="18">
        <f>B5-J7</f>
        <v>40.241258740917587</v>
      </c>
      <c r="K8" s="18">
        <f>B5-K7</f>
        <v>40.061950988497159</v>
      </c>
      <c r="L8" s="18">
        <f>B5-L7</f>
        <v>38.429801650312569</v>
      </c>
      <c r="M8" s="18">
        <f>B5-M7</f>
        <v>36.652306610442686</v>
      </c>
    </row>
    <row r="9" spans="1:13">
      <c r="A9" s="7" t="s">
        <v>29</v>
      </c>
      <c r="B9" s="162">
        <v>19.600000000000001</v>
      </c>
      <c r="C9" s="7"/>
      <c r="D9" s="48" t="s">
        <v>10</v>
      </c>
      <c r="E9" s="52">
        <f>B5/((B6/100)*(B6/100))</f>
        <v>26.528788925496873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30.3</v>
      </c>
      <c r="C10" s="8"/>
      <c r="D10" s="49" t="s">
        <v>32</v>
      </c>
      <c r="E10" s="53">
        <f>B6/B7</f>
        <v>10.278145695364238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77.5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35.700000000000003</v>
      </c>
      <c r="C17" s="104">
        <v>0.99380000000000002</v>
      </c>
      <c r="D17" s="105">
        <v>-1.21</v>
      </c>
      <c r="E17" s="105">
        <v>1.78</v>
      </c>
      <c r="F17" s="164">
        <f>B5/(((B5-D17)/C17)-(E17+0.1))</f>
        <v>1.0041454322448482</v>
      </c>
      <c r="G17" s="62">
        <v>1</v>
      </c>
      <c r="H17" s="31">
        <f>F17</f>
        <v>1.0041454322448482</v>
      </c>
      <c r="I17" s="225">
        <f>H17-H18</f>
        <v>1.2725559017743304E-3</v>
      </c>
      <c r="J17" s="59"/>
    </row>
    <row r="18" spans="1:13" ht="13" thickBot="1">
      <c r="A18" s="86">
        <v>2</v>
      </c>
      <c r="B18" s="66">
        <v>35.6</v>
      </c>
      <c r="C18" s="104">
        <v>0.99380000000000002</v>
      </c>
      <c r="D18" s="87">
        <v>-1.33</v>
      </c>
      <c r="E18" s="87">
        <v>1.82</v>
      </c>
      <c r="F18" s="88">
        <f>B5/(((B5-D18)/C18)-(E18+0.1))</f>
        <v>1.0028728763430739</v>
      </c>
      <c r="G18" s="63">
        <v>2</v>
      </c>
      <c r="H18" s="31">
        <f>F18</f>
        <v>1.0028728763430739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1.0028728763430739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1.0041454322448482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1.0028728763430739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1.0041454322448482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  <c r="J29" t="s">
        <v>126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1.0035091542939609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43.269042820309167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27.648918362177554</v>
      </c>
      <c r="C33" s="40"/>
      <c r="D33" s="40"/>
      <c r="G33" s="34">
        <v>2</v>
      </c>
      <c r="H33" s="31">
        <f>F18</f>
        <v>1.0028728763430739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36.251081637822445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1.0041454322448482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37.1</v>
      </c>
    </row>
    <row r="39" spans="1:9">
      <c r="A39" s="116" t="s">
        <v>5</v>
      </c>
      <c r="B39" s="102">
        <v>23.7</v>
      </c>
    </row>
    <row r="40" spans="1:9">
      <c r="A40" s="116" t="s">
        <v>6</v>
      </c>
      <c r="B40" s="102">
        <v>40.200000000000003</v>
      </c>
    </row>
    <row r="41" spans="1:9" ht="13" thickBot="1">
      <c r="A41" s="117" t="s">
        <v>51</v>
      </c>
      <c r="B41" s="102">
        <v>31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34.5</v>
      </c>
    </row>
    <row r="45" spans="1:9">
      <c r="A45" s="116" t="s">
        <v>5</v>
      </c>
      <c r="B45" s="114">
        <v>21.9</v>
      </c>
    </row>
    <row r="46" spans="1:9">
      <c r="A46" s="116" t="s">
        <v>6</v>
      </c>
      <c r="B46" s="114">
        <v>41.6</v>
      </c>
    </row>
    <row r="47" spans="1:9" ht="13" thickBot="1">
      <c r="A47" s="117" t="s">
        <v>51</v>
      </c>
      <c r="B47" s="115">
        <v>30.5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11" sqref="B1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55</v>
      </c>
      <c r="C4" s="4"/>
      <c r="E4" s="4"/>
      <c r="F4" s="2" t="s">
        <v>13</v>
      </c>
      <c r="G4" s="162">
        <v>11.7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50.5</v>
      </c>
      <c r="C5" s="81"/>
      <c r="D5" s="82" t="s">
        <v>3</v>
      </c>
      <c r="E5" s="83">
        <f>1.099421-(0.0009929*B11)+(0.0000023*(B11*B11))-(0.0001392*B4)</f>
        <v>1.0492506719999999</v>
      </c>
      <c r="F5" s="2" t="s">
        <v>12</v>
      </c>
      <c r="G5" s="162">
        <v>21.3</v>
      </c>
      <c r="H5" s="48" t="s">
        <v>3</v>
      </c>
      <c r="I5" s="44">
        <f>1.1549-0.0678*(LOG(B8+G4+G5+G6))</f>
        <v>1.0309605786456144</v>
      </c>
      <c r="J5" s="19">
        <f>1.1599-0.0717*(LOG(B8+G4+G5+G6))</f>
        <v>1.0288313198951409</v>
      </c>
      <c r="K5" s="19">
        <f>1.1423-0.0632*(LOG(B8+G4+G5+G6))</f>
        <v>1.0267694479410447</v>
      </c>
      <c r="L5" s="19">
        <f>1.133-0.0612*(LOG(B8+G4+G5+G6))</f>
        <v>1.0211254780694927</v>
      </c>
      <c r="M5" s="19">
        <f>1.1339-0.0645*(LOG(B8+G4+G5+G6))</f>
        <v>1.0159930283575533</v>
      </c>
    </row>
    <row r="6" spans="1:13" ht="13" thickBot="1">
      <c r="A6" s="7" t="s">
        <v>1</v>
      </c>
      <c r="B6" s="162">
        <v>149</v>
      </c>
      <c r="C6" s="42" t="s">
        <v>11</v>
      </c>
      <c r="D6" s="54" t="s">
        <v>4</v>
      </c>
      <c r="E6" s="50">
        <f>((4.95/E5)-4.5)*100</f>
        <v>21.765244673581741</v>
      </c>
      <c r="F6" s="2" t="s">
        <v>14</v>
      </c>
      <c r="G6" s="162">
        <v>19.100000000000001</v>
      </c>
      <c r="H6" s="48" t="s">
        <v>4</v>
      </c>
      <c r="I6" s="45">
        <f>((4.95/I5)-4.5)*100</f>
        <v>30.134750302759006</v>
      </c>
      <c r="J6" s="17">
        <f>((4.95/J5)-4.5)*100</f>
        <v>31.128432258896144</v>
      </c>
      <c r="K6" s="17">
        <f>((4.95/K5)-4.5)*100</f>
        <v>32.094593866823033</v>
      </c>
      <c r="L6" s="17">
        <f>((4.95/L5)-4.5)*100</f>
        <v>34.759229527629913</v>
      </c>
      <c r="M6" s="17">
        <f>((4.95/M5)-4.5)*100</f>
        <v>37.208067559492264</v>
      </c>
    </row>
    <row r="7" spans="1:13" ht="13" thickBot="1">
      <c r="A7" s="7" t="s">
        <v>2</v>
      </c>
      <c r="B7" s="162">
        <v>14.4</v>
      </c>
      <c r="C7" s="7"/>
      <c r="D7" s="48" t="s">
        <v>5</v>
      </c>
      <c r="E7" s="51">
        <f>(E6*B5)/100</f>
        <v>10.991448560158778</v>
      </c>
      <c r="F7" s="2"/>
      <c r="G7" s="14"/>
      <c r="H7" s="48" t="s">
        <v>5</v>
      </c>
      <c r="I7" s="46">
        <f>(I6*B5)/100</f>
        <v>15.218048902893297</v>
      </c>
      <c r="J7" s="18">
        <f>(J6*B5)/100</f>
        <v>15.719858290742552</v>
      </c>
      <c r="K7" s="18">
        <f>(K6*B5)/100</f>
        <v>16.207769902745632</v>
      </c>
      <c r="L7" s="18">
        <f>(L6*B5)/100</f>
        <v>17.553410911453106</v>
      </c>
      <c r="M7" s="18">
        <f>(M6*B5)/100</f>
        <v>18.790074117543593</v>
      </c>
    </row>
    <row r="8" spans="1:13" ht="13" thickBot="1">
      <c r="A8" s="7" t="s">
        <v>9</v>
      </c>
      <c r="B8" s="162">
        <v>15.2</v>
      </c>
      <c r="C8" s="7"/>
      <c r="D8" s="55" t="s">
        <v>6</v>
      </c>
      <c r="E8" s="51">
        <f>B5-E7</f>
        <v>39.50855143984122</v>
      </c>
      <c r="F8" s="2"/>
      <c r="G8" s="14"/>
      <c r="H8" s="49" t="s">
        <v>6</v>
      </c>
      <c r="I8" s="46">
        <f>B5-I7</f>
        <v>35.281951097106699</v>
      </c>
      <c r="J8" s="18">
        <f>B5-J7</f>
        <v>34.78014170925745</v>
      </c>
      <c r="K8" s="18">
        <f>B5-K7</f>
        <v>34.292230097254368</v>
      </c>
      <c r="L8" s="18">
        <f>B5-L7</f>
        <v>32.946589088546894</v>
      </c>
      <c r="M8" s="18">
        <f>B5-M7</f>
        <v>31.709925882456407</v>
      </c>
    </row>
    <row r="9" spans="1:13">
      <c r="A9" s="7" t="s">
        <v>29</v>
      </c>
      <c r="B9" s="162">
        <v>12.2</v>
      </c>
      <c r="C9" s="7"/>
      <c r="D9" s="48" t="s">
        <v>10</v>
      </c>
      <c r="E9" s="52">
        <f>B5/((B6/100)*(B6/100))</f>
        <v>22.746723120580153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20.8</v>
      </c>
      <c r="C10" s="8"/>
      <c r="D10" s="49" t="s">
        <v>32</v>
      </c>
      <c r="E10" s="53">
        <f>B6/B7</f>
        <v>10.347222222222221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48.2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37.299999999999997</v>
      </c>
      <c r="C17" s="104">
        <v>0.99329999999999996</v>
      </c>
      <c r="D17" s="105">
        <v>-0.11</v>
      </c>
      <c r="E17" s="105">
        <v>1.4</v>
      </c>
      <c r="F17" s="163">
        <f>B5/(((B5-D17)/C17)-(E17+0.1))</f>
        <v>1.0212051901412966</v>
      </c>
      <c r="G17" s="62">
        <v>1</v>
      </c>
      <c r="H17" s="31">
        <f>F17</f>
        <v>1.0212051901412966</v>
      </c>
      <c r="I17" s="225">
        <f>H17-H18</f>
        <v>-6.2547539386970108E-4</v>
      </c>
      <c r="J17" s="59"/>
    </row>
    <row r="18" spans="1:13" ht="13" thickBot="1">
      <c r="A18" s="86">
        <v>2</v>
      </c>
      <c r="B18" s="66">
        <v>37.1</v>
      </c>
      <c r="C18" s="104">
        <v>0.99329999999999996</v>
      </c>
      <c r="D18" s="87">
        <v>-7.0000000000000007E-2</v>
      </c>
      <c r="E18" s="87">
        <v>1.39</v>
      </c>
      <c r="F18" s="88">
        <f>B5/(((B5-D18)/C18)-(E18+0.1))</f>
        <v>1.0218306655351663</v>
      </c>
      <c r="G18" s="63">
        <v>2</v>
      </c>
      <c r="H18" s="31">
        <f>F18</f>
        <v>1.0218306655351663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1.0218306655351663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1.0212051901412966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1.0218306655351663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1.0212051901412966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1.0215179278382314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34.572993297860855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17.459361615419731</v>
      </c>
      <c r="C33" s="40"/>
      <c r="D33" s="40"/>
      <c r="G33" s="34">
        <v>2</v>
      </c>
      <c r="H33" s="31">
        <f>F18</f>
        <v>1.0218306655351663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33.040638384580269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1.0212051901412966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31.5</v>
      </c>
    </row>
    <row r="39" spans="1:9">
      <c r="A39" s="116" t="s">
        <v>5</v>
      </c>
      <c r="B39" s="102">
        <v>15.9</v>
      </c>
    </row>
    <row r="40" spans="1:9">
      <c r="A40" s="116" t="s">
        <v>6</v>
      </c>
      <c r="B40" s="102">
        <v>34.6</v>
      </c>
    </row>
    <row r="41" spans="1:9" ht="13" thickBot="1">
      <c r="A41" s="117" t="s">
        <v>51</v>
      </c>
      <c r="B41" s="102">
        <v>26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</v>
      </c>
    </row>
    <row r="45" spans="1:9">
      <c r="A45" s="116" t="s">
        <v>5</v>
      </c>
      <c r="B45" s="114">
        <v>13</v>
      </c>
    </row>
    <row r="46" spans="1:9">
      <c r="A46" s="116" t="s">
        <v>6</v>
      </c>
      <c r="B46" s="114">
        <v>37</v>
      </c>
    </row>
    <row r="47" spans="1:9" ht="13" thickBot="1">
      <c r="A47" s="117" t="s">
        <v>51</v>
      </c>
      <c r="B47" s="115">
        <v>27.1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9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2" max="2" width="12.33203125" bestFit="1" customWidth="1"/>
    <col min="3" max="3" width="17.33203125" bestFit="1" customWidth="1"/>
    <col min="4" max="4" width="17.5" bestFit="1" customWidth="1"/>
    <col min="5" max="5" width="12.3320312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54</v>
      </c>
      <c r="C4" s="4"/>
      <c r="E4" s="4"/>
      <c r="F4" s="2" t="s">
        <v>13</v>
      </c>
      <c r="G4" s="162">
        <v>15.4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70.400000000000006</v>
      </c>
      <c r="C5" s="81"/>
      <c r="D5" s="82" t="s">
        <v>3</v>
      </c>
      <c r="E5" s="83">
        <f>1.099421-(0.0009929*B11)+(0.0000023*(B11*B11))-(0.0001392*B4)</f>
        <v>1.0256443249999998</v>
      </c>
      <c r="F5" s="2" t="s">
        <v>12</v>
      </c>
      <c r="G5" s="162">
        <v>28.5</v>
      </c>
      <c r="H5" s="48" t="s">
        <v>3</v>
      </c>
      <c r="I5" s="44">
        <f>1.1549-0.0678*(LOG(B8+G4+G5+G6))</f>
        <v>1.0185729219264379</v>
      </c>
      <c r="J5" s="19">
        <f>1.1599-0.0717*(LOG(B8+G4+G5+G6))</f>
        <v>1.0157310988514099</v>
      </c>
      <c r="K5" s="19">
        <f>1.1423-0.0632*(LOG(B8+G4+G5+G6))</f>
        <v>1.01522225170724</v>
      </c>
      <c r="L5" s="19">
        <f>1.133-0.0612*(LOG(B8+G4+G5+G6))</f>
        <v>1.0099436994380235</v>
      </c>
      <c r="M5" s="19">
        <f>1.1339-0.0645*(LOG(B8+G4+G5+G6))</f>
        <v>1.0042083106822306</v>
      </c>
    </row>
    <row r="6" spans="1:13" ht="13" thickBot="1">
      <c r="A6" s="7" t="s">
        <v>1</v>
      </c>
      <c r="B6" s="162">
        <v>153.6</v>
      </c>
      <c r="C6" s="42" t="s">
        <v>11</v>
      </c>
      <c r="D6" s="54" t="s">
        <v>4</v>
      </c>
      <c r="E6" s="50">
        <f>((4.95/E5)-4.5)*100</f>
        <v>32.623447460697541</v>
      </c>
      <c r="F6" s="2" t="s">
        <v>14</v>
      </c>
      <c r="G6" s="162">
        <v>30.6</v>
      </c>
      <c r="H6" s="48" t="s">
        <v>4</v>
      </c>
      <c r="I6" s="45">
        <f>((4.95/I5)-4.5)*100</f>
        <v>35.97404205857071</v>
      </c>
      <c r="J6" s="17">
        <f>((4.95/J5)-4.5)*100</f>
        <v>37.333705308173307</v>
      </c>
      <c r="K6" s="17">
        <f>((4.95/K5)-4.5)*100</f>
        <v>37.577965482521059</v>
      </c>
      <c r="L6" s="17">
        <f>((4.95/L5)-4.5)*100</f>
        <v>40.126331077108013</v>
      </c>
      <c r="M6" s="17">
        <f>((4.95/M5)-4.5)*100</f>
        <v>42.92561586520938</v>
      </c>
    </row>
    <row r="7" spans="1:13" ht="13" thickBot="1">
      <c r="A7" s="7" t="s">
        <v>2</v>
      </c>
      <c r="B7" s="162">
        <v>15.9</v>
      </c>
      <c r="C7" s="7"/>
      <c r="D7" s="48" t="s">
        <v>5</v>
      </c>
      <c r="E7" s="51">
        <f>(E6*B5)/100</f>
        <v>22.96690701233107</v>
      </c>
      <c r="F7" s="2"/>
      <c r="G7" s="14"/>
      <c r="H7" s="48" t="s">
        <v>5</v>
      </c>
      <c r="I7" s="46">
        <f>(I6*B5)/100</f>
        <v>25.325725609233782</v>
      </c>
      <c r="J7" s="18">
        <f>(J6*B5)/100</f>
        <v>26.28292853695401</v>
      </c>
      <c r="K7" s="18">
        <f>(K6*B5)/100</f>
        <v>26.454887699694826</v>
      </c>
      <c r="L7" s="18">
        <f>(L6*B5)/100</f>
        <v>28.248937078284044</v>
      </c>
      <c r="M7" s="18">
        <f>(M6*B5)/100</f>
        <v>30.219633569107405</v>
      </c>
    </row>
    <row r="8" spans="1:13" ht="13" thickBot="1">
      <c r="A8" s="7" t="s">
        <v>9</v>
      </c>
      <c r="B8" s="162">
        <v>28</v>
      </c>
      <c r="C8" s="7"/>
      <c r="D8" s="55" t="s">
        <v>6</v>
      </c>
      <c r="E8" s="51">
        <f>B5-E7</f>
        <v>47.433092987668935</v>
      </c>
      <c r="F8" s="2"/>
      <c r="G8" s="14"/>
      <c r="H8" s="49" t="s">
        <v>6</v>
      </c>
      <c r="I8" s="46">
        <f>B5-I7</f>
        <v>45.07427439076622</v>
      </c>
      <c r="J8" s="18">
        <f>B5-J7</f>
        <v>44.117071463045995</v>
      </c>
      <c r="K8" s="18">
        <f>B5-K7</f>
        <v>43.945112300305183</v>
      </c>
      <c r="L8" s="18">
        <f>B5-L7</f>
        <v>42.151062921715962</v>
      </c>
      <c r="M8" s="18">
        <f>B5-M7</f>
        <v>40.180366430892605</v>
      </c>
    </row>
    <row r="9" spans="1:13">
      <c r="A9" s="7" t="s">
        <v>29</v>
      </c>
      <c r="B9" s="162">
        <v>17.8</v>
      </c>
      <c r="C9" s="7"/>
      <c r="D9" s="48" t="s">
        <v>10</v>
      </c>
      <c r="E9" s="52">
        <f>B5/((B6/100)*(B6/100))</f>
        <v>29.839409722222225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36.700000000000003</v>
      </c>
      <c r="C10" s="8"/>
      <c r="D10" s="49" t="s">
        <v>32</v>
      </c>
      <c r="E10" s="53">
        <f>B6/B7</f>
        <v>9.6603773584905657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82.5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-0.96</v>
      </c>
      <c r="E17" s="105">
        <v>1.48</v>
      </c>
      <c r="F17" s="166">
        <f>B5/(((B5-D17)/C17)-(E17+0.1))</f>
        <v>1.0021798167566913</v>
      </c>
      <c r="G17" s="62">
        <v>1</v>
      </c>
      <c r="H17" s="31">
        <f>F17</f>
        <v>1.0021798167566913</v>
      </c>
      <c r="I17" s="225">
        <f>H17-H18</f>
        <v>2.0436999295629921E-3</v>
      </c>
      <c r="J17" s="59"/>
    </row>
    <row r="18" spans="1:13" ht="13" thickBot="1">
      <c r="A18" s="86">
        <v>2</v>
      </c>
      <c r="B18" s="66">
        <v>36.299999999999997</v>
      </c>
      <c r="C18" s="104">
        <v>0.99360000000000004</v>
      </c>
      <c r="D18" s="87">
        <v>-1.08</v>
      </c>
      <c r="E18" s="87">
        <v>1.45</v>
      </c>
      <c r="F18" s="88">
        <f>B5/(((B5-D18)/C18)-(E18+0.1))</f>
        <v>1.0001361168271283</v>
      </c>
      <c r="G18" s="63">
        <v>2</v>
      </c>
      <c r="H18" s="31">
        <f>F18</f>
        <v>1.0001361168271283</v>
      </c>
      <c r="I18" s="226"/>
      <c r="J18" s="59"/>
    </row>
    <row r="19" spans="1:13" ht="13" thickBot="1">
      <c r="A19" s="86">
        <v>3</v>
      </c>
      <c r="B19" s="66">
        <v>36.200000000000003</v>
      </c>
      <c r="C19" s="66">
        <v>0.99360000000000004</v>
      </c>
      <c r="D19" s="87">
        <v>-1.02</v>
      </c>
      <c r="E19" s="87">
        <v>1.6</v>
      </c>
      <c r="F19" s="88">
        <f>B5/(((B5-D19)/C19)-(E19+0.1))</f>
        <v>1.0031343358925056</v>
      </c>
      <c r="G19" s="64">
        <v>2</v>
      </c>
      <c r="H19" s="31">
        <f>F18</f>
        <v>1.0001361168271283</v>
      </c>
      <c r="I19" s="227">
        <f>H19-H20</f>
        <v>-2.9982190653772278E-3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1.0031343358925056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1.0021798167566913</v>
      </c>
      <c r="I21" s="229">
        <f>H21-H22</f>
        <v>-9.5451913581423575E-4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1.0031343358925056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1.0031343358925056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1.0001361168271283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1.0021798167566913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(F17+F19)/2</f>
        <v>1.0026570763245983</v>
      </c>
      <c r="C31" s="38"/>
      <c r="D31" s="38"/>
      <c r="E31" s="40"/>
      <c r="G31" s="34">
        <v>3</v>
      </c>
      <c r="H31" s="31">
        <f>F19</f>
        <v>1.0031343358925056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43.688232685199409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30.756515810380389</v>
      </c>
      <c r="C33" s="40"/>
      <c r="D33" s="40"/>
      <c r="G33" s="34">
        <v>2</v>
      </c>
      <c r="H33" s="31">
        <f>F18</f>
        <v>1.0001361168271283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39.643484189619613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1.0021798167566913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43.3</v>
      </c>
    </row>
    <row r="39" spans="1:9">
      <c r="A39" s="116" t="s">
        <v>5</v>
      </c>
      <c r="B39" s="102">
        <v>30.5</v>
      </c>
    </row>
    <row r="40" spans="1:9">
      <c r="A40" s="116" t="s">
        <v>6</v>
      </c>
      <c r="B40" s="102">
        <v>39.9</v>
      </c>
    </row>
    <row r="41" spans="1:9" ht="13" thickBot="1">
      <c r="A41" s="117" t="s">
        <v>51</v>
      </c>
      <c r="B41" s="102">
        <v>31.4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39.200000000000003</v>
      </c>
    </row>
    <row r="45" spans="1:9">
      <c r="A45" s="116" t="s">
        <v>5</v>
      </c>
      <c r="B45" s="114">
        <v>27.4</v>
      </c>
    </row>
    <row r="46" spans="1:9">
      <c r="A46" s="116" t="s">
        <v>6</v>
      </c>
      <c r="B46" s="114">
        <v>42.6</v>
      </c>
    </row>
    <row r="47" spans="1:9" ht="13" thickBot="1">
      <c r="A47" s="117" t="s">
        <v>51</v>
      </c>
      <c r="B47" s="115">
        <v>31.2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G5" sqref="G5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</cols>
  <sheetData>
    <row r="1" spans="1:12">
      <c r="A1" s="13" t="s">
        <v>8</v>
      </c>
      <c r="B1" s="213" t="s">
        <v>99</v>
      </c>
      <c r="C1" s="213"/>
      <c r="D1" s="213"/>
      <c r="E1" s="213"/>
      <c r="F1" s="213"/>
      <c r="G1" s="213"/>
      <c r="H1" s="213"/>
    </row>
    <row r="2" spans="1:12" ht="13" thickBot="1">
      <c r="A2" s="137"/>
    </row>
    <row r="3" spans="1:12" ht="13" thickBot="1">
      <c r="A3" s="214" t="s">
        <v>28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6"/>
    </row>
    <row r="4" spans="1:12" ht="13" thickBot="1">
      <c r="A4" s="15" t="s">
        <v>7</v>
      </c>
      <c r="B4" s="5">
        <v>25</v>
      </c>
      <c r="C4" s="4"/>
      <c r="E4" s="4"/>
      <c r="F4" s="2" t="s">
        <v>13</v>
      </c>
      <c r="G4" s="6">
        <v>6.4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</row>
    <row r="5" spans="1:12" ht="13" thickBot="1">
      <c r="A5" s="7" t="s">
        <v>0</v>
      </c>
      <c r="B5" s="6">
        <v>48.6</v>
      </c>
      <c r="C5" s="81"/>
      <c r="D5" s="82" t="s">
        <v>3</v>
      </c>
      <c r="E5" s="83">
        <f>1.099421-(0.0009929*B11)+(0.0000023*(B11*B11))-(0.0001392*B4)</f>
        <v>1.0382461919999999</v>
      </c>
      <c r="F5" s="2" t="s">
        <v>12</v>
      </c>
      <c r="G5" s="6">
        <v>16.7</v>
      </c>
      <c r="H5" s="48" t="s">
        <v>3</v>
      </c>
      <c r="I5" s="44">
        <f>1.1549-0.0678*(LOG(B8+G4+G5+G6))</f>
        <v>1.036007068607061</v>
      </c>
      <c r="J5" s="19">
        <f>1.1599-0.0717*(LOG(B8+G4+G5+G6))</f>
        <v>1.0341680946773786</v>
      </c>
      <c r="K5" s="19">
        <f>1.1423-0.0632*(LOG(B8+G4+G5+G6))</f>
        <v>1.0314735506779684</v>
      </c>
      <c r="L5" s="19">
        <f>1.1339-0.0645*(LOG(B8+G4+G5+G6))</f>
        <v>1.0207938927014075</v>
      </c>
    </row>
    <row r="6" spans="1:12" ht="13" thickBot="1">
      <c r="A6" s="7" t="s">
        <v>1</v>
      </c>
      <c r="B6" s="6">
        <v>150.9</v>
      </c>
      <c r="C6" s="42" t="s">
        <v>11</v>
      </c>
      <c r="D6" s="54" t="s">
        <v>4</v>
      </c>
      <c r="E6" s="50">
        <f>((4.95/E5)-4.5)*100</f>
        <v>26.765533853265566</v>
      </c>
      <c r="F6" s="2" t="s">
        <v>14</v>
      </c>
      <c r="G6" s="6">
        <v>20.8</v>
      </c>
      <c r="H6" s="48" t="s">
        <v>4</v>
      </c>
      <c r="I6" s="45">
        <f>((4.95/I5)-4.5)*100</f>
        <v>27.79596780699638</v>
      </c>
      <c r="J6" s="17">
        <f>((4.95/J5)-4.5)*100</f>
        <v>28.645592092474459</v>
      </c>
      <c r="K6" s="17">
        <f>((4.95/K5)-4.5)*100</f>
        <v>29.895969872078343</v>
      </c>
      <c r="L6" s="17">
        <f>((4.95/L5)-4.5)*100</f>
        <v>34.916694289816341</v>
      </c>
    </row>
    <row r="7" spans="1:12" ht="13" thickBot="1">
      <c r="A7" s="7" t="s">
        <v>2</v>
      </c>
      <c r="B7" s="6">
        <v>14.9</v>
      </c>
      <c r="C7" s="7"/>
      <c r="D7" s="48" t="s">
        <v>5</v>
      </c>
      <c r="E7" s="51">
        <f>(E6*B5)/100</f>
        <v>13.008049452687066</v>
      </c>
      <c r="F7" s="2"/>
      <c r="G7" s="14"/>
      <c r="H7" s="48" t="s">
        <v>5</v>
      </c>
      <c r="I7" s="46">
        <f>(I6*B5)/100</f>
        <v>13.50884035420024</v>
      </c>
      <c r="J7" s="18">
        <f>(J6*B5)/100</f>
        <v>13.921757756942588</v>
      </c>
      <c r="K7" s="18">
        <f>(K6*B5)/100</f>
        <v>14.529441357830075</v>
      </c>
      <c r="L7" s="18">
        <f>(L6*B5)/100</f>
        <v>16.969513424850742</v>
      </c>
    </row>
    <row r="8" spans="1:12" ht="13" thickBot="1">
      <c r="A8" s="7" t="s">
        <v>9</v>
      </c>
      <c r="B8" s="6">
        <v>12.8</v>
      </c>
      <c r="C8" s="7"/>
      <c r="D8" s="55" t="s">
        <v>6</v>
      </c>
      <c r="E8" s="51">
        <f>B5-E7</f>
        <v>35.591950547312933</v>
      </c>
      <c r="F8" s="2"/>
      <c r="G8" s="14"/>
      <c r="H8" s="49" t="s">
        <v>6</v>
      </c>
      <c r="I8" s="46">
        <f>B5-I7</f>
        <v>35.091159645799763</v>
      </c>
      <c r="J8" s="18">
        <f>B5-J7</f>
        <v>34.678242243057412</v>
      </c>
      <c r="K8" s="18">
        <f>B5-K7</f>
        <v>34.070558642169928</v>
      </c>
      <c r="L8" s="18">
        <f>B5-L7</f>
        <v>31.630486575149259</v>
      </c>
    </row>
    <row r="9" spans="1:12">
      <c r="A9" s="7" t="s">
        <v>29</v>
      </c>
      <c r="B9" s="6">
        <v>16.399999999999999</v>
      </c>
      <c r="C9" s="7"/>
      <c r="D9" s="48" t="s">
        <v>10</v>
      </c>
      <c r="E9" s="52">
        <f>B5/((B6/100)*(B6/100))</f>
        <v>21.343114276567235</v>
      </c>
      <c r="F9" s="2"/>
      <c r="G9" s="14"/>
      <c r="H9" s="2"/>
      <c r="I9" s="2"/>
      <c r="J9" s="2"/>
      <c r="K9" s="2"/>
      <c r="L9" s="24"/>
    </row>
    <row r="10" spans="1:12" ht="13" thickBot="1">
      <c r="A10" s="7" t="s">
        <v>31</v>
      </c>
      <c r="B10" s="6">
        <v>40</v>
      </c>
      <c r="C10" s="8"/>
      <c r="D10" s="49" t="s">
        <v>32</v>
      </c>
      <c r="E10" s="53">
        <f>B6/B7</f>
        <v>10.127516778523489</v>
      </c>
      <c r="F10" s="2"/>
      <c r="G10" s="14"/>
      <c r="H10" s="2"/>
      <c r="I10" s="2"/>
      <c r="J10" s="2"/>
      <c r="K10" s="2"/>
      <c r="L10" s="24"/>
    </row>
    <row r="11" spans="1:12" ht="13" thickBot="1">
      <c r="A11" s="8" t="s">
        <v>30</v>
      </c>
      <c r="B11" s="37">
        <f>SUM(B8:B10)</f>
        <v>69.2</v>
      </c>
      <c r="C11" s="3"/>
      <c r="D11" s="3"/>
      <c r="E11" s="3"/>
      <c r="F11" s="3"/>
      <c r="G11" s="12"/>
      <c r="H11" s="3"/>
      <c r="I11" s="3"/>
      <c r="J11" s="3"/>
      <c r="K11" s="3"/>
      <c r="L11" s="32"/>
    </row>
    <row r="12" spans="1:12">
      <c r="B12" s="1"/>
      <c r="C12" s="1"/>
      <c r="D12" s="1"/>
      <c r="E12" s="1"/>
      <c r="L12" s="16"/>
    </row>
    <row r="14" spans="1:12" ht="13" thickBot="1"/>
    <row r="15" spans="1:12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2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35.5</v>
      </c>
      <c r="C17" s="104">
        <v>0.99380000000000002</v>
      </c>
      <c r="D17" s="105">
        <v>0.8</v>
      </c>
      <c r="E17" s="105">
        <v>1.42</v>
      </c>
      <c r="F17" s="85">
        <f>B5/(((B5-D17)/C17)-(E17+0.1))</f>
        <v>1.0434063729114453</v>
      </c>
      <c r="G17" s="62">
        <v>1</v>
      </c>
      <c r="H17" s="31">
        <f>F17</f>
        <v>1.0434063729114453</v>
      </c>
      <c r="I17" s="225">
        <f>H17-H18</f>
        <v>1.5573686982481849E-3</v>
      </c>
      <c r="J17" s="59"/>
    </row>
    <row r="18" spans="1:12" ht="13" thickBot="1">
      <c r="A18" s="86">
        <v>2</v>
      </c>
      <c r="B18" s="66">
        <v>35.1</v>
      </c>
      <c r="C18" s="66">
        <v>0.99380000000000002</v>
      </c>
      <c r="D18" s="87">
        <v>0.86</v>
      </c>
      <c r="E18" s="87">
        <v>1.29</v>
      </c>
      <c r="F18" s="88">
        <f>B5/(((B5-D18)/C18)-(E18+0.1))</f>
        <v>1.0418490042131971</v>
      </c>
      <c r="G18" s="63">
        <v>2</v>
      </c>
      <c r="H18" s="31">
        <f>F18</f>
        <v>1.0418490042131971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1.0418490042131971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7"/>
      <c r="E20" s="67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1.0434063729114453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1.0418490042131971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1.0434063729114453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1.0426276885623214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24.76199359577258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12.034328887545474</v>
      </c>
      <c r="C33" s="40"/>
      <c r="D33" s="40"/>
      <c r="G33" s="34">
        <v>2</v>
      </c>
      <c r="H33" s="31">
        <f>F18</f>
        <v>1.0418490042131971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36.565671112454524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1.0434063729114453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>
        <f>B5-B39</f>
        <v>48.6</v>
      </c>
    </row>
    <row r="41" spans="1:9" ht="13" thickBot="1">
      <c r="A41" s="117" t="s">
        <v>51</v>
      </c>
      <c r="B41" s="102"/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21.4</v>
      </c>
    </row>
    <row r="44" spans="1:9">
      <c r="A44" s="116" t="s">
        <v>5</v>
      </c>
      <c r="B44" s="114"/>
    </row>
    <row r="45" spans="1:9">
      <c r="A45" s="116" t="s">
        <v>6</v>
      </c>
      <c r="B45" s="114"/>
    </row>
    <row r="46" spans="1:9" ht="13" thickBot="1">
      <c r="A46" s="117" t="s">
        <v>51</v>
      </c>
      <c r="B46" s="115"/>
    </row>
    <row r="47" spans="1:9" ht="13" thickBot="1"/>
    <row r="48" spans="1:9" ht="13" thickBot="1">
      <c r="A48" s="233" t="s">
        <v>27</v>
      </c>
      <c r="B48" s="235"/>
    </row>
    <row r="49" spans="1:2">
      <c r="A49" s="118" t="s">
        <v>4</v>
      </c>
      <c r="B49" s="124"/>
    </row>
    <row r="50" spans="1:2">
      <c r="A50" s="116" t="s">
        <v>5</v>
      </c>
      <c r="B50" s="114"/>
    </row>
    <row r="51" spans="1:2">
      <c r="A51" s="116" t="s">
        <v>6</v>
      </c>
      <c r="B51" s="114"/>
    </row>
    <row r="52" spans="1:2" ht="13" thickBot="1">
      <c r="A52" s="117" t="s">
        <v>51</v>
      </c>
      <c r="B52" s="115"/>
    </row>
  </sheetData>
  <mergeCells count="18">
    <mergeCell ref="A42:B42"/>
    <mergeCell ref="A48:B48"/>
    <mergeCell ref="I31:I32"/>
    <mergeCell ref="I33:I34"/>
    <mergeCell ref="I35:I36"/>
    <mergeCell ref="A37:B37"/>
    <mergeCell ref="I29:I30"/>
    <mergeCell ref="A30:B30"/>
    <mergeCell ref="I17:I18"/>
    <mergeCell ref="I19:I20"/>
    <mergeCell ref="I21:I22"/>
    <mergeCell ref="I23:I24"/>
    <mergeCell ref="I27:I28"/>
    <mergeCell ref="B1:H1"/>
    <mergeCell ref="A3:L3"/>
    <mergeCell ref="A15:F15"/>
    <mergeCell ref="G15:I15"/>
    <mergeCell ref="I25:I26"/>
  </mergeCells>
  <phoneticPr fontId="5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" zoomScale="125" zoomScaleNormal="125" zoomScalePageLayoutView="125" workbookViewId="0">
      <selection activeCell="B4" sqref="B4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129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162">
        <v>13.3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51.9</v>
      </c>
      <c r="C5" s="81"/>
      <c r="D5" s="82" t="s">
        <v>3</v>
      </c>
      <c r="E5" s="83">
        <f>1.099421-(0.0009929*B11)+(0.0000023*(B11*B11))-(0.0001392*B4)</f>
        <v>1.0407145520000001</v>
      </c>
      <c r="F5" s="2" t="s">
        <v>12</v>
      </c>
      <c r="G5" s="162">
        <v>17.8</v>
      </c>
      <c r="H5" s="48" t="s">
        <v>3</v>
      </c>
      <c r="I5" s="44">
        <f>1.1549-0.0678*(LOG(B8+G4+G5+G6))</f>
        <v>1.0290958012457232</v>
      </c>
      <c r="J5" s="19">
        <f>1.1599-0.0717*(LOG(B8+G4+G5+G6))</f>
        <v>1.0268592765386186</v>
      </c>
      <c r="K5" s="19">
        <f>1.1423-0.0632*(LOG(B8+G4+G5+G6))</f>
        <v>1.0250311893617952</v>
      </c>
      <c r="L5" s="19">
        <f>1.133-0.0612*(LOG(B8+G4+G5+G6))</f>
        <v>1.0194422276731308</v>
      </c>
      <c r="M5" s="19">
        <f>1.1339-0.0645*(LOG(B8+G4+G5+G6))</f>
        <v>1.0142190144594267</v>
      </c>
    </row>
    <row r="6" spans="1:13" ht="13" thickBot="1">
      <c r="A6" s="7" t="s">
        <v>1</v>
      </c>
      <c r="B6" s="162">
        <v>150.9</v>
      </c>
      <c r="C6" s="42" t="s">
        <v>11</v>
      </c>
      <c r="D6" s="54" t="s">
        <v>4</v>
      </c>
      <c r="E6" s="50">
        <f>((4.95/E5)-4.5)*100</f>
        <v>25.634744463532755</v>
      </c>
      <c r="F6" s="2" t="s">
        <v>14</v>
      </c>
      <c r="G6" s="162">
        <v>22.4</v>
      </c>
      <c r="H6" s="48" t="s">
        <v>4</v>
      </c>
      <c r="I6" s="45">
        <f>((4.95/I5)-4.5)*100</f>
        <v>31.004780508093788</v>
      </c>
      <c r="J6" s="17">
        <f>((4.95/J5)-4.5)*100</f>
        <v>32.052420725620046</v>
      </c>
      <c r="K6" s="17">
        <f>((4.95/K5)-4.5)*100</f>
        <v>32.912134906057759</v>
      </c>
      <c r="L6" s="17">
        <f>((4.95/L5)-4.5)*100</f>
        <v>35.559638950638558</v>
      </c>
      <c r="M6" s="17">
        <f>((4.95/M5)-4.5)*100</f>
        <v>38.060264048423861</v>
      </c>
    </row>
    <row r="7" spans="1:13" ht="13" thickBot="1">
      <c r="A7" s="7" t="s">
        <v>2</v>
      </c>
      <c r="B7" s="162">
        <v>13.9</v>
      </c>
      <c r="C7" s="7"/>
      <c r="D7" s="48" t="s">
        <v>5</v>
      </c>
      <c r="E7" s="51">
        <f>(E6*B5)/100</f>
        <v>13.3044323765735</v>
      </c>
      <c r="F7" s="2"/>
      <c r="G7" s="14"/>
      <c r="H7" s="48" t="s">
        <v>5</v>
      </c>
      <c r="I7" s="46">
        <f>(I6*B5)/100</f>
        <v>16.091481083700675</v>
      </c>
      <c r="J7" s="18">
        <f>(J6*B5)/100</f>
        <v>16.635206356596804</v>
      </c>
      <c r="K7" s="18">
        <f>(K6*B5)/100</f>
        <v>17.081398016243977</v>
      </c>
      <c r="L7" s="18">
        <f>(L6*B5)/100</f>
        <v>18.455452615381411</v>
      </c>
      <c r="M7" s="18">
        <f>(M6*B5)/100</f>
        <v>19.753277041131984</v>
      </c>
    </row>
    <row r="8" spans="1:13" ht="13" thickBot="1">
      <c r="A8" s="7" t="s">
        <v>9</v>
      </c>
      <c r="B8" s="162">
        <v>18.2</v>
      </c>
      <c r="C8" s="7"/>
      <c r="D8" s="55" t="s">
        <v>6</v>
      </c>
      <c r="E8" s="51">
        <f>B5-E7</f>
        <v>38.595567623426497</v>
      </c>
      <c r="F8" s="2"/>
      <c r="G8" s="14"/>
      <c r="H8" s="49" t="s">
        <v>6</v>
      </c>
      <c r="I8" s="46">
        <f>B5-I7</f>
        <v>35.80851891629932</v>
      </c>
      <c r="J8" s="18">
        <f>B5-J7</f>
        <v>35.264793643403195</v>
      </c>
      <c r="K8" s="18">
        <f>B5-K7</f>
        <v>34.818601983756025</v>
      </c>
      <c r="L8" s="18">
        <f>B5-L7</f>
        <v>33.444547384618588</v>
      </c>
      <c r="M8" s="18">
        <f>B5-M7</f>
        <v>32.146722958868011</v>
      </c>
    </row>
    <row r="9" spans="1:13">
      <c r="A9" s="7" t="s">
        <v>29</v>
      </c>
      <c r="B9" s="162">
        <v>19</v>
      </c>
      <c r="C9" s="7"/>
      <c r="D9" s="48" t="s">
        <v>10</v>
      </c>
      <c r="E9" s="52">
        <f>B5/((B6/100)*(B6/100))</f>
        <v>22.792338085469947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>
        <v>25</v>
      </c>
      <c r="C10" s="8"/>
      <c r="D10" s="49" t="s">
        <v>32</v>
      </c>
      <c r="E10" s="53">
        <f>B6/B7</f>
        <v>10.85611510791367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62.2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0.28000000000000003</v>
      </c>
      <c r="E17" s="105">
        <v>1.34</v>
      </c>
      <c r="F17" s="163">
        <f>B5/(((B5-D17)/C17)-(E17+0.1))</f>
        <v>1.027362173974723</v>
      </c>
      <c r="G17" s="62">
        <v>1</v>
      </c>
      <c r="H17" s="31">
        <f>F17</f>
        <v>1.027362173974723</v>
      </c>
      <c r="I17" s="225">
        <f>H17-H18</f>
        <v>-2.9272534427748909E-5</v>
      </c>
      <c r="J17" s="59"/>
    </row>
    <row r="18" spans="1:13" ht="13" thickBot="1">
      <c r="A18" s="86">
        <v>2</v>
      </c>
      <c r="B18" s="66">
        <v>36.4</v>
      </c>
      <c r="C18" s="104">
        <v>0.99350000000000005</v>
      </c>
      <c r="D18" s="87">
        <v>0.5</v>
      </c>
      <c r="E18" s="87">
        <v>1.1200000000000001</v>
      </c>
      <c r="F18" s="88">
        <f>B5/(((B5-D18)/C18)-(E18+0.1))</f>
        <v>1.0273914465091507</v>
      </c>
      <c r="G18" s="63">
        <v>2</v>
      </c>
      <c r="H18" s="31">
        <f>F18</f>
        <v>1.0273914465091507</v>
      </c>
      <c r="I18" s="226"/>
      <c r="J18" s="59"/>
    </row>
    <row r="19" spans="1:13" ht="13" thickBot="1">
      <c r="A19" s="86">
        <v>3</v>
      </c>
      <c r="B19" s="66">
        <v>36.299999999999997</v>
      </c>
      <c r="C19" s="66">
        <v>0.99360000000000004</v>
      </c>
      <c r="D19" s="87">
        <v>0.27</v>
      </c>
      <c r="E19" s="87">
        <v>1.64</v>
      </c>
      <c r="F19" s="88">
        <f>B5/(((B5-D19)/C19)-(E19+0.1))</f>
        <v>1.0334001213920263</v>
      </c>
      <c r="G19" s="64">
        <v>2</v>
      </c>
      <c r="H19" s="31">
        <f>F18</f>
        <v>1.0273914465091507</v>
      </c>
      <c r="I19" s="227">
        <f>H19-H20</f>
        <v>-6.0086748828755976E-3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1.0334001213920263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1.027362173974723</v>
      </c>
      <c r="I21" s="229">
        <f>H21-H22</f>
        <v>-6.0379474173033465E-3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1.0334001213920263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1.0334001213920263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1.0273914465091507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1.027362173974723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1.0273768102419369</v>
      </c>
      <c r="C31" s="38"/>
      <c r="D31" s="38"/>
      <c r="E31" s="40"/>
      <c r="G31" s="34">
        <v>3</v>
      </c>
      <c r="H31" s="31">
        <f>F19</f>
        <v>1.0334001213920263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31.809590274314736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16.509177352369349</v>
      </c>
      <c r="C33" s="40"/>
      <c r="D33" s="40"/>
      <c r="G33" s="34">
        <v>2</v>
      </c>
      <c r="H33" s="31">
        <f>F18</f>
        <v>1.0273914465091507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35.39082264763065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1.027362173974723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30.5</v>
      </c>
    </row>
    <row r="39" spans="1:9">
      <c r="A39" s="116" t="s">
        <v>5</v>
      </c>
      <c r="B39" s="102">
        <v>15.8</v>
      </c>
    </row>
    <row r="40" spans="1:9">
      <c r="A40" s="116" t="s">
        <v>6</v>
      </c>
      <c r="B40" s="102">
        <v>36.1</v>
      </c>
    </row>
    <row r="41" spans="1:9" ht="13" thickBot="1">
      <c r="A41" s="117" t="s">
        <v>51</v>
      </c>
      <c r="B41" s="102">
        <v>27.2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24.8</v>
      </c>
    </row>
    <row r="45" spans="1:9">
      <c r="A45" s="116" t="s">
        <v>5</v>
      </c>
      <c r="B45" s="114">
        <v>12.8</v>
      </c>
    </row>
    <row r="46" spans="1:9">
      <c r="A46" s="116" t="s">
        <v>6</v>
      </c>
      <c r="B46" s="114">
        <v>38.6</v>
      </c>
    </row>
    <row r="47" spans="1:9" ht="13" thickBot="1">
      <c r="A47" s="117" t="s">
        <v>51</v>
      </c>
      <c r="B47" s="115">
        <v>28.3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7" sqref="B7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  <col min="9" max="9" width="12.5" bestFit="1" customWidth="1"/>
  </cols>
  <sheetData>
    <row r="1" spans="1:13">
      <c r="A1" s="161" t="s">
        <v>8</v>
      </c>
      <c r="B1" s="213" t="s">
        <v>130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50</v>
      </c>
      <c r="C4" s="4"/>
      <c r="E4" s="4"/>
      <c r="F4" s="2" t="s">
        <v>13</v>
      </c>
      <c r="G4" s="162">
        <v>8.5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2">
        <v>63.8</v>
      </c>
      <c r="C5" s="81"/>
      <c r="D5" s="82" t="s">
        <v>3</v>
      </c>
      <c r="E5" s="83">
        <f>1.099421-(0.0009929*B11)+(0.0000023*(B11*B11))-(0.0001392*B4)</f>
        <v>1.0716412529999999</v>
      </c>
      <c r="F5" s="2" t="s">
        <v>12</v>
      </c>
      <c r="G5" s="162">
        <v>29.3</v>
      </c>
      <c r="H5" s="48" t="s">
        <v>3</v>
      </c>
      <c r="I5" s="44">
        <f>1.1549-0.0678*(LOG(B8+G4+G5+G6))</f>
        <v>1.0213420245539873</v>
      </c>
      <c r="J5" s="19">
        <f>1.1599-0.0717*(LOG(B8+G4+G5+G6))</f>
        <v>1.0186594861433758</v>
      </c>
      <c r="K5" s="19">
        <f>1.1423-0.0632*(LOG(B8+G4+G5+G6))</f>
        <v>1.0178034801152214</v>
      </c>
      <c r="L5" s="19">
        <f>1.133-0.0612*(LOG(B8+G4+G5+G6))</f>
        <v>1.0124432434027142</v>
      </c>
      <c r="M5" s="19">
        <f>1.1339-0.0645*(LOG(B8+G4+G5+G6))</f>
        <v>1.0068426339783507</v>
      </c>
    </row>
    <row r="6" spans="1:13" ht="13" thickBot="1">
      <c r="A6" s="7" t="s">
        <v>1</v>
      </c>
      <c r="B6" s="162">
        <v>145.6</v>
      </c>
      <c r="C6" s="42" t="s">
        <v>11</v>
      </c>
      <c r="D6" s="54" t="s">
        <v>4</v>
      </c>
      <c r="E6" s="50">
        <f>((4.95/E5)-4.5)*100</f>
        <v>11.908309907140247</v>
      </c>
      <c r="F6" s="2" t="s">
        <v>14</v>
      </c>
      <c r="G6" s="162">
        <v>33.4</v>
      </c>
      <c r="H6" s="48" t="s">
        <v>4</v>
      </c>
      <c r="I6" s="45">
        <f>((4.95/I5)-4.5)*100</f>
        <v>34.656450140845777</v>
      </c>
      <c r="J6" s="17">
        <f>((4.95/J5)-4.5)*100</f>
        <v>35.932744683957196</v>
      </c>
      <c r="K6" s="17">
        <f>((4.95/K5)-4.5)*100</f>
        <v>36.3414300214056</v>
      </c>
      <c r="L6" s="17">
        <f>((4.95/L5)-4.5)*100</f>
        <v>38.916295531152571</v>
      </c>
      <c r="M6" s="17">
        <f>((4.95/M5)-4.5)*100</f>
        <v>41.635915380440295</v>
      </c>
    </row>
    <row r="7" spans="1:13" ht="13" thickBot="1">
      <c r="A7" s="7" t="s">
        <v>2</v>
      </c>
      <c r="B7" s="162"/>
      <c r="C7" s="7"/>
      <c r="D7" s="48" t="s">
        <v>5</v>
      </c>
      <c r="E7" s="51">
        <f>(E6*B5)/100</f>
        <v>7.5975017207554769</v>
      </c>
      <c r="F7" s="2"/>
      <c r="G7" s="14"/>
      <c r="H7" s="48" t="s">
        <v>5</v>
      </c>
      <c r="I7" s="46">
        <f>(I6*B5)/100</f>
        <v>22.110815189859604</v>
      </c>
      <c r="J7" s="18">
        <f>(J6*B5)/100</f>
        <v>22.92509110836469</v>
      </c>
      <c r="K7" s="18">
        <f>(K6*B5)/100</f>
        <v>23.185832353656771</v>
      </c>
      <c r="L7" s="18">
        <f>(L6*B5)/100</f>
        <v>24.828596548875339</v>
      </c>
      <c r="M7" s="18">
        <f>(M6*B5)/100</f>
        <v>26.563714012720908</v>
      </c>
    </row>
    <row r="8" spans="1:13" ht="13" thickBot="1">
      <c r="A8" s="7" t="s">
        <v>9</v>
      </c>
      <c r="B8" s="162">
        <v>22.1</v>
      </c>
      <c r="C8" s="7"/>
      <c r="D8" s="55" t="s">
        <v>6</v>
      </c>
      <c r="E8" s="51">
        <f>B5-E7</f>
        <v>56.202498279244523</v>
      </c>
      <c r="F8" s="2"/>
      <c r="G8" s="14"/>
      <c r="H8" s="49" t="s">
        <v>6</v>
      </c>
      <c r="I8" s="46">
        <f>B5-I7</f>
        <v>41.689184810140389</v>
      </c>
      <c r="J8" s="18">
        <f>B5-J7</f>
        <v>40.874908891635307</v>
      </c>
      <c r="K8" s="18">
        <f>B5-K7</f>
        <v>40.614167646343226</v>
      </c>
      <c r="L8" s="18">
        <f>B5-L7</f>
        <v>38.971403451124658</v>
      </c>
      <c r="M8" s="18">
        <f>B5-M7</f>
        <v>37.236285987279089</v>
      </c>
    </row>
    <row r="9" spans="1:13">
      <c r="A9" s="7" t="s">
        <v>29</v>
      </c>
      <c r="B9" s="162"/>
      <c r="C9" s="7"/>
      <c r="D9" s="48" t="s">
        <v>10</v>
      </c>
      <c r="E9" s="52">
        <f>B5/((B6/100)*(B6/100))</f>
        <v>30.09524815843497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2"/>
      <c r="C10" s="8"/>
      <c r="D10" s="49" t="s">
        <v>32</v>
      </c>
      <c r="E10" s="53" t="e">
        <f>B6/B7</f>
        <v>#DIV/0!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22.1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/>
      <c r="C17" s="104"/>
      <c r="D17" s="105"/>
      <c r="E17" s="105"/>
      <c r="F17" s="153" t="e">
        <f>B5/(((B5-D17)/C17)-(E17+0.1))</f>
        <v>#DIV/0!</v>
      </c>
      <c r="G17" s="62">
        <v>1</v>
      </c>
      <c r="H17" s="31" t="e">
        <f>F17</f>
        <v>#DIV/0!</v>
      </c>
      <c r="I17" s="225" t="e">
        <f>H17-H18</f>
        <v>#DIV/0!</v>
      </c>
      <c r="J17" s="59"/>
    </row>
    <row r="18" spans="1:13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 t="e">
        <f>F17</f>
        <v>#DIV/0!</v>
      </c>
      <c r="I21" s="229" t="e">
        <f>H21-H22</f>
        <v>#DIV/0!</v>
      </c>
      <c r="J21" s="16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16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 t="e">
        <f>F17</f>
        <v>#DIV/0!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 t="e">
        <f>(F19+F18)/2</f>
        <v>#DIV/0!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 t="e">
        <f>((4.95/B31)-4.5)*100</f>
        <v>#DIV/0!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 t="e">
        <f>(B32*B5)/100</f>
        <v>#DIV/0!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 t="e">
        <f>B5-B33</f>
        <v>#DIV/0!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 t="e">
        <f>F17</f>
        <v>#DIV/0!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/>
    </row>
    <row r="41" spans="1:9" ht="13" thickBot="1">
      <c r="A41" s="117" t="s">
        <v>51</v>
      </c>
      <c r="B41" s="102"/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32.4</v>
      </c>
    </row>
    <row r="45" spans="1:9">
      <c r="A45" s="116" t="s">
        <v>5</v>
      </c>
      <c r="B45" s="114">
        <v>20.5</v>
      </c>
    </row>
    <row r="46" spans="1:9">
      <c r="A46" s="116" t="s">
        <v>6</v>
      </c>
      <c r="B46" s="114">
        <v>42.9</v>
      </c>
    </row>
    <row r="47" spans="1:9" ht="13" thickBot="1">
      <c r="A47" s="117" t="s">
        <v>51</v>
      </c>
      <c r="B47" s="115">
        <v>31.4</v>
      </c>
    </row>
    <row r="49" spans="1:5">
      <c r="A49" s="238"/>
      <c r="B49" s="239"/>
    </row>
    <row r="50" spans="1:5">
      <c r="A50" s="162"/>
      <c r="B50" s="155"/>
    </row>
    <row r="51" spans="1:5">
      <c r="A51" s="162"/>
      <c r="B51" s="89"/>
    </row>
    <row r="52" spans="1:5">
      <c r="A52" s="162"/>
      <c r="B52" s="89"/>
      <c r="E52" s="158" t="s">
        <v>109</v>
      </c>
    </row>
    <row r="53" spans="1:5">
      <c r="A53" s="162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B5" sqref="B5"/>
    </sheetView>
  </sheetViews>
  <sheetFormatPr baseColWidth="10" defaultRowHeight="12" x14ac:dyDescent="0"/>
  <cols>
    <col min="1" max="1" width="19.83203125" customWidth="1"/>
    <col min="3" max="3" width="19.6640625" customWidth="1"/>
    <col min="6" max="6" width="15.5" customWidth="1"/>
    <col min="8" max="8" width="17.6640625" customWidth="1"/>
  </cols>
  <sheetData>
    <row r="1" spans="1:13">
      <c r="A1" s="167" t="s">
        <v>8</v>
      </c>
      <c r="B1" s="213" t="s">
        <v>131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49</v>
      </c>
      <c r="C4" s="4"/>
      <c r="E4" s="4"/>
      <c r="F4" s="2" t="s">
        <v>13</v>
      </c>
      <c r="G4" s="168">
        <v>7.3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8">
        <v>48.9</v>
      </c>
      <c r="C5" s="81"/>
      <c r="D5" s="82" t="s">
        <v>3</v>
      </c>
      <c r="E5" s="83">
        <f>1.099421-(0.0009929*B11)+(0.0000023*(B11*B11))-(0.0001392*B4)</f>
        <v>1.0590115999999998</v>
      </c>
      <c r="F5" s="2" t="s">
        <v>12</v>
      </c>
      <c r="G5" s="168">
        <v>14.7</v>
      </c>
      <c r="H5" s="48" t="s">
        <v>3</v>
      </c>
      <c r="I5" s="44">
        <f>1.1549-0.0678*(LOG(B8+G4+G5+G6))</f>
        <v>1.0382731992290761</v>
      </c>
      <c r="J5" s="19">
        <f>1.1599-0.0717*(LOG(B8+G4+G5+G6))</f>
        <v>1.0365645779457928</v>
      </c>
      <c r="K5" s="19">
        <f>1.1423-0.0632*(LOG(B8+G4+G5+G6))</f>
        <v>1.0335859320247436</v>
      </c>
      <c r="L5" s="19">
        <f>1.133-0.0612*(LOG(B8+G4+G5+G6))</f>
        <v>1.0277262506315554</v>
      </c>
      <c r="M5" s="19">
        <f>1.1339-0.0645*(LOG(B8+G4+G5+G6))</f>
        <v>1.0229497249303157</v>
      </c>
    </row>
    <row r="6" spans="1:13" ht="13" thickBot="1">
      <c r="A6" s="7" t="s">
        <v>1</v>
      </c>
      <c r="B6" s="168">
        <v>151.80000000000001</v>
      </c>
      <c r="C6" s="42" t="s">
        <v>11</v>
      </c>
      <c r="D6" s="54" t="s">
        <v>4</v>
      </c>
      <c r="E6" s="50">
        <f>((4.95/E5)-4.5)*100</f>
        <v>17.416976357954983</v>
      </c>
      <c r="F6" s="2" t="s">
        <v>14</v>
      </c>
      <c r="G6" s="168">
        <v>18.3</v>
      </c>
      <c r="H6" s="48" t="s">
        <v>4</v>
      </c>
      <c r="I6" s="45">
        <f>((4.95/I5)-4.5)*100</f>
        <v>26.753132381285027</v>
      </c>
      <c r="J6" s="17">
        <f>((4.95/J5)-4.5)*100</f>
        <v>27.53898843520588</v>
      </c>
      <c r="K6" s="17">
        <f>((4.95/K5)-4.5)*100</f>
        <v>28.915187081077587</v>
      </c>
      <c r="L6" s="17">
        <f>((4.95/L5)-4.5)*100</f>
        <v>31.645768701358001</v>
      </c>
      <c r="M6" s="17">
        <f>((4.95/M5)-4.5)*100</f>
        <v>33.894748623858192</v>
      </c>
    </row>
    <row r="7" spans="1:13" ht="13" thickBot="1">
      <c r="A7" s="7" t="s">
        <v>2</v>
      </c>
      <c r="B7" s="168">
        <v>13.8</v>
      </c>
      <c r="C7" s="7"/>
      <c r="D7" s="48" t="s">
        <v>5</v>
      </c>
      <c r="E7" s="51">
        <f>(E6*B5)/100</f>
        <v>8.5169014390399873</v>
      </c>
      <c r="F7" s="2"/>
      <c r="G7" s="14"/>
      <c r="H7" s="48" t="s">
        <v>5</v>
      </c>
      <c r="I7" s="46">
        <f>(I6*B5)/100</f>
        <v>13.082281734448378</v>
      </c>
      <c r="J7" s="18">
        <f>(J6*B5)/100</f>
        <v>13.466565344815674</v>
      </c>
      <c r="K7" s="18">
        <f>(K6*B5)/100</f>
        <v>14.139526482646941</v>
      </c>
      <c r="L7" s="18">
        <f>(L6*B5)/100</f>
        <v>15.474780894964063</v>
      </c>
      <c r="M7" s="18">
        <f>(M6*B5)/100</f>
        <v>16.574532077066657</v>
      </c>
    </row>
    <row r="8" spans="1:13" ht="13" thickBot="1">
      <c r="A8" s="7" t="s">
        <v>9</v>
      </c>
      <c r="B8" s="168">
        <v>12.2</v>
      </c>
      <c r="C8" s="7"/>
      <c r="D8" s="55" t="s">
        <v>6</v>
      </c>
      <c r="E8" s="51">
        <f>B5-E7</f>
        <v>40.383098560960008</v>
      </c>
      <c r="F8" s="2"/>
      <c r="G8" s="14"/>
      <c r="H8" s="49" t="s">
        <v>6</v>
      </c>
      <c r="I8" s="46">
        <f>B5-I7</f>
        <v>35.817718265551619</v>
      </c>
      <c r="J8" s="18">
        <f>B5-J7</f>
        <v>35.433434655184328</v>
      </c>
      <c r="K8" s="18">
        <f>B5-K7</f>
        <v>34.760473517353056</v>
      </c>
      <c r="L8" s="18">
        <f>B5-L7</f>
        <v>33.425219105035936</v>
      </c>
      <c r="M8" s="18">
        <f>B5-M7</f>
        <v>32.325467922933342</v>
      </c>
    </row>
    <row r="9" spans="1:13">
      <c r="A9" s="7" t="s">
        <v>29</v>
      </c>
      <c r="B9" s="168">
        <v>9.5</v>
      </c>
      <c r="C9" s="7"/>
      <c r="D9" s="48" t="s">
        <v>10</v>
      </c>
      <c r="E9" s="52">
        <f>B5/((B6/100)*(B6/100))</f>
        <v>21.220974133845758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8">
        <v>15.3</v>
      </c>
      <c r="C10" s="8"/>
      <c r="D10" s="49" t="s">
        <v>32</v>
      </c>
      <c r="E10" s="53">
        <f>B6/B7</f>
        <v>11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37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37.299999999999997</v>
      </c>
      <c r="C17" s="104">
        <v>0.99329999999999996</v>
      </c>
      <c r="D17" s="105">
        <v>0.87</v>
      </c>
      <c r="E17" s="105">
        <v>1.7</v>
      </c>
      <c r="F17" s="166">
        <f>B5/(((B5-D17)/C17)-(E17+0.1))</f>
        <v>1.0503937324591506</v>
      </c>
      <c r="G17" s="62">
        <v>1</v>
      </c>
      <c r="H17" s="31">
        <f>F17</f>
        <v>1.0503937324591506</v>
      </c>
      <c r="I17" s="225">
        <f>H17-H18</f>
        <v>1.3611408206792852E-3</v>
      </c>
      <c r="J17" s="59"/>
    </row>
    <row r="18" spans="1:13" ht="13" thickBot="1">
      <c r="A18" s="86">
        <v>2</v>
      </c>
      <c r="B18" s="66">
        <v>37.299999999999997</v>
      </c>
      <c r="C18" s="104">
        <v>0.99329999999999996</v>
      </c>
      <c r="D18" s="87">
        <v>0.81</v>
      </c>
      <c r="E18" s="87">
        <v>1.7</v>
      </c>
      <c r="F18" s="88">
        <f>B5/(((B5-D18)/C18)-(E18+0.1))</f>
        <v>1.0490325916384713</v>
      </c>
      <c r="G18" s="63">
        <v>2</v>
      </c>
      <c r="H18" s="31">
        <f>F18</f>
        <v>1.0490325916384713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1.0490325916384713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6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1.0503937324591506</v>
      </c>
      <c r="I21" s="229" t="e">
        <f>H21-H22</f>
        <v>#DIV/0!</v>
      </c>
      <c r="J21" s="16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6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6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1.0490325916384713</v>
      </c>
      <c r="I25" s="219" t="e">
        <f>H25-H26</f>
        <v>#DIV/0!</v>
      </c>
      <c r="J25" s="16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1.0503937324591506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1.0497131620488109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21.55739100562295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10.541564201749622</v>
      </c>
      <c r="C33" s="40"/>
      <c r="D33" s="40"/>
      <c r="G33" s="34">
        <v>2</v>
      </c>
      <c r="H33" s="31">
        <f>F18</f>
        <v>1.0490325916384713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38.358435798250376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1.0503937324591506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22.8</v>
      </c>
    </row>
    <row r="39" spans="1:9">
      <c r="A39" s="116" t="s">
        <v>5</v>
      </c>
      <c r="B39" s="102">
        <v>11.2</v>
      </c>
    </row>
    <row r="40" spans="1:9">
      <c r="A40" s="116" t="s">
        <v>6</v>
      </c>
      <c r="B40" s="102">
        <v>37.700000000000003</v>
      </c>
    </row>
    <row r="41" spans="1:9" ht="13" thickBot="1">
      <c r="A41" s="117" t="s">
        <v>51</v>
      </c>
      <c r="B41" s="102">
        <v>28.2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18.399999999999999</v>
      </c>
    </row>
    <row r="45" spans="1:9">
      <c r="A45" s="116" t="s">
        <v>5</v>
      </c>
      <c r="B45" s="114">
        <v>8.9</v>
      </c>
    </row>
    <row r="46" spans="1:9">
      <c r="A46" s="116" t="s">
        <v>6</v>
      </c>
      <c r="B46" s="114">
        <v>39.5</v>
      </c>
    </row>
    <row r="47" spans="1:9" ht="13" thickBot="1">
      <c r="A47" s="117" t="s">
        <v>51</v>
      </c>
      <c r="B47" s="115">
        <v>28.9</v>
      </c>
    </row>
    <row r="49" spans="1:5">
      <c r="A49" s="238"/>
      <c r="B49" s="239"/>
    </row>
    <row r="50" spans="1:5">
      <c r="A50" s="168"/>
      <c r="B50" s="155"/>
    </row>
    <row r="51" spans="1:5">
      <c r="A51" s="168"/>
      <c r="B51" s="89"/>
    </row>
    <row r="52" spans="1:5">
      <c r="A52" s="168"/>
      <c r="B52" s="89"/>
      <c r="E52" s="158" t="s">
        <v>109</v>
      </c>
    </row>
    <row r="53" spans="1:5">
      <c r="A53" s="168"/>
      <c r="B53" s="8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2" zoomScale="125" zoomScaleNormal="125" zoomScalePageLayoutView="125" workbookViewId="0">
      <selection activeCell="B32" sqref="B32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67" t="s">
        <v>8</v>
      </c>
      <c r="B1" s="213" t="s">
        <v>132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41</v>
      </c>
      <c r="C4" s="4"/>
      <c r="E4" s="4"/>
      <c r="F4" s="2" t="s">
        <v>13</v>
      </c>
      <c r="G4" s="168">
        <v>9.4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68">
        <v>68</v>
      </c>
      <c r="C5" s="81"/>
      <c r="D5" s="82" t="s">
        <v>3</v>
      </c>
      <c r="E5" s="83">
        <f>1.099421-(0.0009929*B11)+(0.0000023*(B11*B11))-(0.0001392*B4)</f>
        <v>1.037377352</v>
      </c>
      <c r="F5" s="2" t="s">
        <v>12</v>
      </c>
      <c r="G5" s="168">
        <v>21.3</v>
      </c>
      <c r="H5" s="48" t="s">
        <v>3</v>
      </c>
      <c r="I5" s="44">
        <f>1.1549-0.0678*(LOG(B8+G4+G5+G6))</f>
        <v>1.0264278372726718</v>
      </c>
      <c r="J5" s="19">
        <f>1.1599-0.0717*(LOG(B8+G4+G5+G6))</f>
        <v>1.0240378456113652</v>
      </c>
      <c r="K5" s="19">
        <f>1.1423-0.0632*(LOG(B8+G4+G5+G6))</f>
        <v>1.0225442376937002</v>
      </c>
      <c r="L5" s="19">
        <f>1.133-0.0612*(LOG(B8+G4+G5+G6))</f>
        <v>1.0170339770071906</v>
      </c>
      <c r="M5" s="19">
        <f>1.1339-0.0645*(LOG(B8+G4+G5+G6))</f>
        <v>1.0116809071399311</v>
      </c>
    </row>
    <row r="6" spans="1:13" ht="13" thickBot="1">
      <c r="A6" s="7" t="s">
        <v>1</v>
      </c>
      <c r="B6" s="168">
        <v>173.5</v>
      </c>
      <c r="C6" s="42" t="s">
        <v>11</v>
      </c>
      <c r="D6" s="54" t="s">
        <v>4</v>
      </c>
      <c r="E6" s="50">
        <f>((4.95/E5)-4.5)*100</f>
        <v>27.164841747962143</v>
      </c>
      <c r="F6" s="2" t="s">
        <v>14</v>
      </c>
      <c r="G6" s="168">
        <v>26.1</v>
      </c>
      <c r="H6" s="48" t="s">
        <v>4</v>
      </c>
      <c r="I6" s="45">
        <f>((4.95/I5)-4.5)*100</f>
        <v>32.255042220277019</v>
      </c>
      <c r="J6" s="17">
        <f>((4.95/J5)-4.5)*100</f>
        <v>33.380572428432046</v>
      </c>
      <c r="K6" s="17">
        <f>((4.95/K5)-4.5)*100</f>
        <v>34.086635817780305</v>
      </c>
      <c r="L6" s="17">
        <f>((4.95/L5)-4.5)*100</f>
        <v>36.709403216427901</v>
      </c>
      <c r="M6" s="17">
        <f>((4.95/M5)-4.5)*100</f>
        <v>39.284710728986653</v>
      </c>
    </row>
    <row r="7" spans="1:13" ht="13" thickBot="1">
      <c r="A7" s="7" t="s">
        <v>2</v>
      </c>
      <c r="B7" s="168">
        <v>14.8</v>
      </c>
      <c r="C7" s="7"/>
      <c r="D7" s="48" t="s">
        <v>5</v>
      </c>
      <c r="E7" s="51">
        <f>(E6*B5)/100</f>
        <v>18.472092388614257</v>
      </c>
      <c r="F7" s="2"/>
      <c r="G7" s="14"/>
      <c r="H7" s="48" t="s">
        <v>5</v>
      </c>
      <c r="I7" s="46">
        <f>(I6*B5)/100</f>
        <v>21.933428709788373</v>
      </c>
      <c r="J7" s="18">
        <f>(J6*B5)/100</f>
        <v>22.698789251333793</v>
      </c>
      <c r="K7" s="18">
        <f>(K6*B5)/100</f>
        <v>23.17891235609061</v>
      </c>
      <c r="L7" s="18">
        <f>(L6*B5)/100</f>
        <v>24.962394187170972</v>
      </c>
      <c r="M7" s="18">
        <f>(M6*B5)/100</f>
        <v>26.713603295710922</v>
      </c>
    </row>
    <row r="8" spans="1:13" ht="13" thickBot="1">
      <c r="A8" s="7" t="s">
        <v>9</v>
      </c>
      <c r="B8" s="168">
        <v>21.7</v>
      </c>
      <c r="C8" s="7"/>
      <c r="D8" s="55" t="s">
        <v>6</v>
      </c>
      <c r="E8" s="51">
        <f>B5-E7</f>
        <v>49.527907611385743</v>
      </c>
      <c r="F8" s="2"/>
      <c r="G8" s="14"/>
      <c r="H8" s="49" t="s">
        <v>6</v>
      </c>
      <c r="I8" s="46">
        <f>B5-I7</f>
        <v>46.066571290211627</v>
      </c>
      <c r="J8" s="18">
        <f>B5-J7</f>
        <v>45.301210748666207</v>
      </c>
      <c r="K8" s="18">
        <f>B5-K7</f>
        <v>44.821087643909394</v>
      </c>
      <c r="L8" s="18">
        <f>B5-L7</f>
        <v>43.037605812829028</v>
      </c>
      <c r="M8" s="18">
        <f>B5-M7</f>
        <v>41.286396704289075</v>
      </c>
    </row>
    <row r="9" spans="1:13">
      <c r="A9" s="7" t="s">
        <v>29</v>
      </c>
      <c r="B9" s="168">
        <v>13</v>
      </c>
      <c r="C9" s="7"/>
      <c r="D9" s="48" t="s">
        <v>10</v>
      </c>
      <c r="E9" s="52">
        <f>B5/((B6/100)*(B6/100))</f>
        <v>22.589673529387337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68">
        <v>32.5</v>
      </c>
      <c r="C10" s="8"/>
      <c r="D10" s="49" t="s">
        <v>32</v>
      </c>
      <c r="E10" s="53">
        <f>B6/B7</f>
        <v>11.722972972972972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67.2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34.549999999999997</v>
      </c>
      <c r="C17" s="104">
        <v>0.99407999999999996</v>
      </c>
      <c r="D17" s="105">
        <v>0.53</v>
      </c>
      <c r="E17" s="105">
        <v>2.1</v>
      </c>
      <c r="F17" s="163">
        <f>B5/(((B5-D17)/C17)-(E17+0.1))</f>
        <v>1.0354520342072389</v>
      </c>
      <c r="G17" s="62">
        <v>1</v>
      </c>
      <c r="H17" s="31">
        <f>F17</f>
        <v>1.0354520342072389</v>
      </c>
      <c r="I17" s="225">
        <f>H17-H18</f>
        <v>3.3135927425396172E-3</v>
      </c>
      <c r="J17" s="59"/>
    </row>
    <row r="18" spans="1:13" ht="13" thickBot="1">
      <c r="A18" s="86">
        <v>2</v>
      </c>
      <c r="B18" s="66">
        <v>34.450000000000003</v>
      </c>
      <c r="C18" s="104">
        <v>0.99407999999999996</v>
      </c>
      <c r="D18" s="87">
        <v>0.39</v>
      </c>
      <c r="E18" s="87">
        <v>2.0299999999999998</v>
      </c>
      <c r="F18" s="88">
        <f>B5/(((B5-D18)/C18)-(E18+0.1))</f>
        <v>1.0321384414646992</v>
      </c>
      <c r="G18" s="63">
        <v>2</v>
      </c>
      <c r="H18" s="31">
        <f>F18</f>
        <v>1.0321384414646992</v>
      </c>
      <c r="I18" s="226"/>
      <c r="J18" s="59"/>
    </row>
    <row r="19" spans="1:13" ht="13" thickBot="1">
      <c r="A19" s="86">
        <v>3</v>
      </c>
      <c r="B19" s="66">
        <v>34.450000000000003</v>
      </c>
      <c r="C19" s="66">
        <v>0.99407999999999996</v>
      </c>
      <c r="D19" s="87">
        <v>0.46</v>
      </c>
      <c r="E19" s="87">
        <v>2.04</v>
      </c>
      <c r="F19" s="88">
        <f>B5/(((B5-D19)/C19)-(E19+0.1))</f>
        <v>1.0333998174983499</v>
      </c>
      <c r="G19" s="64">
        <v>2</v>
      </c>
      <c r="H19" s="31">
        <f>F18</f>
        <v>1.0321384414646992</v>
      </c>
      <c r="I19" s="227">
        <f>H19-H20</f>
        <v>-1.2613760336506186E-3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1.0333998174983499</v>
      </c>
      <c r="I20" s="228"/>
      <c r="J20" s="16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1.0354520342072389</v>
      </c>
      <c r="I21" s="229">
        <f>H21-H22</f>
        <v>2.0522167088889987E-3</v>
      </c>
      <c r="J21" s="16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1.0333998174983499</v>
      </c>
      <c r="I22" s="230"/>
      <c r="J22" s="16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1.0333998174983499</v>
      </c>
      <c r="I23" s="227" t="e">
        <f>H23-H24</f>
        <v>#DIV/0!</v>
      </c>
      <c r="J23" s="16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6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1.0321384414646992</v>
      </c>
      <c r="I25" s="219" t="e">
        <f>H25-H26</f>
        <v>#DIV/0!</v>
      </c>
      <c r="J25" s="16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1.0354520342072389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1.0327691294815247</v>
      </c>
      <c r="C31" s="38"/>
      <c r="D31" s="38"/>
      <c r="E31" s="40"/>
      <c r="G31" s="34">
        <v>3</v>
      </c>
      <c r="H31" s="31">
        <f>F19</f>
        <v>1.0333998174983499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29.293954350186802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19.919888958127025</v>
      </c>
      <c r="C33" s="40"/>
      <c r="D33" s="40"/>
      <c r="G33" s="34">
        <v>2</v>
      </c>
      <c r="H33" s="31">
        <f>F18</f>
        <v>1.0321384414646992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48.080111041872975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1.0354520342072389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28.3</v>
      </c>
    </row>
    <row r="39" spans="1:9">
      <c r="A39" s="116" t="s">
        <v>5</v>
      </c>
      <c r="B39" s="102">
        <v>19.3</v>
      </c>
    </row>
    <row r="40" spans="1:9">
      <c r="A40" s="116" t="s">
        <v>6</v>
      </c>
      <c r="B40" s="102">
        <v>48.7</v>
      </c>
    </row>
    <row r="41" spans="1:9" ht="13" thickBot="1">
      <c r="A41" s="117" t="s">
        <v>51</v>
      </c>
      <c r="B41" s="102">
        <v>37.1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29.9</v>
      </c>
    </row>
    <row r="45" spans="1:9">
      <c r="A45" s="116" t="s">
        <v>5</v>
      </c>
      <c r="B45" s="114">
        <v>20.2</v>
      </c>
    </row>
    <row r="46" spans="1:9">
      <c r="A46" s="116" t="s">
        <v>6</v>
      </c>
      <c r="B46" s="114">
        <v>47.2</v>
      </c>
    </row>
    <row r="47" spans="1:9" ht="13" thickBot="1">
      <c r="A47" s="117" t="s">
        <v>51</v>
      </c>
      <c r="B47" s="115">
        <v>34.6</v>
      </c>
    </row>
    <row r="49" spans="1:2">
      <c r="A49" s="238"/>
      <c r="B49" s="23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L22" sqref="L21:L22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0" t="s">
        <v>8</v>
      </c>
      <c r="B1" s="213" t="s">
        <v>133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36</v>
      </c>
      <c r="C4" s="4"/>
      <c r="E4" s="4"/>
      <c r="F4" s="2" t="s">
        <v>13</v>
      </c>
      <c r="G4" s="171">
        <v>11.5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1">
        <v>60.7</v>
      </c>
      <c r="C5" s="81"/>
      <c r="D5" s="82" t="s">
        <v>3</v>
      </c>
      <c r="E5" s="83">
        <f>1.099421-(0.0009929*B11)+(0.0000023*(B11*B11))-(0.0001392*B4)</f>
        <v>1.0326856370000002</v>
      </c>
      <c r="F5" s="2" t="s">
        <v>12</v>
      </c>
      <c r="G5" s="171">
        <v>27.9</v>
      </c>
      <c r="H5" s="48" t="s">
        <v>3</v>
      </c>
      <c r="I5" s="44">
        <f>1.1549-0.0678*(LOG(B8+G4+G5+G6))</f>
        <v>1.0177234832368345</v>
      </c>
      <c r="J5" s="19">
        <f>1.1599-0.0717*(LOG(B8+G4+G5+G6))</f>
        <v>1.0148327986442629</v>
      </c>
      <c r="K5" s="19">
        <f>1.1423-0.0632*(LOG(B8+G4+G5+G6))</f>
        <v>1.0144304445511496</v>
      </c>
      <c r="L5" s="19">
        <f>1.133-0.0612*(LOG(B8+G4+G5+G6))</f>
        <v>1.0091769494704168</v>
      </c>
      <c r="M5" s="19">
        <f>1.1339-0.0645*(LOG(B8+G4+G5+G6))</f>
        <v>1.0034002163536255</v>
      </c>
    </row>
    <row r="6" spans="1:13" ht="13" thickBot="1">
      <c r="A6" s="7" t="s">
        <v>1</v>
      </c>
      <c r="B6" s="171">
        <v>156.9</v>
      </c>
      <c r="C6" s="42" t="s">
        <v>11</v>
      </c>
      <c r="D6" s="54" t="s">
        <v>4</v>
      </c>
      <c r="E6" s="50">
        <f>((4.95/E5)-4.5)*100</f>
        <v>29.332705195743802</v>
      </c>
      <c r="F6" s="2" t="s">
        <v>14</v>
      </c>
      <c r="G6" s="171">
        <v>44</v>
      </c>
      <c r="H6" s="48" t="s">
        <v>4</v>
      </c>
      <c r="I6" s="45">
        <f>((4.95/I5)-4.5)*100</f>
        <v>36.379658279741719</v>
      </c>
      <c r="J6" s="17">
        <f>((4.95/J5)-4.5)*100</f>
        <v>37.765078800449899</v>
      </c>
      <c r="K6" s="17">
        <f>((4.95/K5)-4.5)*100</f>
        <v>37.958541326133414</v>
      </c>
      <c r="L6" s="17">
        <f>((4.95/L5)-4.5)*100</f>
        <v>40.498718049158633</v>
      </c>
      <c r="M6" s="17">
        <f>((4.95/M5)-4.5)*100</f>
        <v>43.322596439971846</v>
      </c>
    </row>
    <row r="7" spans="1:13" ht="13" thickBot="1">
      <c r="A7" s="7" t="s">
        <v>2</v>
      </c>
      <c r="B7" s="171">
        <v>14.8</v>
      </c>
      <c r="C7" s="7"/>
      <c r="D7" s="48" t="s">
        <v>5</v>
      </c>
      <c r="E7" s="51">
        <f>(E6*B5)/100</f>
        <v>17.804952053816489</v>
      </c>
      <c r="F7" s="2"/>
      <c r="G7" s="14"/>
      <c r="H7" s="48" t="s">
        <v>5</v>
      </c>
      <c r="I7" s="46">
        <f>(I6*B5)/100</f>
        <v>22.082452575803224</v>
      </c>
      <c r="J7" s="18">
        <f>(J6*B5)/100</f>
        <v>22.923402831873091</v>
      </c>
      <c r="K7" s="18">
        <f>(K6*B5)/100</f>
        <v>23.04083458496298</v>
      </c>
      <c r="L7" s="18">
        <f>(L6*B5)/100</f>
        <v>24.582721855839292</v>
      </c>
      <c r="M7" s="18">
        <f>(M6*B5)/100</f>
        <v>26.296816039062911</v>
      </c>
    </row>
    <row r="8" spans="1:13" ht="13" thickBot="1">
      <c r="A8" s="7" t="s">
        <v>9</v>
      </c>
      <c r="B8" s="171">
        <v>22.1</v>
      </c>
      <c r="C8" s="7"/>
      <c r="D8" s="55" t="s">
        <v>6</v>
      </c>
      <c r="E8" s="51">
        <f>B5-E7</f>
        <v>42.89504794618351</v>
      </c>
      <c r="F8" s="2"/>
      <c r="G8" s="14"/>
      <c r="H8" s="49" t="s">
        <v>6</v>
      </c>
      <c r="I8" s="46">
        <f>B5-I7</f>
        <v>38.617547424196779</v>
      </c>
      <c r="J8" s="18">
        <f>B5-J7</f>
        <v>37.776597168126912</v>
      </c>
      <c r="K8" s="18">
        <f>B5-K7</f>
        <v>37.659165415037023</v>
      </c>
      <c r="L8" s="18">
        <f>B5-L7</f>
        <v>36.117278144160707</v>
      </c>
      <c r="M8" s="18">
        <f>B5-M7</f>
        <v>34.403183960937092</v>
      </c>
    </row>
    <row r="9" spans="1:13">
      <c r="A9" s="7" t="s">
        <v>29</v>
      </c>
      <c r="B9" s="171">
        <v>24.1</v>
      </c>
      <c r="C9" s="7"/>
      <c r="D9" s="48" t="s">
        <v>10</v>
      </c>
      <c r="E9" s="52">
        <f>B5/((B6/100)*(B6/100))</f>
        <v>24.657145839908914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1">
        <v>29.1</v>
      </c>
      <c r="C10" s="8"/>
      <c r="D10" s="49" t="s">
        <v>32</v>
      </c>
      <c r="E10" s="53">
        <f>B6/B7</f>
        <v>10.601351351351351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75.300000000000011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0.02</v>
      </c>
      <c r="E17" s="105">
        <v>1.44</v>
      </c>
      <c r="F17" s="163">
        <f>B5/(((B5-D17)/C17)-(E17+0.1))</f>
        <v>1.0195340626316041</v>
      </c>
      <c r="G17" s="62">
        <v>1</v>
      </c>
      <c r="H17" s="31">
        <f>F17</f>
        <v>1.0195340626316041</v>
      </c>
      <c r="I17" s="225">
        <f>H17-H18</f>
        <v>-1.8248009771748563E-4</v>
      </c>
      <c r="J17" s="59"/>
    </row>
    <row r="18" spans="1:13" ht="13" thickBot="1">
      <c r="A18" s="86">
        <v>2</v>
      </c>
      <c r="B18" s="66">
        <v>36.4</v>
      </c>
      <c r="C18" s="104">
        <v>0.99350000000000005</v>
      </c>
      <c r="D18" s="87">
        <v>0.12</v>
      </c>
      <c r="E18" s="87">
        <v>1.35</v>
      </c>
      <c r="F18" s="88">
        <f>B5/(((B5-D18)/C18)-(E18+0.1))</f>
        <v>1.0197165427293216</v>
      </c>
      <c r="G18" s="63">
        <v>2</v>
      </c>
      <c r="H18" s="31">
        <f>F18</f>
        <v>1.0197165427293216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1.0197165427293216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1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1.0195340626316041</v>
      </c>
      <c r="I21" s="229" t="e">
        <f>H21-H22</f>
        <v>#DIV/0!</v>
      </c>
      <c r="J21" s="171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1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1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1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1.0197165427293216</v>
      </c>
      <c r="I25" s="219" t="e">
        <f>H25-H26</f>
        <v>#DIV/0!</v>
      </c>
      <c r="J25" s="171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1.0195340626316041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1.0196253026804629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35.472456105894068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21.531780856277702</v>
      </c>
      <c r="C33" s="40"/>
      <c r="D33" s="40"/>
      <c r="G33" s="34">
        <v>2</v>
      </c>
      <c r="H33" s="31">
        <f>F18</f>
        <v>1.0197165427293216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39.168219143722297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1.0195340626316041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/>
    </row>
    <row r="41" spans="1:9" ht="13" thickBot="1">
      <c r="A41" s="117" t="s">
        <v>51</v>
      </c>
      <c r="B41" s="102"/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31.6</v>
      </c>
    </row>
    <row r="45" spans="1:9">
      <c r="A45" s="116" t="s">
        <v>5</v>
      </c>
      <c r="B45" s="114">
        <v>19</v>
      </c>
    </row>
    <row r="46" spans="1:9">
      <c r="A46" s="116" t="s">
        <v>6</v>
      </c>
      <c r="B46" s="114">
        <v>41</v>
      </c>
    </row>
    <row r="47" spans="1:9" ht="13" thickBot="1">
      <c r="A47" s="117" t="s">
        <v>51</v>
      </c>
      <c r="B47" s="115">
        <v>30</v>
      </c>
    </row>
    <row r="49" spans="1:2">
      <c r="A49" s="238"/>
      <c r="B49" s="23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8" zoomScale="125" zoomScaleNormal="125" zoomScalePageLayoutView="125" workbookViewId="0">
      <selection activeCell="E6" sqref="E6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134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38</v>
      </c>
      <c r="C4" s="4"/>
      <c r="E4" s="4"/>
      <c r="F4" s="2" t="s">
        <v>13</v>
      </c>
      <c r="G4" s="173">
        <v>10.6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67.2</v>
      </c>
      <c r="C5" s="81"/>
      <c r="D5" s="82" t="s">
        <v>3</v>
      </c>
      <c r="E5" s="83">
        <f>1.099421-(0.0009929*B11)+(0.0000023*(B11*B11))-(0.0001392*B4)</f>
        <v>1.039797257</v>
      </c>
      <c r="F5" s="2" t="s">
        <v>12</v>
      </c>
      <c r="G5" s="173">
        <v>18.8</v>
      </c>
      <c r="H5" s="48" t="s">
        <v>3</v>
      </c>
      <c r="I5" s="44">
        <f>1.1549-0.0678*(LOG(B8+G4+G5+G6))</f>
        <v>1.0225335169449079</v>
      </c>
      <c r="J5" s="19">
        <f>1.1599-0.0717*(LOG(B8+G4+G5+G6))</f>
        <v>1.0199195157072256</v>
      </c>
      <c r="K5" s="19">
        <f>1.1423-0.0632*(LOG(B8+G4+G5+G6))</f>
        <v>1.0189141337893537</v>
      </c>
      <c r="L5" s="19">
        <f>1.133-0.0612*(LOG(B8+G4+G5+G6))</f>
        <v>1.013518749808678</v>
      </c>
      <c r="M5" s="19">
        <f>1.1339-0.0645*(LOG(B8+G4+G5+G6))</f>
        <v>1.0079761333767929</v>
      </c>
    </row>
    <row r="6" spans="1:13" ht="13" thickBot="1">
      <c r="A6" s="7" t="s">
        <v>1</v>
      </c>
      <c r="B6" s="173">
        <v>160.30000000000001</v>
      </c>
      <c r="C6" s="42" t="s">
        <v>11</v>
      </c>
      <c r="D6" s="54" t="s">
        <v>4</v>
      </c>
      <c r="E6" s="50">
        <f>((4.95/E5)-4.5)*100</f>
        <v>26.054342966977106</v>
      </c>
      <c r="F6" s="2" t="s">
        <v>14</v>
      </c>
      <c r="G6" s="173">
        <v>38.4</v>
      </c>
      <c r="H6" s="48" t="s">
        <v>4</v>
      </c>
      <c r="I6" s="45">
        <f>((4.95/I5)-4.5)*100</f>
        <v>34.091711222283209</v>
      </c>
      <c r="J6" s="17">
        <f>((4.95/J5)-4.5)*100</f>
        <v>35.332413368676981</v>
      </c>
      <c r="K6" s="17">
        <f>((4.95/K5)-4.5)*100</f>
        <v>35.81130007402011</v>
      </c>
      <c r="L6" s="17">
        <f>((4.95/L5)-4.5)*100</f>
        <v>38.397476705232322</v>
      </c>
      <c r="M6" s="17">
        <f>((4.95/M5)-4.5)*100</f>
        <v>41.083056045894928</v>
      </c>
    </row>
    <row r="7" spans="1:13" ht="13" thickBot="1">
      <c r="A7" s="7" t="s">
        <v>2</v>
      </c>
      <c r="B7" s="173">
        <v>14.8</v>
      </c>
      <c r="C7" s="7"/>
      <c r="D7" s="48" t="s">
        <v>5</v>
      </c>
      <c r="E7" s="51">
        <f>(E6*B5)/100</f>
        <v>17.508518473808618</v>
      </c>
      <c r="F7" s="2"/>
      <c r="G7" s="14"/>
      <c r="H7" s="48" t="s">
        <v>5</v>
      </c>
      <c r="I7" s="46">
        <f>(I6*B5)/100</f>
        <v>22.90962994137432</v>
      </c>
      <c r="J7" s="18">
        <f>(J6*B5)/100</f>
        <v>23.743381783750934</v>
      </c>
      <c r="K7" s="18">
        <f>(K6*B5)/100</f>
        <v>24.065193649741513</v>
      </c>
      <c r="L7" s="18">
        <f>(L6*B5)/100</f>
        <v>25.803104345916122</v>
      </c>
      <c r="M7" s="18">
        <f>(M6*B5)/100</f>
        <v>27.607813662841394</v>
      </c>
    </row>
    <row r="8" spans="1:13" ht="13" thickBot="1">
      <c r="A8" s="7" t="s">
        <v>9</v>
      </c>
      <c r="B8" s="173">
        <v>21.8</v>
      </c>
      <c r="C8" s="7"/>
      <c r="D8" s="55" t="s">
        <v>6</v>
      </c>
      <c r="E8" s="51">
        <f>B5-E7</f>
        <v>49.691481526191382</v>
      </c>
      <c r="F8" s="2"/>
      <c r="G8" s="14"/>
      <c r="H8" s="49" t="s">
        <v>6</v>
      </c>
      <c r="I8" s="46">
        <f>B5-I7</f>
        <v>44.290370058625683</v>
      </c>
      <c r="J8" s="18">
        <f>B5-J7</f>
        <v>43.456618216249069</v>
      </c>
      <c r="K8" s="18">
        <f>B5-K7</f>
        <v>43.134806350258486</v>
      </c>
      <c r="L8" s="18">
        <f>B5-L7</f>
        <v>41.396895654083878</v>
      </c>
      <c r="M8" s="18">
        <f>B5-M7</f>
        <v>39.592186337158608</v>
      </c>
    </row>
    <row r="9" spans="1:13">
      <c r="A9" s="7" t="s">
        <v>29</v>
      </c>
      <c r="B9" s="173">
        <v>18.899999999999999</v>
      </c>
      <c r="C9" s="7"/>
      <c r="D9" s="48" t="s">
        <v>10</v>
      </c>
      <c r="E9" s="52">
        <f>B5/((B6/100)*(B6/100))</f>
        <v>26.151838664948631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23.6</v>
      </c>
      <c r="C10" s="8"/>
      <c r="D10" s="49" t="s">
        <v>32</v>
      </c>
      <c r="E10" s="53">
        <f>B6/B7</f>
        <v>10.831081081081081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64.300000000000011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35.4</v>
      </c>
      <c r="C17" s="104">
        <v>0.99380000000000002</v>
      </c>
      <c r="D17" s="105">
        <v>0.24</v>
      </c>
      <c r="E17" s="105">
        <v>1.52</v>
      </c>
      <c r="F17" s="163">
        <f>B5/(((B5-D17)/C17)-(E17+0.1))</f>
        <v>1.0219329003053157</v>
      </c>
      <c r="G17" s="62">
        <v>1</v>
      </c>
      <c r="H17" s="31">
        <f>F17</f>
        <v>1.0219329003053157</v>
      </c>
      <c r="I17" s="225">
        <f>H17-H18</f>
        <v>3.8782015973022332E-3</v>
      </c>
      <c r="J17" s="59"/>
    </row>
    <row r="18" spans="1:13" ht="13" thickBot="1">
      <c r="A18" s="86">
        <v>2</v>
      </c>
      <c r="B18" s="66">
        <v>35.4</v>
      </c>
      <c r="C18" s="104">
        <v>0.99380000000000002</v>
      </c>
      <c r="D18" s="87">
        <v>0.16</v>
      </c>
      <c r="E18" s="87">
        <v>1.35</v>
      </c>
      <c r="F18" s="88">
        <f>B5/(((B5-D18)/C18)-(E18+0.1))</f>
        <v>1.0180546987080135</v>
      </c>
      <c r="G18" s="63">
        <v>2</v>
      </c>
      <c r="H18" s="31">
        <f>F18</f>
        <v>1.0180546987080135</v>
      </c>
      <c r="I18" s="226"/>
      <c r="J18" s="59"/>
    </row>
    <row r="19" spans="1:13" ht="13" thickBot="1">
      <c r="A19" s="86">
        <v>3</v>
      </c>
      <c r="B19" s="66">
        <v>35.299999999999997</v>
      </c>
      <c r="C19" s="66">
        <v>0.99380000000000002</v>
      </c>
      <c r="D19" s="87">
        <v>0.4</v>
      </c>
      <c r="E19" s="87">
        <v>1.33</v>
      </c>
      <c r="F19" s="88">
        <f>B5/(((B5-D19)/C19)-(E19+0.1))</f>
        <v>1.0214823854546515</v>
      </c>
      <c r="G19" s="64">
        <v>2</v>
      </c>
      <c r="H19" s="31">
        <f>F18</f>
        <v>1.0180546987080135</v>
      </c>
      <c r="I19" s="227">
        <f>H19-H20</f>
        <v>-3.42768674663807E-3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1.0214823854546515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1.0219329003053157</v>
      </c>
      <c r="I21" s="229">
        <f>H21-H22</f>
        <v>4.5051485066416319E-4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1.0214823854546515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1.0214823854546515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1.0180546987080135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1.0219329003053157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(F17+F19)/2</f>
        <v>1.0217076428799836</v>
      </c>
      <c r="C31" s="38"/>
      <c r="D31" s="38"/>
      <c r="E31" s="40"/>
      <c r="G31" s="34">
        <v>3</v>
      </c>
      <c r="H31" s="31">
        <f>F19</f>
        <v>1.0214823854546515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34.48301571347443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23.172586559454817</v>
      </c>
      <c r="C33" s="40"/>
      <c r="D33" s="40"/>
      <c r="G33" s="34">
        <v>2</v>
      </c>
      <c r="H33" s="31">
        <f>F18</f>
        <v>1.0180546987080135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44.027413440545189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1.0219329003053157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39.1</v>
      </c>
    </row>
    <row r="39" spans="1:9">
      <c r="A39" s="116" t="s">
        <v>5</v>
      </c>
      <c r="B39" s="102">
        <v>26.3</v>
      </c>
    </row>
    <row r="40" spans="1:9">
      <c r="A40" s="116" t="s">
        <v>6</v>
      </c>
      <c r="B40" s="102">
        <v>40.9</v>
      </c>
    </row>
    <row r="41" spans="1:9" ht="13" thickBot="1">
      <c r="A41" s="117" t="s">
        <v>51</v>
      </c>
      <c r="B41" s="102">
        <v>31.6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35.9</v>
      </c>
    </row>
    <row r="45" spans="1:9">
      <c r="A45" s="116" t="s">
        <v>5</v>
      </c>
      <c r="B45" s="114">
        <v>23.9</v>
      </c>
    </row>
    <row r="46" spans="1:9">
      <c r="A46" s="116" t="s">
        <v>6</v>
      </c>
      <c r="B46" s="114">
        <v>42.7</v>
      </c>
    </row>
    <row r="47" spans="1:9" ht="13" thickBot="1">
      <c r="A47" s="117" t="s">
        <v>51</v>
      </c>
      <c r="B47" s="115">
        <v>31.3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3" zoomScale="125" zoomScaleNormal="125" zoomScalePageLayoutView="125" workbookViewId="0">
      <selection activeCell="G7" sqref="G7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4" t="s">
        <v>135</v>
      </c>
      <c r="B1" s="175" t="s">
        <v>136</v>
      </c>
      <c r="C1" s="159"/>
      <c r="D1" s="159"/>
      <c r="E1" s="159"/>
      <c r="F1" s="159"/>
      <c r="G1" s="159"/>
      <c r="H1" s="159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48</v>
      </c>
      <c r="C4" s="4"/>
      <c r="E4" s="4"/>
      <c r="F4" s="2" t="s">
        <v>13</v>
      </c>
      <c r="G4" s="173">
        <v>11.2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56.1</v>
      </c>
      <c r="C5" s="81"/>
      <c r="D5" s="82" t="s">
        <v>3</v>
      </c>
      <c r="E5" s="83">
        <f>1.099421-(0.0009929*B11)+(0.0000023*(B11*B11))-(0.0001392*B4)</f>
        <v>1.0399500529999999</v>
      </c>
      <c r="F5" s="2" t="s">
        <v>12</v>
      </c>
      <c r="G5" s="173">
        <v>26.2</v>
      </c>
      <c r="H5" s="48" t="s">
        <v>3</v>
      </c>
      <c r="I5" s="44">
        <f>1.1549-0.0678*(LOG(B8+G4+G5+G6))</f>
        <v>1.0257602860301054</v>
      </c>
      <c r="J5" s="19">
        <f>1.1599-0.0717*(LOG(B8+G4+G5+G6))</f>
        <v>1.0233318954035184</v>
      </c>
      <c r="K5" s="19">
        <f>1.1423-0.0632*(LOG(B8+G4+G5+G6))</f>
        <v>1.0219219775383874</v>
      </c>
      <c r="L5" s="19">
        <f>1.133-0.0612*(LOG(B8+G4+G5+G6))</f>
        <v>1.0164314086289448</v>
      </c>
      <c r="M5" s="19">
        <f>1.1339-0.0645*(LOG(B8+G4+G5+G6))</f>
        <v>1.011045847329525</v>
      </c>
    </row>
    <row r="6" spans="1:13" ht="13" thickBot="1">
      <c r="A6" s="7" t="s">
        <v>1</v>
      </c>
      <c r="B6" s="173">
        <v>161.19999999999999</v>
      </c>
      <c r="C6" s="42" t="s">
        <v>11</v>
      </c>
      <c r="D6" s="54" t="s">
        <v>4</v>
      </c>
      <c r="E6" s="50">
        <f>((4.95/E5)-4.5)*100</f>
        <v>25.984398069933157</v>
      </c>
      <c r="F6" s="2" t="s">
        <v>14</v>
      </c>
      <c r="G6" s="173">
        <v>29.1</v>
      </c>
      <c r="H6" s="48" t="s">
        <v>4</v>
      </c>
      <c r="I6" s="45">
        <f>((4.95/I5)-4.5)*100</f>
        <v>32.568887430559101</v>
      </c>
      <c r="J6" s="17">
        <f>((4.95/J5)-4.5)*100</f>
        <v>33.714034736318332</v>
      </c>
      <c r="K6" s="17">
        <f>((4.95/K5)-4.5)*100</f>
        <v>34.3814017899482</v>
      </c>
      <c r="L6" s="17">
        <f>((4.95/L5)-4.5)*100</f>
        <v>36.997937881220189</v>
      </c>
      <c r="M6" s="17">
        <f>((4.95/M5)-4.5)*100</f>
        <v>39.592041060693091</v>
      </c>
    </row>
    <row r="7" spans="1:13" ht="13" thickBot="1">
      <c r="A7" s="7" t="s">
        <v>2</v>
      </c>
      <c r="B7" s="173">
        <v>14.4</v>
      </c>
      <c r="C7" s="7"/>
      <c r="D7" s="48" t="s">
        <v>5</v>
      </c>
      <c r="E7" s="51">
        <f>(E6*B5)/100</f>
        <v>14.577247317232501</v>
      </c>
      <c r="F7" s="2"/>
      <c r="G7" s="14"/>
      <c r="H7" s="48" t="s">
        <v>5</v>
      </c>
      <c r="I7" s="46">
        <f>(I6*B5)/100</f>
        <v>18.271145848543657</v>
      </c>
      <c r="J7" s="18">
        <f>(J6*B5)/100</f>
        <v>18.913573487074583</v>
      </c>
      <c r="K7" s="18">
        <f>(K6*B5)/100</f>
        <v>19.28796640416094</v>
      </c>
      <c r="L7" s="18">
        <f>(L6*B5)/100</f>
        <v>20.755843151364523</v>
      </c>
      <c r="M7" s="18">
        <f>(M6*B5)/100</f>
        <v>22.211135035048823</v>
      </c>
    </row>
    <row r="8" spans="1:13" ht="13" thickBot="1">
      <c r="A8" s="7" t="s">
        <v>9</v>
      </c>
      <c r="B8" s="173">
        <v>13.8</v>
      </c>
      <c r="C8" s="7"/>
      <c r="D8" s="55" t="s">
        <v>6</v>
      </c>
      <c r="E8" s="51">
        <f>B5-E7</f>
        <v>41.522752682767504</v>
      </c>
      <c r="F8" s="2"/>
      <c r="G8" s="14"/>
      <c r="H8" s="49" t="s">
        <v>6</v>
      </c>
      <c r="I8" s="46">
        <f>B5-I7</f>
        <v>37.828854151456341</v>
      </c>
      <c r="J8" s="18">
        <f>B5-J7</f>
        <v>37.186426512925422</v>
      </c>
      <c r="K8" s="18">
        <f>B5-K7</f>
        <v>36.812033595839061</v>
      </c>
      <c r="L8" s="18">
        <f>B5-L7</f>
        <v>35.344156848635478</v>
      </c>
      <c r="M8" s="18">
        <f>B5-M7</f>
        <v>33.888864964951182</v>
      </c>
    </row>
    <row r="9" spans="1:13">
      <c r="A9" s="7" t="s">
        <v>29</v>
      </c>
      <c r="B9" s="173">
        <v>21</v>
      </c>
      <c r="C9" s="7"/>
      <c r="D9" s="48" t="s">
        <v>10</v>
      </c>
      <c r="E9" s="52">
        <f>B5/((B6/100)*(B6/100))</f>
        <v>21.58901292416061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27.3</v>
      </c>
      <c r="C10" s="8"/>
      <c r="D10" s="49" t="s">
        <v>32</v>
      </c>
      <c r="E10" s="53">
        <f>B6/B7</f>
        <v>11.194444444444443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62.099999999999994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36.700000000000003</v>
      </c>
      <c r="C17" s="104">
        <v>0.99339999999999995</v>
      </c>
      <c r="D17" s="105">
        <v>0.26</v>
      </c>
      <c r="E17" s="105">
        <v>1.75</v>
      </c>
      <c r="F17" s="163">
        <f>B5/(((B5-D17)/C17)-(E17+0.1))</f>
        <v>1.0319899870764548</v>
      </c>
      <c r="G17" s="62">
        <v>1</v>
      </c>
      <c r="H17" s="31">
        <f>F17</f>
        <v>1.0319899870764548</v>
      </c>
      <c r="I17" s="225">
        <f>H17-H18</f>
        <v>-1.8993684737240724E-3</v>
      </c>
      <c r="J17" s="59"/>
    </row>
    <row r="18" spans="1:13" ht="13" thickBot="1">
      <c r="A18" s="86">
        <v>2</v>
      </c>
      <c r="B18" s="66">
        <v>36.700000000000003</v>
      </c>
      <c r="C18" s="104">
        <v>0.99339999999999995</v>
      </c>
      <c r="D18" s="87">
        <v>0.24</v>
      </c>
      <c r="E18" s="87">
        <v>1.87</v>
      </c>
      <c r="F18" s="88">
        <f>B5/(((B5-D18)/C18)-(E18+0.1))</f>
        <v>1.0338893555501789</v>
      </c>
      <c r="G18" s="63">
        <v>2</v>
      </c>
      <c r="H18" s="31">
        <f>F18</f>
        <v>1.0338893555501789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1.0338893555501789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1.0319899870764548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1.0338893555501789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1.0319899870764548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1.0329396713133168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29.214821297974858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16.389514748163894</v>
      </c>
      <c r="C33" s="40"/>
      <c r="D33" s="40"/>
      <c r="G33" s="34">
        <v>2</v>
      </c>
      <c r="H33" s="31">
        <f>F18</f>
        <v>1.0338893555501789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39.710485251836104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1.0319899870764548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28.7</v>
      </c>
    </row>
    <row r="39" spans="1:9">
      <c r="A39" s="116" t="s">
        <v>5</v>
      </c>
      <c r="B39" s="102">
        <v>16.100000000000001</v>
      </c>
    </row>
    <row r="40" spans="1:9">
      <c r="A40" s="116" t="s">
        <v>6</v>
      </c>
      <c r="B40" s="102">
        <v>40</v>
      </c>
    </row>
    <row r="41" spans="1:9" ht="13" thickBot="1">
      <c r="A41" s="117" t="s">
        <v>51</v>
      </c>
      <c r="B41" s="102">
        <v>30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27.2</v>
      </c>
    </row>
    <row r="45" spans="1:9">
      <c r="A45" s="116" t="s">
        <v>5</v>
      </c>
      <c r="B45" s="114">
        <v>15.1</v>
      </c>
    </row>
    <row r="46" spans="1:9">
      <c r="A46" s="116" t="s">
        <v>6</v>
      </c>
      <c r="B46" s="114">
        <v>40.4</v>
      </c>
    </row>
    <row r="47" spans="1:9" ht="13" thickBot="1">
      <c r="A47" s="117" t="s">
        <v>51</v>
      </c>
      <c r="B47" s="115">
        <v>29.6</v>
      </c>
    </row>
    <row r="49" spans="1:2">
      <c r="A49" s="238"/>
      <c r="B49" s="239"/>
    </row>
  </sheetData>
  <mergeCells count="17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125" zoomScaleNormal="125" zoomScalePageLayoutView="125" workbookViewId="0">
      <selection activeCell="E6" sqref="E6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6" t="s">
        <v>135</v>
      </c>
      <c r="B1" s="175"/>
      <c r="C1" s="175" t="s">
        <v>138</v>
      </c>
      <c r="D1" s="175"/>
      <c r="E1" s="175"/>
      <c r="F1" s="175"/>
      <c r="G1" s="175"/>
      <c r="H1" s="175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173">
        <v>8.8000000000000007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57.7</v>
      </c>
      <c r="C5" s="81"/>
      <c r="D5" s="82" t="s">
        <v>3</v>
      </c>
      <c r="E5" s="83">
        <f>1.099421-(0.0009929*B11)+(0.0000023*(B11*B11))-(0.0001392*B4)</f>
        <v>1.045700837</v>
      </c>
      <c r="F5" s="2" t="s">
        <v>12</v>
      </c>
      <c r="G5" s="173">
        <v>25.9</v>
      </c>
      <c r="H5" s="48" t="s">
        <v>3</v>
      </c>
      <c r="I5" s="44">
        <f>1.1549-0.0678*(LOG(B8+G4+G5+G6))</f>
        <v>1.0246802689046199</v>
      </c>
      <c r="J5" s="19">
        <f>1.1599-0.0717*(LOG(B8+G4+G5+G6))</f>
        <v>1.0221897533991333</v>
      </c>
      <c r="K5" s="19">
        <f>1.1423-0.0632*(LOG(B8+G4+G5+G6))</f>
        <v>1.0209152359110911</v>
      </c>
      <c r="L5" s="19">
        <f>1.133-0.0612*(LOG(B8+G4+G5+G6))</f>
        <v>1.0154565259139046</v>
      </c>
      <c r="M5" s="19">
        <f>1.1339-0.0645*(LOG(B8+G4+G5+G6))</f>
        <v>1.010018397409262</v>
      </c>
    </row>
    <row r="6" spans="1:13" ht="13" thickBot="1">
      <c r="A6" s="7" t="s">
        <v>1</v>
      </c>
      <c r="B6" s="173">
        <v>155.4</v>
      </c>
      <c r="C6" s="42" t="s">
        <v>11</v>
      </c>
      <c r="D6" s="54" t="s">
        <v>4</v>
      </c>
      <c r="E6" s="50">
        <f>((4.95/E5)-4.5)*100</f>
        <v>23.36674360909976</v>
      </c>
      <c r="F6" s="2" t="s">
        <v>14</v>
      </c>
      <c r="G6" s="173">
        <v>31.7</v>
      </c>
      <c r="H6" s="48" t="s">
        <v>4</v>
      </c>
      <c r="I6" s="45">
        <f>((4.95/I5)-4.5)*100</f>
        <v>33.077516979177801</v>
      </c>
      <c r="J6" s="17">
        <f>((4.95/J5)-4.5)*100</f>
        <v>34.254511800724252</v>
      </c>
      <c r="K6" s="17">
        <f>((4.95/K5)-4.5)*100</f>
        <v>34.859058409730977</v>
      </c>
      <c r="L6" s="17">
        <f>((4.95/L5)-4.5)*100</f>
        <v>37.465477219227154</v>
      </c>
      <c r="M6" s="17">
        <f>((4.95/M5)-4.5)*100</f>
        <v>40.090082784328459</v>
      </c>
    </row>
    <row r="7" spans="1:13" ht="13" thickBot="1">
      <c r="A7" s="7" t="s">
        <v>2</v>
      </c>
      <c r="B7" s="173">
        <v>15</v>
      </c>
      <c r="C7" s="7"/>
      <c r="D7" s="48" t="s">
        <v>5</v>
      </c>
      <c r="E7" s="51">
        <f>(E6*B5)/100</f>
        <v>13.482611062450562</v>
      </c>
      <c r="F7" s="2"/>
      <c r="G7" s="14"/>
      <c r="H7" s="48" t="s">
        <v>5</v>
      </c>
      <c r="I7" s="46">
        <f>(I6*B5)/100</f>
        <v>19.085727296985592</v>
      </c>
      <c r="J7" s="18">
        <f>(J6*B5)/100</f>
        <v>19.764853309017894</v>
      </c>
      <c r="K7" s="18">
        <f>(K6*B5)/100</f>
        <v>20.113676702414775</v>
      </c>
      <c r="L7" s="18">
        <f>(L6*B5)/100</f>
        <v>21.61758035549407</v>
      </c>
      <c r="M7" s="18">
        <f>(M6*B5)/100</f>
        <v>23.131977766557519</v>
      </c>
    </row>
    <row r="8" spans="1:13" ht="13" thickBot="1">
      <c r="A8" s="7" t="s">
        <v>9</v>
      </c>
      <c r="B8" s="173">
        <v>16.899999999999999</v>
      </c>
      <c r="C8" s="7"/>
      <c r="D8" s="55" t="s">
        <v>6</v>
      </c>
      <c r="E8" s="51">
        <f>B5-E7</f>
        <v>44.217388937549444</v>
      </c>
      <c r="F8" s="2"/>
      <c r="G8" s="14"/>
      <c r="H8" s="49" t="s">
        <v>6</v>
      </c>
      <c r="I8" s="46">
        <f>B5-I7</f>
        <v>38.614272703014407</v>
      </c>
      <c r="J8" s="18">
        <f>B5-J7</f>
        <v>37.935146690982108</v>
      </c>
      <c r="K8" s="18">
        <f>B5-K7</f>
        <v>37.586323297585224</v>
      </c>
      <c r="L8" s="18">
        <f>B5-L7</f>
        <v>36.082419644505933</v>
      </c>
      <c r="M8" s="18">
        <f>B5-M7</f>
        <v>34.568022233442484</v>
      </c>
    </row>
    <row r="9" spans="1:13">
      <c r="A9" s="7" t="s">
        <v>29</v>
      </c>
      <c r="B9" s="173">
        <v>16.899999999999999</v>
      </c>
      <c r="C9" s="7"/>
      <c r="D9" s="48" t="s">
        <v>10</v>
      </c>
      <c r="E9" s="52">
        <f>B5/((B6/100)*(B6/100))</f>
        <v>23.893170611317327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21.5</v>
      </c>
      <c r="C10" s="8"/>
      <c r="D10" s="49" t="s">
        <v>32</v>
      </c>
      <c r="E10" s="53">
        <f>B6/B7</f>
        <v>10.360000000000001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55.3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-0.05</v>
      </c>
      <c r="E17" s="105">
        <v>1.82</v>
      </c>
      <c r="F17" s="163">
        <f>B5/(((B5-D17)/C17)-(E17+0.1))</f>
        <v>1.0265473524814801</v>
      </c>
      <c r="G17" s="62">
        <v>1</v>
      </c>
      <c r="H17" s="31">
        <f>F17</f>
        <v>1.0265473524814801</v>
      </c>
      <c r="I17" s="225">
        <f>H17-H18</f>
        <v>-7.2866396713622272E-4</v>
      </c>
      <c r="J17" s="59"/>
    </row>
    <row r="18" spans="1:13" ht="13" thickBot="1">
      <c r="A18" s="86">
        <v>2</v>
      </c>
      <c r="B18" s="66">
        <v>36.4</v>
      </c>
      <c r="C18" s="104">
        <v>0.99350000000000005</v>
      </c>
      <c r="D18" s="87">
        <v>-7.0000000000000007E-2</v>
      </c>
      <c r="E18" s="87">
        <v>1.88</v>
      </c>
      <c r="F18" s="88">
        <f>B5/(((B5-D18)/C18)-(E18+0.1))</f>
        <v>1.0272760164486163</v>
      </c>
      <c r="G18" s="63">
        <v>2</v>
      </c>
      <c r="H18" s="31">
        <f>F18</f>
        <v>1.0272760164486163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1.0272760164486163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1.0265473524814801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1.0272760164486163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1.0265473524814801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1.0269116844650483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32.027819420383352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18.480051805561196</v>
      </c>
      <c r="C33" s="40"/>
      <c r="D33" s="40"/>
      <c r="G33" s="34">
        <v>2</v>
      </c>
      <c r="H33" s="31">
        <f>F18</f>
        <v>1.0272760164486163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39.219948194438807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1.0265473524814801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30.7</v>
      </c>
    </row>
    <row r="39" spans="1:9">
      <c r="A39" s="116" t="s">
        <v>5</v>
      </c>
      <c r="B39" s="102">
        <v>17.7</v>
      </c>
    </row>
    <row r="40" spans="1:9">
      <c r="A40" s="116" t="s">
        <v>6</v>
      </c>
      <c r="B40" s="102">
        <v>40</v>
      </c>
    </row>
    <row r="41" spans="1:9" ht="13" thickBot="1">
      <c r="A41" s="117" t="s">
        <v>51</v>
      </c>
      <c r="B41" s="102">
        <v>30.4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27.7</v>
      </c>
    </row>
    <row r="45" spans="1:9">
      <c r="A45" s="116" t="s">
        <v>5</v>
      </c>
      <c r="B45" s="114">
        <v>15.8</v>
      </c>
    </row>
    <row r="46" spans="1:9">
      <c r="A46" s="116" t="s">
        <v>6</v>
      </c>
      <c r="B46" s="114">
        <v>41.2</v>
      </c>
    </row>
    <row r="47" spans="1:9" ht="13" thickBot="1">
      <c r="A47" s="117" t="s">
        <v>51</v>
      </c>
      <c r="B47" s="115">
        <v>30.2</v>
      </c>
    </row>
    <row r="49" spans="1:2">
      <c r="A49" s="238"/>
      <c r="B49" s="239"/>
    </row>
  </sheetData>
  <mergeCells count="17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" sqref="B1:H1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6" t="s">
        <v>137</v>
      </c>
      <c r="B1" s="253" t="s">
        <v>139</v>
      </c>
      <c r="C1" s="253"/>
      <c r="D1" s="253"/>
      <c r="E1" s="253"/>
      <c r="F1" s="253"/>
      <c r="G1" s="253"/>
      <c r="H1" s="25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23</v>
      </c>
      <c r="C4" s="4"/>
      <c r="E4" s="4"/>
      <c r="F4" s="2" t="s">
        <v>13</v>
      </c>
      <c r="G4" s="173">
        <v>16.8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58.5</v>
      </c>
      <c r="C5" s="81"/>
      <c r="D5" s="82" t="s">
        <v>3</v>
      </c>
      <c r="E5" s="83">
        <f>1.099421-(0.0009929*B11)+(0.0000023*(B11*B11))-(0.0001392*B4)</f>
        <v>1.031320137</v>
      </c>
      <c r="F5" s="2" t="s">
        <v>12</v>
      </c>
      <c r="G5" s="173">
        <v>22.3</v>
      </c>
      <c r="H5" s="48" t="s">
        <v>3</v>
      </c>
      <c r="I5" s="44">
        <f>1.1549-0.0678*(LOG(B8+G4+G5+G6))</f>
        <v>1.0187457903243644</v>
      </c>
      <c r="J5" s="19">
        <f>1.1599-0.0717*(LOG(B8+G4+G5+G6))</f>
        <v>1.0159139110067392</v>
      </c>
      <c r="K5" s="19">
        <f>1.1423-0.0632*(LOG(B8+G4+G5+G6))</f>
        <v>1.0153833915707939</v>
      </c>
      <c r="L5" s="19">
        <f>1.133-0.0612*(LOG(B8+G4+G5+G6))</f>
        <v>1.0100997399388068</v>
      </c>
      <c r="M5" s="19">
        <f>1.1339-0.0645*(LOG(B8+G4+G5+G6))</f>
        <v>1.0043727651315855</v>
      </c>
    </row>
    <row r="6" spans="1:13" ht="13" thickBot="1">
      <c r="A6" s="7" t="s">
        <v>1</v>
      </c>
      <c r="B6" s="173">
        <v>157.5</v>
      </c>
      <c r="C6" s="42" t="s">
        <v>11</v>
      </c>
      <c r="D6" s="54" t="s">
        <v>4</v>
      </c>
      <c r="E6" s="50">
        <f>((4.95/E5)-4.5)*100</f>
        <v>29.967356634674136</v>
      </c>
      <c r="F6" s="2" t="s">
        <v>14</v>
      </c>
      <c r="G6" s="173">
        <v>35.4</v>
      </c>
      <c r="H6" s="48" t="s">
        <v>4</v>
      </c>
      <c r="I6" s="45">
        <f>((4.95/I5)-4.5)*100</f>
        <v>35.891578351841872</v>
      </c>
      <c r="J6" s="17">
        <f>((4.95/J5)-4.5)*100</f>
        <v>37.246010352855933</v>
      </c>
      <c r="K6" s="17">
        <f>((4.95/K5)-4.5)*100</f>
        <v>37.500587570412236</v>
      </c>
      <c r="L6" s="17">
        <f>((4.95/L5)-4.5)*100</f>
        <v>40.050616219332724</v>
      </c>
      <c r="M6" s="17">
        <f>((4.95/M5)-4.5)*100</f>
        <v>42.844904984205542</v>
      </c>
    </row>
    <row r="7" spans="1:13" ht="13" thickBot="1">
      <c r="A7" s="7" t="s">
        <v>2</v>
      </c>
      <c r="B7" s="173">
        <v>13.9</v>
      </c>
      <c r="C7" s="7"/>
      <c r="D7" s="48" t="s">
        <v>5</v>
      </c>
      <c r="E7" s="51">
        <f>(E6*B5)/100</f>
        <v>17.530903631284371</v>
      </c>
      <c r="F7" s="2"/>
      <c r="G7" s="14"/>
      <c r="H7" s="48" t="s">
        <v>5</v>
      </c>
      <c r="I7" s="46">
        <f>(I6*B5)/100</f>
        <v>20.996573335827499</v>
      </c>
      <c r="J7" s="18">
        <f>(J6*B5)/100</f>
        <v>21.788916056420721</v>
      </c>
      <c r="K7" s="18">
        <f>(K6*B5)/100</f>
        <v>21.93784372869116</v>
      </c>
      <c r="L7" s="18">
        <f>(L6*B5)/100</f>
        <v>23.429610488309645</v>
      </c>
      <c r="M7" s="18">
        <f>(M6*B5)/100</f>
        <v>25.06426941576024</v>
      </c>
    </row>
    <row r="8" spans="1:13" ht="13" thickBot="1">
      <c r="A8" s="7" t="s">
        <v>9</v>
      </c>
      <c r="B8" s="173">
        <v>27.4</v>
      </c>
      <c r="C8" s="7"/>
      <c r="D8" s="55" t="s">
        <v>6</v>
      </c>
      <c r="E8" s="51">
        <f>B5-E7</f>
        <v>40.969096368715626</v>
      </c>
      <c r="F8" s="2"/>
      <c r="G8" s="14"/>
      <c r="H8" s="49" t="s">
        <v>6</v>
      </c>
      <c r="I8" s="46">
        <f>B5-I7</f>
        <v>37.503426664172501</v>
      </c>
      <c r="J8" s="18">
        <f>B5-J7</f>
        <v>36.711083943579283</v>
      </c>
      <c r="K8" s="18">
        <f>B5-K7</f>
        <v>36.562156271308837</v>
      </c>
      <c r="L8" s="18">
        <f>B5-L7</f>
        <v>35.070389511690351</v>
      </c>
      <c r="M8" s="18">
        <f>B5-M7</f>
        <v>33.435730584239764</v>
      </c>
    </row>
    <row r="9" spans="1:13">
      <c r="A9" s="7" t="s">
        <v>29</v>
      </c>
      <c r="B9" s="173">
        <v>23.2</v>
      </c>
      <c r="C9" s="7"/>
      <c r="D9" s="48" t="s">
        <v>10</v>
      </c>
      <c r="E9" s="52">
        <f>B5/((B6/100)*(B6/100))</f>
        <v>23.5827664399093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29.7</v>
      </c>
      <c r="C10" s="8"/>
      <c r="D10" s="49" t="s">
        <v>32</v>
      </c>
      <c r="E10" s="53">
        <f>B6/B7</f>
        <v>11.330935251798561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80.3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35.6</v>
      </c>
      <c r="C17" s="104">
        <v>0.99380000000000002</v>
      </c>
      <c r="D17" s="105">
        <v>0.03</v>
      </c>
      <c r="E17" s="105">
        <v>1.46</v>
      </c>
      <c r="F17" s="163">
        <f>B5/(((B5-D17)/C17)-(E17+0.1))</f>
        <v>1.021392041753157</v>
      </c>
      <c r="G17" s="62">
        <v>1</v>
      </c>
      <c r="H17" s="31">
        <f>F17</f>
        <v>1.021392041753157</v>
      </c>
      <c r="I17" s="225">
        <f>H17-H18</f>
        <v>-3.5233510532139967E-4</v>
      </c>
      <c r="J17" s="59"/>
    </row>
    <row r="18" spans="1:13" ht="13" thickBot="1">
      <c r="A18" s="86">
        <v>2</v>
      </c>
      <c r="B18" s="66">
        <v>35.6</v>
      </c>
      <c r="C18" s="104">
        <v>0.99380000000000002</v>
      </c>
      <c r="D18" s="87">
        <v>-0.01</v>
      </c>
      <c r="E18" s="87">
        <v>1.52</v>
      </c>
      <c r="F18" s="88">
        <f>B5/(((B5-D18)/C18)-(E18+0.1))</f>
        <v>1.0217443768584784</v>
      </c>
      <c r="G18" s="63">
        <v>2</v>
      </c>
      <c r="H18" s="31">
        <f>F18</f>
        <v>1.0217443768584784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1.0217443768584784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1.021392041753157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1.0217443768584784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1.021392041753157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1.0215682093058178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34.549142671897926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20.211248463060286</v>
      </c>
      <c r="C33" s="40"/>
      <c r="D33" s="40"/>
      <c r="G33" s="34">
        <v>2</v>
      </c>
      <c r="H33" s="31">
        <f>F18</f>
        <v>1.0217443768584784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38.288751536939714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1.021392041753157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36.1</v>
      </c>
    </row>
    <row r="39" spans="1:9">
      <c r="A39" s="116" t="s">
        <v>5</v>
      </c>
      <c r="B39" s="102">
        <v>21.1</v>
      </c>
    </row>
    <row r="40" spans="1:9">
      <c r="A40" s="116" t="s">
        <v>6</v>
      </c>
      <c r="B40" s="102">
        <v>37.4</v>
      </c>
    </row>
    <row r="41" spans="1:9" ht="13" thickBot="1">
      <c r="A41" s="117" t="s">
        <v>51</v>
      </c>
      <c r="B41" s="102">
        <v>28.3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29.2</v>
      </c>
    </row>
    <row r="45" spans="1:9">
      <c r="A45" s="116" t="s">
        <v>5</v>
      </c>
      <c r="B45" s="114">
        <v>16.899999999999999</v>
      </c>
    </row>
    <row r="46" spans="1:9">
      <c r="A46" s="116" t="s">
        <v>6</v>
      </c>
      <c r="B46" s="114">
        <v>41</v>
      </c>
    </row>
    <row r="47" spans="1:9" ht="13" thickBot="1">
      <c r="A47" s="117" t="s">
        <v>51</v>
      </c>
      <c r="B47" s="115">
        <v>30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" sqref="B1:H1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53</v>
      </c>
      <c r="C4" s="4"/>
      <c r="E4" s="4"/>
      <c r="F4" s="2" t="s">
        <v>13</v>
      </c>
      <c r="G4" s="173"/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56.1</v>
      </c>
      <c r="C5" s="81"/>
      <c r="D5" s="82" t="s">
        <v>3</v>
      </c>
      <c r="E5" s="83">
        <f>1.099421-(0.0009929*B11)+(0.0000023*(B11*B11))-(0.0001392*B4)</f>
        <v>1.0920433999999999</v>
      </c>
      <c r="F5" s="2" t="s">
        <v>12</v>
      </c>
      <c r="G5" s="173"/>
      <c r="H5" s="48" t="s">
        <v>3</v>
      </c>
      <c r="I5" s="44" t="e">
        <f>1.1549-0.0678*(LOG(B8+G4+G5+G6))</f>
        <v>#NUM!</v>
      </c>
      <c r="J5" s="19" t="e">
        <f>1.1599-0.0717*(LOG(B8+G4+G5+G6))</f>
        <v>#NUM!</v>
      </c>
      <c r="K5" s="19" t="e">
        <f>1.1423-0.0632*(LOG(B8+G4+G5+G6))</f>
        <v>#NUM!</v>
      </c>
      <c r="L5" s="19" t="e">
        <f>1.133-0.0612*(LOG(B8+G4+G5+G6))</f>
        <v>#NUM!</v>
      </c>
      <c r="M5" s="19" t="e">
        <f>1.1339-0.0645*(LOG(B8+G4+G5+G6))</f>
        <v>#NUM!</v>
      </c>
    </row>
    <row r="6" spans="1:13" ht="13" thickBot="1">
      <c r="A6" s="7" t="s">
        <v>1</v>
      </c>
      <c r="B6" s="173">
        <v>148.69999999999999</v>
      </c>
      <c r="C6" s="42" t="s">
        <v>11</v>
      </c>
      <c r="D6" s="54" t="s">
        <v>4</v>
      </c>
      <c r="E6" s="50">
        <f>((4.95/E5)-4.5)*100</f>
        <v>3.2786883744730488</v>
      </c>
      <c r="F6" s="2" t="s">
        <v>14</v>
      </c>
      <c r="G6" s="173"/>
      <c r="H6" s="48" t="s">
        <v>4</v>
      </c>
      <c r="I6" s="45" t="e">
        <f>((4.95/I5)-4.5)*100</f>
        <v>#NUM!</v>
      </c>
      <c r="J6" s="17" t="e">
        <f>((4.95/J5)-4.5)*100</f>
        <v>#NUM!</v>
      </c>
      <c r="K6" s="17" t="e">
        <f>((4.95/K5)-4.5)*100</f>
        <v>#NUM!</v>
      </c>
      <c r="L6" s="17" t="e">
        <f>((4.95/L5)-4.5)*100</f>
        <v>#NUM!</v>
      </c>
      <c r="M6" s="17" t="e">
        <f>((4.95/M5)-4.5)*100</f>
        <v>#NUM!</v>
      </c>
    </row>
    <row r="7" spans="1:13" ht="13" thickBot="1">
      <c r="A7" s="7" t="s">
        <v>2</v>
      </c>
      <c r="B7" s="173"/>
      <c r="C7" s="7"/>
      <c r="D7" s="48" t="s">
        <v>5</v>
      </c>
      <c r="E7" s="51">
        <f>(E6*B5)/100</f>
        <v>1.8393441780793804</v>
      </c>
      <c r="F7" s="2"/>
      <c r="G7" s="14"/>
      <c r="H7" s="48" t="s">
        <v>5</v>
      </c>
      <c r="I7" s="46" t="e">
        <f>(I6*B5)/100</f>
        <v>#NUM!</v>
      </c>
      <c r="J7" s="18" t="e">
        <f>(J6*B5)/100</f>
        <v>#NUM!</v>
      </c>
      <c r="K7" s="18" t="e">
        <f>(K6*B5)/100</f>
        <v>#NUM!</v>
      </c>
      <c r="L7" s="18" t="e">
        <f>(L6*B5)/100</f>
        <v>#NUM!</v>
      </c>
      <c r="M7" s="18" t="e">
        <f>(M6*B5)/100</f>
        <v>#NUM!</v>
      </c>
    </row>
    <row r="8" spans="1:13" ht="13" thickBot="1">
      <c r="A8" s="7" t="s">
        <v>9</v>
      </c>
      <c r="B8" s="173"/>
      <c r="C8" s="7"/>
      <c r="D8" s="55" t="s">
        <v>6</v>
      </c>
      <c r="E8" s="51">
        <f>B5-E7</f>
        <v>54.260655821920622</v>
      </c>
      <c r="F8" s="2"/>
      <c r="G8" s="14"/>
      <c r="H8" s="49" t="s">
        <v>6</v>
      </c>
      <c r="I8" s="46" t="e">
        <f>B5-I7</f>
        <v>#NUM!</v>
      </c>
      <c r="J8" s="18" t="e">
        <f>B5-J7</f>
        <v>#NUM!</v>
      </c>
      <c r="K8" s="18" t="e">
        <f>B5-K7</f>
        <v>#NUM!</v>
      </c>
      <c r="L8" s="18" t="e">
        <f>B5-L7</f>
        <v>#NUM!</v>
      </c>
      <c r="M8" s="18" t="e">
        <f>B5-M7</f>
        <v>#NUM!</v>
      </c>
    </row>
    <row r="9" spans="1:13">
      <c r="A9" s="7" t="s">
        <v>29</v>
      </c>
      <c r="B9" s="173"/>
      <c r="C9" s="7"/>
      <c r="D9" s="48" t="s">
        <v>10</v>
      </c>
      <c r="E9" s="52">
        <f>B5/((B6/100)*(B6/100))</f>
        <v>25.371195055647043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/>
      <c r="C10" s="8"/>
      <c r="D10" s="49" t="s">
        <v>32</v>
      </c>
      <c r="E10" s="53" t="e">
        <f>B6/B7</f>
        <v>#DIV/0!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0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/>
      <c r="C17" s="104"/>
      <c r="D17" s="105"/>
      <c r="E17" s="105"/>
      <c r="F17" s="163" t="e">
        <f>B5/(((B5-D17)/C17)-(E17+0.1))</f>
        <v>#DIV/0!</v>
      </c>
      <c r="G17" s="62">
        <v>1</v>
      </c>
      <c r="H17" s="31" t="e">
        <f>F17</f>
        <v>#DIV/0!</v>
      </c>
      <c r="I17" s="225" t="e">
        <f>H17-H18</f>
        <v>#DIV/0!</v>
      </c>
      <c r="J17" s="59"/>
    </row>
    <row r="18" spans="1:13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 t="e">
        <f>F17</f>
        <v>#DIV/0!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 t="e">
        <f>F17</f>
        <v>#DIV/0!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 t="e">
        <f>(F17+F18)/2</f>
        <v>#DIV/0!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 t="e">
        <f>((4.95/B31)-4.5)*100</f>
        <v>#DIV/0!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 t="e">
        <f>(B32*B5)/100</f>
        <v>#DIV/0!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 t="e">
        <f>B5-B33</f>
        <v>#DIV/0!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 t="e">
        <f>F17</f>
        <v>#DIV/0!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/>
    </row>
    <row r="41" spans="1:9" ht="13" thickBot="1">
      <c r="A41" s="117" t="s">
        <v>51</v>
      </c>
      <c r="B41" s="102"/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32.1</v>
      </c>
    </row>
    <row r="45" spans="1:9">
      <c r="A45" s="116" t="s">
        <v>5</v>
      </c>
      <c r="B45" s="114">
        <v>17.8</v>
      </c>
    </row>
    <row r="46" spans="1:9">
      <c r="A46" s="116" t="s">
        <v>6</v>
      </c>
      <c r="B46" s="114">
        <v>37.700000000000003</v>
      </c>
    </row>
    <row r="47" spans="1:9" ht="13" thickBot="1">
      <c r="A47" s="117" t="s">
        <v>51</v>
      </c>
      <c r="B47" s="115">
        <v>27.6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9" zoomScale="125" zoomScaleNormal="125" zoomScalePageLayoutView="125" workbookViewId="0">
      <selection activeCell="B10" sqref="B10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2">
      <c r="A1" s="13" t="s">
        <v>8</v>
      </c>
      <c r="B1" s="213" t="s">
        <v>86</v>
      </c>
      <c r="C1" s="213"/>
      <c r="D1" s="213"/>
      <c r="E1" s="213"/>
      <c r="F1" s="213"/>
      <c r="G1" s="213"/>
      <c r="H1" s="213"/>
    </row>
    <row r="2" spans="1:12" ht="13" thickBot="1">
      <c r="A2" s="137"/>
    </row>
    <row r="3" spans="1:12" ht="13" thickBot="1">
      <c r="A3" s="214" t="s">
        <v>28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6"/>
    </row>
    <row r="4" spans="1:12" ht="13" thickBot="1">
      <c r="A4" s="15" t="s">
        <v>7</v>
      </c>
      <c r="B4" s="5">
        <v>39</v>
      </c>
      <c r="C4" s="4"/>
      <c r="E4" s="4"/>
      <c r="F4" s="2" t="s">
        <v>13</v>
      </c>
      <c r="G4" s="6">
        <v>6.4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</row>
    <row r="5" spans="1:12" ht="13" thickBot="1">
      <c r="A5" s="7" t="s">
        <v>0</v>
      </c>
      <c r="B5" s="6">
        <v>52.8</v>
      </c>
      <c r="C5" s="81"/>
      <c r="D5" s="82" t="s">
        <v>3</v>
      </c>
      <c r="E5" s="83">
        <f>1.099421-(0.0009929*B11)+(0.0000023*(B11*B11))-(0.0001392*B4)</f>
        <v>1.056187752</v>
      </c>
      <c r="F5" s="2" t="s">
        <v>12</v>
      </c>
      <c r="G5" s="6">
        <v>13.2</v>
      </c>
      <c r="H5" s="48" t="s">
        <v>3</v>
      </c>
      <c r="I5" s="44">
        <f>1.1549-0.0678*(LOG(B8+G4+G5+G6))</f>
        <v>1.035697116630611</v>
      </c>
      <c r="J5" s="19">
        <f>1.1599-0.0717*(LOG(B8+G4+G5+G6))</f>
        <v>1.0338403136049381</v>
      </c>
      <c r="K5" s="19">
        <f>1.1423-0.0632*(LOG(B8+G4+G5+G6))</f>
        <v>1.031184627891661</v>
      </c>
      <c r="L5" s="19">
        <f>1.1339-0.0645*(LOG(B8+G4+G5+G6))</f>
        <v>1.0204990268831033</v>
      </c>
    </row>
    <row r="6" spans="1:12" ht="13" thickBot="1">
      <c r="A6" s="7" t="s">
        <v>1</v>
      </c>
      <c r="B6" s="6">
        <v>159.1</v>
      </c>
      <c r="C6" s="42" t="s">
        <v>11</v>
      </c>
      <c r="D6" s="54" t="s">
        <v>4</v>
      </c>
      <c r="E6" s="50">
        <f>((4.95/E5)-4.5)*100</f>
        <v>18.666673195808858</v>
      </c>
      <c r="F6" s="2" t="s">
        <v>14</v>
      </c>
      <c r="G6" s="6">
        <v>25.2</v>
      </c>
      <c r="H6" s="48" t="s">
        <v>4</v>
      </c>
      <c r="I6" s="45">
        <f>((4.95/I5)-4.5)*100</f>
        <v>27.938957298985478</v>
      </c>
      <c r="J6" s="17">
        <f>((4.95/J5)-4.5)*100</f>
        <v>28.797347603872403</v>
      </c>
      <c r="K6" s="17">
        <f>((4.95/K5)-4.5)*100</f>
        <v>30.030429673943981</v>
      </c>
      <c r="L6" s="17">
        <f>((4.95/L5)-4.5)*100</f>
        <v>35.056807463963935</v>
      </c>
    </row>
    <row r="7" spans="1:12" ht="13" thickBot="1">
      <c r="A7" s="7" t="s">
        <v>2</v>
      </c>
      <c r="B7" s="6">
        <v>15</v>
      </c>
      <c r="C7" s="7"/>
      <c r="D7" s="48" t="s">
        <v>5</v>
      </c>
      <c r="E7" s="51">
        <f>(E6*B5)/100</f>
        <v>9.8560034473870761</v>
      </c>
      <c r="F7" s="2"/>
      <c r="G7" s="14"/>
      <c r="H7" s="48" t="s">
        <v>5</v>
      </c>
      <c r="I7" s="46">
        <f>(I6*B5)/100</f>
        <v>14.75176945386433</v>
      </c>
      <c r="J7" s="18">
        <f>(J6*B5)/100</f>
        <v>15.204999534844628</v>
      </c>
      <c r="K7" s="18">
        <f>(K6*B5)/100</f>
        <v>15.856066867842422</v>
      </c>
      <c r="L7" s="18">
        <f>(L6*B5)/100</f>
        <v>18.509994340972959</v>
      </c>
    </row>
    <row r="8" spans="1:12" ht="13" thickBot="1">
      <c r="A8" s="7" t="s">
        <v>9</v>
      </c>
      <c r="B8" s="193">
        <v>12.5</v>
      </c>
      <c r="C8" s="7"/>
      <c r="D8" s="55" t="s">
        <v>6</v>
      </c>
      <c r="E8" s="51">
        <f>B5-E7</f>
        <v>42.943996552612923</v>
      </c>
      <c r="F8" s="2"/>
      <c r="G8" s="14"/>
      <c r="H8" s="49" t="s">
        <v>6</v>
      </c>
      <c r="I8" s="46">
        <f>B5-I7</f>
        <v>38.04823054613567</v>
      </c>
      <c r="J8" s="18">
        <f>B5-J7</f>
        <v>37.595000465155366</v>
      </c>
      <c r="K8" s="18">
        <f>B5-K7</f>
        <v>36.943933132157575</v>
      </c>
      <c r="L8" s="18">
        <f>B5-L7</f>
        <v>34.290005659027038</v>
      </c>
    </row>
    <row r="9" spans="1:12">
      <c r="A9" s="7" t="s">
        <v>29</v>
      </c>
      <c r="B9" s="6">
        <v>16.3</v>
      </c>
      <c r="C9" s="7"/>
      <c r="D9" s="48" t="s">
        <v>10</v>
      </c>
      <c r="E9" s="52">
        <f>B5/((B6/100)*(B6/100))</f>
        <v>20.859003800842341</v>
      </c>
      <c r="F9" s="2"/>
      <c r="G9" s="14"/>
      <c r="H9" s="2"/>
      <c r="I9" s="2"/>
      <c r="J9" s="2"/>
      <c r="K9" s="2"/>
      <c r="L9" s="24"/>
    </row>
    <row r="10" spans="1:12" ht="13" thickBot="1">
      <c r="A10" s="7" t="s">
        <v>31</v>
      </c>
      <c r="B10" s="193">
        <v>13.4</v>
      </c>
      <c r="C10" s="8"/>
      <c r="D10" s="49" t="s">
        <v>32</v>
      </c>
      <c r="E10" s="53">
        <f>B6/B7</f>
        <v>10.606666666666666</v>
      </c>
      <c r="F10" s="2"/>
      <c r="G10" s="14"/>
      <c r="H10" s="2"/>
      <c r="I10" s="2"/>
      <c r="J10" s="2"/>
      <c r="K10" s="2"/>
      <c r="L10" s="24"/>
    </row>
    <row r="11" spans="1:12" ht="13" thickBot="1">
      <c r="A11" s="8" t="s">
        <v>30</v>
      </c>
      <c r="B11" s="37">
        <f>SUM(B8:B10)</f>
        <v>42.2</v>
      </c>
      <c r="C11" s="3"/>
      <c r="D11" s="3"/>
      <c r="E11" s="3"/>
      <c r="F11" s="3"/>
      <c r="G11" s="12"/>
      <c r="H11" s="3"/>
      <c r="I11" s="3"/>
      <c r="J11" s="3"/>
      <c r="K11" s="3"/>
      <c r="L11" s="32"/>
    </row>
    <row r="12" spans="1:12">
      <c r="B12" s="1"/>
      <c r="C12" s="1"/>
      <c r="D12" s="1"/>
      <c r="E12" s="1"/>
      <c r="L12" s="16"/>
    </row>
    <row r="13" spans="1:12">
      <c r="B13" t="s">
        <v>85</v>
      </c>
    </row>
    <row r="14" spans="1:12" ht="13" thickBot="1"/>
    <row r="15" spans="1:12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2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36.200000000000003</v>
      </c>
      <c r="C17" s="104">
        <v>0.99350000000000005</v>
      </c>
      <c r="D17" s="105">
        <v>1.1399999999999999</v>
      </c>
      <c r="E17" s="105">
        <v>1.74</v>
      </c>
      <c r="F17" s="85">
        <f>B5/(((B5-D17)/C17)-(E17+0.1))</f>
        <v>1.0526738261950765</v>
      </c>
      <c r="G17" s="62">
        <v>1</v>
      </c>
      <c r="H17" s="31">
        <f>F17</f>
        <v>1.0526738261950765</v>
      </c>
      <c r="I17" s="225">
        <f>H17-H18</f>
        <v>-4.4286034247817962E-3</v>
      </c>
      <c r="J17" s="59"/>
    </row>
    <row r="18" spans="1:12" ht="13" thickBot="1">
      <c r="A18" s="86">
        <v>2</v>
      </c>
      <c r="B18" s="66">
        <v>36.200000000000003</v>
      </c>
      <c r="C18" s="104">
        <v>0.99350000000000005</v>
      </c>
      <c r="D18" s="87">
        <v>1.1599999999999999</v>
      </c>
      <c r="E18" s="87">
        <v>1.93</v>
      </c>
      <c r="F18" s="88">
        <f>B5/(((B5-D18)/C18)-(E18+0.1))</f>
        <v>1.0571024296198583</v>
      </c>
      <c r="G18" s="63">
        <v>2</v>
      </c>
      <c r="H18" s="31">
        <f>F18</f>
        <v>1.0571024296198583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1.0571024296198583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7"/>
      <c r="E20" s="67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1.0526738261950765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1.0571024296198583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1.0526738261950765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1.0548881279074673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19.244071389739315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10.160869693782358</v>
      </c>
      <c r="C33" s="40"/>
      <c r="D33" s="40"/>
      <c r="G33" s="34">
        <v>2</v>
      </c>
      <c r="H33" s="31">
        <f>F18</f>
        <v>1.0571024296198583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42.639130306217638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1.0526738261950765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25.4</v>
      </c>
    </row>
    <row r="39" spans="1:9">
      <c r="A39" s="116" t="s">
        <v>5</v>
      </c>
      <c r="B39" s="102">
        <v>13.4</v>
      </c>
    </row>
    <row r="40" spans="1:9">
      <c r="A40" s="116" t="s">
        <v>6</v>
      </c>
      <c r="B40" s="102">
        <f>B5-B39</f>
        <v>39.4</v>
      </c>
    </row>
    <row r="41" spans="1:9" ht="13" thickBot="1">
      <c r="A41" s="117" t="s">
        <v>51</v>
      </c>
      <c r="B41" s="102">
        <v>29.4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16.399999999999999</v>
      </c>
    </row>
    <row r="44" spans="1:9">
      <c r="A44" s="116" t="s">
        <v>5</v>
      </c>
      <c r="B44" s="114">
        <v>8.6</v>
      </c>
    </row>
    <row r="45" spans="1:9">
      <c r="A45" s="116" t="s">
        <v>6</v>
      </c>
      <c r="B45" s="114">
        <v>44</v>
      </c>
    </row>
    <row r="46" spans="1:9" ht="13" thickBot="1">
      <c r="A46" s="117" t="s">
        <v>51</v>
      </c>
      <c r="B46" s="115">
        <v>32.200000000000003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  <row r="53" spans="1:2" s="14" customFormat="1"/>
  </sheetData>
  <mergeCells count="18">
    <mergeCell ref="A42:B42"/>
    <mergeCell ref="A48:B48"/>
    <mergeCell ref="I31:I32"/>
    <mergeCell ref="I33:I34"/>
    <mergeCell ref="I35:I36"/>
    <mergeCell ref="A37:B37"/>
    <mergeCell ref="I29:I30"/>
    <mergeCell ref="A30:B30"/>
    <mergeCell ref="I17:I18"/>
    <mergeCell ref="I19:I20"/>
    <mergeCell ref="I21:I22"/>
    <mergeCell ref="I23:I24"/>
    <mergeCell ref="I27:I28"/>
    <mergeCell ref="B1:H1"/>
    <mergeCell ref="A3:L3"/>
    <mergeCell ref="A15:F15"/>
    <mergeCell ref="G15:I15"/>
    <mergeCell ref="I25:I26"/>
  </mergeCells>
  <phoneticPr fontId="5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19" sqref="I19:I20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22</v>
      </c>
      <c r="C4" s="4"/>
      <c r="E4" s="4"/>
      <c r="F4" s="2" t="s">
        <v>13</v>
      </c>
      <c r="G4" s="173">
        <v>10.199999999999999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55.2</v>
      </c>
      <c r="C5" s="81"/>
      <c r="D5" s="82" t="s">
        <v>3</v>
      </c>
      <c r="E5" s="83">
        <f>1.099421-(0.0009929*B11)+(0.0000023*(B11*B11))-(0.0001392*B4)</f>
        <v>1.036462725</v>
      </c>
      <c r="F5" s="2" t="s">
        <v>12</v>
      </c>
      <c r="G5" s="173">
        <v>16.399999999999999</v>
      </c>
      <c r="H5" s="48" t="s">
        <v>3</v>
      </c>
      <c r="I5" s="44">
        <f>1.1549-0.0678*(LOG(B8+G4+G5+G6))</f>
        <v>1.0249644222883152</v>
      </c>
      <c r="J5" s="19">
        <f>1.1599-0.0717*(LOG(B8+G4+G5+G6))</f>
        <v>1.0224902518889702</v>
      </c>
      <c r="K5" s="19">
        <f>1.1423-0.0632*(LOG(B8+G4+G5+G6))</f>
        <v>1.0211801104516449</v>
      </c>
      <c r="L5" s="19">
        <f>1.133-0.0612*(LOG(B8+G4+G5+G6))</f>
        <v>1.0157130183487446</v>
      </c>
      <c r="M5" s="19">
        <f>1.1339-0.0645*(LOG(B8+G4+G5+G6))</f>
        <v>1.0102887203185298</v>
      </c>
    </row>
    <row r="6" spans="1:13" ht="13" thickBot="1">
      <c r="A6" s="7" t="s">
        <v>1</v>
      </c>
      <c r="B6" s="173">
        <v>157.4</v>
      </c>
      <c r="C6" s="42" t="s">
        <v>11</v>
      </c>
      <c r="D6" s="54" t="s">
        <v>4</v>
      </c>
      <c r="E6" s="50">
        <f>((4.95/E5)-4.5)*100</f>
        <v>27.585916078168626</v>
      </c>
      <c r="F6" s="2" t="s">
        <v>14</v>
      </c>
      <c r="G6" s="173">
        <v>35.799999999999997</v>
      </c>
      <c r="H6" s="48" t="s">
        <v>4</v>
      </c>
      <c r="I6" s="45">
        <f>((4.95/I5)-4.5)*100</f>
        <v>32.943592222325968</v>
      </c>
      <c r="J6" s="17">
        <f>((4.95/J5)-4.5)*100</f>
        <v>34.112194796504355</v>
      </c>
      <c r="K6" s="17">
        <f>((4.95/K5)-4.5)*100</f>
        <v>34.733295266662267</v>
      </c>
      <c r="L6" s="17">
        <f>((4.95/L5)-4.5)*100</f>
        <v>37.342380237211792</v>
      </c>
      <c r="M6" s="17">
        <f>((4.95/M5)-4.5)*100</f>
        <v>39.958949402041725</v>
      </c>
    </row>
    <row r="7" spans="1:13" ht="13" thickBot="1">
      <c r="A7" s="7" t="s">
        <v>2</v>
      </c>
      <c r="B7" s="173">
        <v>14.8</v>
      </c>
      <c r="C7" s="7"/>
      <c r="D7" s="48" t="s">
        <v>5</v>
      </c>
      <c r="E7" s="51">
        <f>(E6*B5)/100</f>
        <v>15.227425675149082</v>
      </c>
      <c r="F7" s="2"/>
      <c r="G7" s="14"/>
      <c r="H7" s="48" t="s">
        <v>5</v>
      </c>
      <c r="I7" s="46">
        <f>(I6*B5)/100</f>
        <v>18.184862906723936</v>
      </c>
      <c r="J7" s="18">
        <f>(J6*B5)/100</f>
        <v>18.829931527670407</v>
      </c>
      <c r="K7" s="18">
        <f>(K6*B5)/100</f>
        <v>19.172778987197574</v>
      </c>
      <c r="L7" s="18">
        <f>(L6*B5)/100</f>
        <v>20.61299389094091</v>
      </c>
      <c r="M7" s="18">
        <f>(M6*B5)/100</f>
        <v>22.057340069927033</v>
      </c>
    </row>
    <row r="8" spans="1:13" ht="13" thickBot="1">
      <c r="A8" s="7" t="s">
        <v>9</v>
      </c>
      <c r="B8" s="173">
        <v>20.100000000000001</v>
      </c>
      <c r="C8" s="7"/>
      <c r="D8" s="55" t="s">
        <v>6</v>
      </c>
      <c r="E8" s="51">
        <f>B5-E7</f>
        <v>39.972574324850925</v>
      </c>
      <c r="F8" s="2"/>
      <c r="G8" s="14"/>
      <c r="H8" s="49" t="s">
        <v>6</v>
      </c>
      <c r="I8" s="46">
        <f>B5-I7</f>
        <v>37.015137093276067</v>
      </c>
      <c r="J8" s="18">
        <f>B5-J7</f>
        <v>36.370068472329592</v>
      </c>
      <c r="K8" s="18">
        <f>B5-K7</f>
        <v>36.027221012802428</v>
      </c>
      <c r="L8" s="18">
        <f>B5-L7</f>
        <v>34.587006109059089</v>
      </c>
      <c r="M8" s="18">
        <f>B5-M7</f>
        <v>33.142659930072966</v>
      </c>
    </row>
    <row r="9" spans="1:13">
      <c r="A9" s="7" t="s">
        <v>29</v>
      </c>
      <c r="B9" s="173">
        <v>25.6</v>
      </c>
      <c r="C9" s="7"/>
      <c r="D9" s="48" t="s">
        <v>10</v>
      </c>
      <c r="E9" s="52">
        <f>B5/((B6/100)*(B6/100))</f>
        <v>22.280740560150733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26.8</v>
      </c>
      <c r="C10" s="8"/>
      <c r="D10" s="49" t="s">
        <v>32</v>
      </c>
      <c r="E10" s="53">
        <f>B6/B7</f>
        <v>10.635135135135135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72.5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35.9</v>
      </c>
      <c r="C17" s="104">
        <v>0.99370000000000003</v>
      </c>
      <c r="D17" s="105">
        <v>0.53</v>
      </c>
      <c r="E17" s="105">
        <v>1.5</v>
      </c>
      <c r="F17" s="88">
        <f>B4/(((B4-D17)/C17)-(E17+0.1))</f>
        <v>1.099663582842725</v>
      </c>
      <c r="G17" s="62">
        <v>1</v>
      </c>
      <c r="H17" s="31">
        <f>F17</f>
        <v>1.099663582842725</v>
      </c>
      <c r="I17" s="225">
        <f>H17-H18</f>
        <v>6.366409561353592E-2</v>
      </c>
      <c r="J17" s="59"/>
    </row>
    <row r="18" spans="1:13" ht="13" thickBot="1">
      <c r="A18" s="86">
        <v>2</v>
      </c>
      <c r="B18" s="66">
        <v>35.799999999999997</v>
      </c>
      <c r="C18" s="104">
        <v>0.99380000000000002</v>
      </c>
      <c r="D18" s="87">
        <v>0.4</v>
      </c>
      <c r="E18" s="87">
        <v>1.76</v>
      </c>
      <c r="F18" s="88">
        <f>B5/(((B5-D18)/C18)-(E18+0.1))</f>
        <v>1.0359994872291891</v>
      </c>
      <c r="G18" s="63">
        <v>2</v>
      </c>
      <c r="H18" s="31">
        <f>F18</f>
        <v>1.0359994872291891</v>
      </c>
      <c r="I18" s="226"/>
      <c r="J18" s="59"/>
    </row>
    <row r="19" spans="1:13" ht="13" thickBot="1">
      <c r="A19" s="86">
        <v>3</v>
      </c>
      <c r="B19" s="66">
        <v>35.700000000000003</v>
      </c>
      <c r="C19" s="66">
        <v>0.99380000000000002</v>
      </c>
      <c r="D19" s="87">
        <v>0.39</v>
      </c>
      <c r="E19" s="87">
        <v>1.69</v>
      </c>
      <c r="F19" s="88">
        <f>B5/(((B5-D19)/C19)-(E19+0.1))</f>
        <v>1.0344451099239922</v>
      </c>
      <c r="G19" s="64">
        <v>2</v>
      </c>
      <c r="H19" s="31">
        <f>F18</f>
        <v>1.0359994872291891</v>
      </c>
      <c r="I19" s="227">
        <f>H19-H20</f>
        <v>1.554377305196919E-3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1.0344451099239922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1.099663582842725</v>
      </c>
      <c r="I21" s="229">
        <f>H21-H22</f>
        <v>6.5218472918732839E-2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1.0344451099239922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1.0344451099239922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1.0359994872291891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1.099663582842725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1.0352222985765906</v>
      </c>
      <c r="C31" s="38"/>
      <c r="D31" s="38"/>
      <c r="E31" s="40"/>
      <c r="G31" s="34">
        <v>3</v>
      </c>
      <c r="H31" s="31">
        <f>F19</f>
        <v>1.0344451099239922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28.158170163659335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15.543309930339953</v>
      </c>
      <c r="C33" s="40"/>
      <c r="D33" s="40"/>
      <c r="G33" s="34">
        <v>2</v>
      </c>
      <c r="H33" s="31">
        <f>F18</f>
        <v>1.0359994872291891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39.656690069660051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1.099663582842725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34.4</v>
      </c>
    </row>
    <row r="39" spans="1:9">
      <c r="A39" s="116" t="s">
        <v>5</v>
      </c>
      <c r="B39" s="102">
        <v>18.600000000000001</v>
      </c>
    </row>
    <row r="40" spans="1:9">
      <c r="A40" s="116" t="s">
        <v>6</v>
      </c>
      <c r="B40" s="102">
        <v>35.5</v>
      </c>
    </row>
    <row r="41" spans="1:9" ht="13" thickBot="1">
      <c r="A41" s="117" t="s">
        <v>51</v>
      </c>
      <c r="B41" s="102">
        <v>26.5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26.9</v>
      </c>
    </row>
    <row r="45" spans="1:9">
      <c r="A45" s="116" t="s">
        <v>5</v>
      </c>
      <c r="B45" s="114">
        <v>14.5</v>
      </c>
    </row>
    <row r="46" spans="1:9">
      <c r="A46" s="116" t="s">
        <v>6</v>
      </c>
      <c r="B46" s="114">
        <v>39.6</v>
      </c>
    </row>
    <row r="47" spans="1:9" ht="13" thickBot="1">
      <c r="A47" s="117" t="s">
        <v>51</v>
      </c>
      <c r="B47" s="115">
        <v>29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125" zoomScaleNormal="125" zoomScalePageLayoutView="125" workbookViewId="0">
      <selection activeCell="A30" sqref="A30:B30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173">
        <v>17.8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76.8</v>
      </c>
      <c r="C5" s="81"/>
      <c r="D5" s="82" t="s">
        <v>3</v>
      </c>
      <c r="E5" s="83">
        <f>1.099421-(0.0009929*B11)+(0.0000023*(B11*B11))-(0.0001392*B4)</f>
        <v>1.016389253</v>
      </c>
      <c r="F5" s="2" t="s">
        <v>12</v>
      </c>
      <c r="G5" s="173">
        <v>35.299999999999997</v>
      </c>
      <c r="H5" s="48" t="s">
        <v>3</v>
      </c>
      <c r="I5" s="44">
        <f>1.1549-0.0678*(LOG(B8+G4+G5+G6))</f>
        <v>1.015338715541815</v>
      </c>
      <c r="J5" s="19">
        <f>1.1599-0.0717*(LOG(B8+G4+G5+G6))</f>
        <v>1.0123108540464325</v>
      </c>
      <c r="K5" s="19">
        <f>1.1423-0.0632*(LOG(B8+G4+G5+G6))</f>
        <v>1.0122074752543173</v>
      </c>
      <c r="L5" s="19">
        <f>1.133-0.0612*(LOG(B8+G4+G5+G6))</f>
        <v>1.0070243273032313</v>
      </c>
      <c r="M5" s="19">
        <f>1.1339-0.0645*(LOG(B8+G4+G5+G6))</f>
        <v>1.0011315214225229</v>
      </c>
    </row>
    <row r="6" spans="1:13" ht="13" thickBot="1">
      <c r="A6" s="7" t="s">
        <v>1</v>
      </c>
      <c r="B6" s="173">
        <v>158.6</v>
      </c>
      <c r="C6" s="42" t="s">
        <v>11</v>
      </c>
      <c r="D6" s="54" t="s">
        <v>4</v>
      </c>
      <c r="E6" s="50">
        <f>((4.95/E5)-4.5)*100</f>
        <v>37.018136544582262</v>
      </c>
      <c r="F6" s="2" t="s">
        <v>14</v>
      </c>
      <c r="G6" s="173">
        <v>32.1</v>
      </c>
      <c r="H6" s="48" t="s">
        <v>4</v>
      </c>
      <c r="I6" s="45">
        <f>((4.95/I5)-4.5)*100</f>
        <v>37.522038136655937</v>
      </c>
      <c r="J6" s="17">
        <f>((4.95/J5)-4.5)*100</f>
        <v>38.980235686868795</v>
      </c>
      <c r="K6" s="17">
        <f>((4.95/K5)-4.5)*100</f>
        <v>39.030176225117415</v>
      </c>
      <c r="L6" s="17">
        <f>((4.95/L5)-4.5)*100</f>
        <v>41.547211501423305</v>
      </c>
      <c r="M6" s="17">
        <f>((4.95/M5)-4.5)*100</f>
        <v>44.440529948200066</v>
      </c>
    </row>
    <row r="7" spans="1:13" ht="13" thickBot="1">
      <c r="A7" s="7" t="s">
        <v>2</v>
      </c>
      <c r="B7" s="173">
        <v>15.6</v>
      </c>
      <c r="C7" s="7"/>
      <c r="D7" s="48" t="s">
        <v>5</v>
      </c>
      <c r="E7" s="51">
        <f>(E6*B5)/100</f>
        <v>28.429928866239173</v>
      </c>
      <c r="F7" s="2"/>
      <c r="G7" s="14"/>
      <c r="H7" s="48" t="s">
        <v>5</v>
      </c>
      <c r="I7" s="46">
        <f>(I6*B5)/100</f>
        <v>28.816925288951758</v>
      </c>
      <c r="J7" s="18">
        <f>(J6*B5)/100</f>
        <v>29.936821007515231</v>
      </c>
      <c r="K7" s="18">
        <f>(K6*B5)/100</f>
        <v>29.975175340890175</v>
      </c>
      <c r="L7" s="18">
        <f>(L6*B5)/100</f>
        <v>31.908258433093096</v>
      </c>
      <c r="M7" s="18">
        <f>(M6*B5)/100</f>
        <v>34.130327000217648</v>
      </c>
    </row>
    <row r="8" spans="1:13" ht="13" thickBot="1">
      <c r="A8" s="7" t="s">
        <v>9</v>
      </c>
      <c r="B8" s="173">
        <v>29.2</v>
      </c>
      <c r="C8" s="7"/>
      <c r="D8" s="55" t="s">
        <v>6</v>
      </c>
      <c r="E8" s="51">
        <f>B5-E7</f>
        <v>48.370071133760824</v>
      </c>
      <c r="F8" s="2"/>
      <c r="G8" s="14"/>
      <c r="H8" s="49" t="s">
        <v>6</v>
      </c>
      <c r="I8" s="46">
        <f>B5-I7</f>
        <v>47.983074711048239</v>
      </c>
      <c r="J8" s="18">
        <f>B5-J7</f>
        <v>46.863178992484762</v>
      </c>
      <c r="K8" s="18">
        <f>B5-K7</f>
        <v>46.824824659109822</v>
      </c>
      <c r="L8" s="18">
        <f>B5-L7</f>
        <v>44.891741566906902</v>
      </c>
      <c r="M8" s="18">
        <f>B5-M7</f>
        <v>42.66967299978235</v>
      </c>
    </row>
    <row r="9" spans="1:13">
      <c r="A9" s="7" t="s">
        <v>29</v>
      </c>
      <c r="B9" s="173">
        <v>26.3</v>
      </c>
      <c r="C9" s="7"/>
      <c r="D9" s="48" t="s">
        <v>10</v>
      </c>
      <c r="E9" s="52">
        <f>B5/((B6/100)*(B6/100))</f>
        <v>30.531971904225024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45.4</v>
      </c>
      <c r="C10" s="8"/>
      <c r="D10" s="49" t="s">
        <v>32</v>
      </c>
      <c r="E10" s="53">
        <f>B6/B7</f>
        <v>10.166666666666666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100.9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</v>
      </c>
      <c r="C17" s="104">
        <v>0.99370000000000003</v>
      </c>
      <c r="D17" s="105">
        <v>-0.46</v>
      </c>
      <c r="E17" s="105">
        <v>1.27</v>
      </c>
      <c r="F17" s="163">
        <f>B5/(((B5-D17)/C17)-(E17+0.1))</f>
        <v>1.0055011400666767</v>
      </c>
      <c r="G17" s="62">
        <v>1</v>
      </c>
      <c r="H17" s="31">
        <f>F17</f>
        <v>1.0055011400666767</v>
      </c>
      <c r="I17" s="225">
        <f>H17-H18</f>
        <v>2.5116551899879713E-3</v>
      </c>
      <c r="J17" s="59"/>
    </row>
    <row r="18" spans="1:13" ht="13" thickBot="1">
      <c r="A18" s="86">
        <v>2</v>
      </c>
      <c r="B18" s="66">
        <v>35.799999999999997</v>
      </c>
      <c r="C18" s="104">
        <v>0.99370000000000003</v>
      </c>
      <c r="D18" s="87">
        <v>-0.66</v>
      </c>
      <c r="E18" s="87">
        <v>1.28</v>
      </c>
      <c r="F18" s="88">
        <f>B5/(((B5-D18)/C18)-(E18+0.1))</f>
        <v>1.0029894848766887</v>
      </c>
      <c r="G18" s="63">
        <v>2</v>
      </c>
      <c r="H18" s="31">
        <f>F18</f>
        <v>1.0029894848766887</v>
      </c>
      <c r="I18" s="226"/>
      <c r="J18" s="59"/>
    </row>
    <row r="19" spans="1:13" ht="13" thickBot="1">
      <c r="A19" s="86">
        <v>3</v>
      </c>
      <c r="B19" s="66">
        <v>35.700000000000003</v>
      </c>
      <c r="C19" s="66">
        <v>0.99380000000000002</v>
      </c>
      <c r="D19" s="87">
        <v>-0.57999999999999996</v>
      </c>
      <c r="E19" s="87">
        <v>1.59</v>
      </c>
      <c r="F19" s="88">
        <f>B5/(((B5-D19)/C19)-(E19+0.1))</f>
        <v>1.008234584727457</v>
      </c>
      <c r="G19" s="64">
        <v>2</v>
      </c>
      <c r="H19" s="31">
        <f>F18</f>
        <v>1.0029894848766887</v>
      </c>
      <c r="I19" s="227">
        <f>H19-H20</f>
        <v>-5.2450998507682645E-3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1.008234584727457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1.0055011400666767</v>
      </c>
      <c r="I21" s="229">
        <f>H21-H22</f>
        <v>-2.7334446607802931E-3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1.008234584727457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1.008234584727457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1.0029894848766887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1.0055011400666767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(F19+F19)/2</f>
        <v>1.008234584727457</v>
      </c>
      <c r="C31" s="38"/>
      <c r="D31" s="38"/>
      <c r="E31" s="40"/>
      <c r="G31" s="34">
        <v>3</v>
      </c>
      <c r="H31" s="31">
        <f>F19</f>
        <v>1.008234584727457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40.957171573128463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31.455107768162655</v>
      </c>
      <c r="C33" s="40"/>
      <c r="D33" s="40"/>
      <c r="G33" s="34">
        <v>2</v>
      </c>
      <c r="H33" s="31">
        <f>F18</f>
        <v>1.0029894848766887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45.344892231837342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1.0055011400666767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40</v>
      </c>
    </row>
    <row r="39" spans="1:9">
      <c r="A39" s="116" t="s">
        <v>5</v>
      </c>
      <c r="B39" s="102">
        <v>30.7</v>
      </c>
    </row>
    <row r="40" spans="1:9">
      <c r="A40" s="116" t="s">
        <v>6</v>
      </c>
      <c r="B40" s="102">
        <v>46.1</v>
      </c>
    </row>
    <row r="41" spans="1:9" ht="13" thickBot="1">
      <c r="A41" s="117" t="s">
        <v>51</v>
      </c>
      <c r="B41" s="102">
        <v>36.5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35.799999999999997</v>
      </c>
    </row>
    <row r="45" spans="1:9">
      <c r="A45" s="116" t="s">
        <v>5</v>
      </c>
      <c r="B45" s="114">
        <v>27.2</v>
      </c>
    </row>
    <row r="46" spans="1:9">
      <c r="A46" s="116" t="s">
        <v>6</v>
      </c>
      <c r="B46" s="114">
        <v>48.8</v>
      </c>
    </row>
    <row r="47" spans="1:9" ht="13" thickBot="1">
      <c r="A47" s="117" t="s">
        <v>51</v>
      </c>
      <c r="B47" s="115">
        <v>35.799999999999997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1" zoomScale="125" zoomScaleNormal="125" zoomScalePageLayoutView="125" workbookViewId="0">
      <selection activeCell="M8" sqref="M8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58</v>
      </c>
      <c r="C4" s="4"/>
      <c r="E4" s="4"/>
      <c r="F4" s="2" t="s">
        <v>13</v>
      </c>
      <c r="G4" s="173">
        <v>9.8000000000000007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59.5</v>
      </c>
      <c r="C5" s="81"/>
      <c r="D5" s="82" t="s">
        <v>3</v>
      </c>
      <c r="E5" s="83">
        <f>1.099421-(0.0009929*B11)+(0.0000023*(B11*B11))-(0.0001392*B4)</f>
        <v>1.053064512</v>
      </c>
      <c r="F5" s="2" t="s">
        <v>12</v>
      </c>
      <c r="G5" s="173">
        <v>15.7</v>
      </c>
      <c r="H5" s="48" t="s">
        <v>3</v>
      </c>
      <c r="I5" s="44">
        <f>1.1549-0.0678*(LOG(B8+G4+G5+G6))</f>
        <v>1.0285667100838332</v>
      </c>
      <c r="J5" s="19">
        <f>1.1599-0.0717*(LOG(B8+G4+G5+G6))</f>
        <v>1.0262997509293632</v>
      </c>
      <c r="K5" s="19">
        <f>1.1423-0.0632*(LOG(B8+G4+G5+G6))</f>
        <v>1.0245379952403872</v>
      </c>
      <c r="L5" s="19">
        <f>1.133-0.0612*(LOG(B8+G4+G5+G6))</f>
        <v>1.0189646409606281</v>
      </c>
      <c r="M5" s="19">
        <f>1.1339-0.0645*(LOG(B8+G4+G5+G6))</f>
        <v>1.0137156755222305</v>
      </c>
    </row>
    <row r="6" spans="1:13" ht="13" thickBot="1">
      <c r="A6" s="7" t="s">
        <v>1</v>
      </c>
      <c r="B6" s="173">
        <v>158.5</v>
      </c>
      <c r="C6" s="42" t="s">
        <v>11</v>
      </c>
      <c r="D6" s="54" t="s">
        <v>4</v>
      </c>
      <c r="E6" s="50">
        <f>((4.95/E5)-4.5)*100</f>
        <v>20.056672083542804</v>
      </c>
      <c r="F6" s="2" t="s">
        <v>14</v>
      </c>
      <c r="G6" s="173">
        <v>30.6</v>
      </c>
      <c r="H6" s="48" t="s">
        <v>4</v>
      </c>
      <c r="I6" s="45">
        <f>((4.95/I5)-4.5)*100</f>
        <v>31.252207705278678</v>
      </c>
      <c r="J6" s="17">
        <f>((4.95/J5)-4.5)*100</f>
        <v>32.315229592284297</v>
      </c>
      <c r="K6" s="17">
        <f>((4.95/K5)-4.5)*100</f>
        <v>33.144600102271667</v>
      </c>
      <c r="L6" s="17">
        <f>((4.95/L5)-4.5)*100</f>
        <v>35.787219793357309</v>
      </c>
      <c r="M6" s="17">
        <f>((4.95/M5)-4.5)*100</f>
        <v>38.302599981985622</v>
      </c>
    </row>
    <row r="7" spans="1:13" ht="13" thickBot="1">
      <c r="A7" s="7" t="s">
        <v>2</v>
      </c>
      <c r="B7" s="173">
        <v>15</v>
      </c>
      <c r="C7" s="7"/>
      <c r="D7" s="48" t="s">
        <v>5</v>
      </c>
      <c r="E7" s="51">
        <f>(E6*B5)/100</f>
        <v>11.933719889707968</v>
      </c>
      <c r="F7" s="2"/>
      <c r="G7" s="14"/>
      <c r="H7" s="48" t="s">
        <v>5</v>
      </c>
      <c r="I7" s="46">
        <f>(I6*B5)/100</f>
        <v>18.595063584640812</v>
      </c>
      <c r="J7" s="18">
        <f>(J6*B5)/100</f>
        <v>19.227561607409157</v>
      </c>
      <c r="K7" s="18">
        <f>(K6*B5)/100</f>
        <v>19.721037060851643</v>
      </c>
      <c r="L7" s="18">
        <f>(L6*B5)/100</f>
        <v>21.2933957770476</v>
      </c>
      <c r="M7" s="18">
        <f>(M6*B5)/100</f>
        <v>22.790046989281446</v>
      </c>
    </row>
    <row r="8" spans="1:13" ht="13" thickBot="1">
      <c r="A8" s="7" t="s">
        <v>9</v>
      </c>
      <c r="B8" s="173">
        <v>16.899999999999999</v>
      </c>
      <c r="C8" s="7"/>
      <c r="D8" s="55" t="s">
        <v>6</v>
      </c>
      <c r="E8" s="51">
        <f>B5-E7</f>
        <v>47.566280110292034</v>
      </c>
      <c r="F8" s="2"/>
      <c r="G8" s="14"/>
      <c r="H8" s="49" t="s">
        <v>6</v>
      </c>
      <c r="I8" s="46">
        <f>B5-I7</f>
        <v>40.904936415359188</v>
      </c>
      <c r="J8" s="18">
        <f>B5-J7</f>
        <v>40.272438392590843</v>
      </c>
      <c r="K8" s="18">
        <f>B5-K7</f>
        <v>39.778962939148357</v>
      </c>
      <c r="L8" s="18">
        <f>B5-L7</f>
        <v>38.2066042229524</v>
      </c>
      <c r="M8" s="18">
        <f>B5-M7</f>
        <v>36.70995301071855</v>
      </c>
    </row>
    <row r="9" spans="1:13">
      <c r="A9" s="7" t="s">
        <v>29</v>
      </c>
      <c r="B9" s="173">
        <v>14.8</v>
      </c>
      <c r="C9" s="7"/>
      <c r="D9" s="48" t="s">
        <v>10</v>
      </c>
      <c r="E9" s="52">
        <f>B5/((B6/100)*(B6/100))</f>
        <v>23.684184338584323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11.1</v>
      </c>
      <c r="C10" s="8"/>
      <c r="D10" s="49" t="s">
        <v>32</v>
      </c>
      <c r="E10" s="53">
        <f>B6/B7</f>
        <v>10.566666666666666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42.8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34.799999999999997</v>
      </c>
      <c r="C17" s="104">
        <v>0.99409999999999998</v>
      </c>
      <c r="D17" s="105">
        <v>0.34</v>
      </c>
      <c r="E17" s="105">
        <v>1.46</v>
      </c>
      <c r="F17" s="163">
        <f>B5/(((B5-D17)/C17)-(E17+0.1))</f>
        <v>1.0267274305682128</v>
      </c>
      <c r="G17" s="62">
        <v>1</v>
      </c>
      <c r="H17" s="31">
        <f>F17</f>
        <v>1.0267274305682128</v>
      </c>
      <c r="I17" s="225">
        <f>H17-H18</f>
        <v>-3.4604706916163686E-4</v>
      </c>
      <c r="J17" s="59"/>
    </row>
    <row r="18" spans="1:13" ht="13" thickBot="1">
      <c r="A18" s="86">
        <v>2</v>
      </c>
      <c r="B18" s="66">
        <v>34.6</v>
      </c>
      <c r="C18" s="104">
        <v>0.99409999999999998</v>
      </c>
      <c r="D18" s="87">
        <v>0.26</v>
      </c>
      <c r="E18" s="87">
        <v>1.56</v>
      </c>
      <c r="F18" s="88">
        <f>B5/(((B5-D18)/C18)-(E18+0.1))</f>
        <v>1.0270734776373744</v>
      </c>
      <c r="G18" s="63">
        <v>2</v>
      </c>
      <c r="H18" s="31">
        <f>F18</f>
        <v>1.0270734776373744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1.0270734776373744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1.0267274305682128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1.0270734776373744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1.0267274305682128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1.0269004541027935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32.033090960587089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19.059689121549319</v>
      </c>
      <c r="C33" s="40"/>
      <c r="D33" s="40"/>
      <c r="G33" s="34">
        <v>2</v>
      </c>
      <c r="H33" s="31">
        <f>F18</f>
        <v>1.0270734776373744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40.440310878450681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1.0267274305682128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30.1</v>
      </c>
    </row>
    <row r="39" spans="1:9">
      <c r="A39" s="116" t="s">
        <v>5</v>
      </c>
      <c r="B39" s="102">
        <v>17.899999999999999</v>
      </c>
    </row>
    <row r="40" spans="1:9">
      <c r="A40" s="116" t="s">
        <v>6</v>
      </c>
      <c r="B40" s="102">
        <v>41.6</v>
      </c>
    </row>
    <row r="41" spans="1:9" ht="13" thickBot="1">
      <c r="A41" s="117" t="s">
        <v>51</v>
      </c>
      <c r="B41" s="102">
        <v>31.6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27.3</v>
      </c>
    </row>
    <row r="45" spans="1:9">
      <c r="A45" s="116" t="s">
        <v>5</v>
      </c>
      <c r="B45" s="114">
        <v>16.100000000000001</v>
      </c>
    </row>
    <row r="46" spans="1:9">
      <c r="A46" s="116" t="s">
        <v>6</v>
      </c>
      <c r="B46" s="114">
        <v>42.7</v>
      </c>
    </row>
    <row r="47" spans="1:9" ht="13" thickBot="1">
      <c r="A47" s="117" t="s">
        <v>51</v>
      </c>
      <c r="B47" s="115">
        <v>31.3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9" zoomScale="125" zoomScaleNormal="125" zoomScalePageLayoutView="125" workbookViewId="0">
      <selection activeCell="G6" sqref="G6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135</v>
      </c>
      <c r="B1" s="213" t="s">
        <v>144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50</v>
      </c>
      <c r="C4" s="4"/>
      <c r="E4" s="4"/>
      <c r="F4" s="2" t="s">
        <v>13</v>
      </c>
      <c r="G4" s="173">
        <v>10.8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52.3</v>
      </c>
      <c r="C5" s="81"/>
      <c r="D5" s="82" t="s">
        <v>3</v>
      </c>
      <c r="E5" s="83">
        <f>1.099421-(0.0009929*B11)+(0.0000023*(B11*B11))-(0.0001392*B4)</f>
        <v>1.0290079999999999</v>
      </c>
      <c r="F5" s="2" t="s">
        <v>12</v>
      </c>
      <c r="G5" s="173">
        <v>16.5</v>
      </c>
      <c r="H5" s="48" t="s">
        <v>3</v>
      </c>
      <c r="I5" s="44">
        <f>1.1549-0.0678*(LOG(B8+G4+G5+G6))</f>
        <v>1.023332982321572</v>
      </c>
      <c r="J5" s="19">
        <f>1.1599-0.0717*(LOG(B8+G4+G5+G6))</f>
        <v>1.0207649680303348</v>
      </c>
      <c r="K5" s="19">
        <f>1.1423-0.0632*(LOG(B8+G4+G5+G6))</f>
        <v>1.0196593581522619</v>
      </c>
      <c r="L5" s="19">
        <f>1.133-0.0612*(LOG(B8+G4+G5+G6))</f>
        <v>1.0142403911221269</v>
      </c>
      <c r="M5" s="19">
        <f>1.1339-0.0645*(LOG(B8+G4+G5+G6))</f>
        <v>1.0087366867218492</v>
      </c>
    </row>
    <row r="6" spans="1:13" ht="13" thickBot="1">
      <c r="A6" s="7" t="s">
        <v>1</v>
      </c>
      <c r="B6" s="173">
        <v>155.19999999999999</v>
      </c>
      <c r="C6" s="42" t="s">
        <v>11</v>
      </c>
      <c r="D6" s="54" t="s">
        <v>4</v>
      </c>
      <c r="E6" s="50">
        <f>((4.95/E5)-4.5)*100</f>
        <v>31.045822773000875</v>
      </c>
      <c r="F6" s="2" t="s">
        <v>14</v>
      </c>
      <c r="G6" s="173">
        <v>38.9</v>
      </c>
      <c r="H6" s="48" t="s">
        <v>4</v>
      </c>
      <c r="I6" s="45">
        <f>((4.95/I5)-4.5)*100</f>
        <v>33.713520966581441</v>
      </c>
      <c r="J6" s="17">
        <f>((4.95/J5)-4.5)*100</f>
        <v>34.930435019875986</v>
      </c>
      <c r="K6" s="17">
        <f>((4.95/K5)-4.5)*100</f>
        <v>35.456241873752781</v>
      </c>
      <c r="L6" s="17">
        <f>((4.95/L5)-4.5)*100</f>
        <v>38.049977434191895</v>
      </c>
      <c r="M6" s="17">
        <f>((4.95/M5)-4.5)*100</f>
        <v>40.712796030677282</v>
      </c>
    </row>
    <row r="7" spans="1:13" ht="13" thickBot="1">
      <c r="A7" s="7" t="s">
        <v>2</v>
      </c>
      <c r="B7" s="173">
        <v>14.2</v>
      </c>
      <c r="C7" s="7"/>
      <c r="D7" s="48" t="s">
        <v>5</v>
      </c>
      <c r="E7" s="51">
        <f>(E6*B5)/100</f>
        <v>16.236965310279455</v>
      </c>
      <c r="F7" s="2"/>
      <c r="G7" s="14"/>
      <c r="H7" s="48" t="s">
        <v>5</v>
      </c>
      <c r="I7" s="46">
        <f>(I6*B5)/100</f>
        <v>17.632171465522092</v>
      </c>
      <c r="J7" s="18">
        <f>(J6*B5)/100</f>
        <v>18.268617515395139</v>
      </c>
      <c r="K7" s="18">
        <f>(K6*B5)/100</f>
        <v>18.543614499972701</v>
      </c>
      <c r="L7" s="18">
        <f>(L6*B5)/100</f>
        <v>19.90013819808236</v>
      </c>
      <c r="M7" s="18">
        <f>(M6*B5)/100</f>
        <v>21.292792324044218</v>
      </c>
    </row>
    <row r="8" spans="1:13" ht="13" thickBot="1">
      <c r="A8" s="7" t="s">
        <v>9</v>
      </c>
      <c r="B8" s="173">
        <v>21</v>
      </c>
      <c r="C8" s="7"/>
      <c r="D8" s="55" t="s">
        <v>6</v>
      </c>
      <c r="E8" s="51">
        <f>B5-E7</f>
        <v>36.063034689720538</v>
      </c>
      <c r="F8" s="2"/>
      <c r="G8" s="14"/>
      <c r="H8" s="49" t="s">
        <v>6</v>
      </c>
      <c r="I8" s="46">
        <f>B5-I7</f>
        <v>34.667828534477906</v>
      </c>
      <c r="J8" s="18">
        <f>B5-J7</f>
        <v>34.031382484604862</v>
      </c>
      <c r="K8" s="18">
        <f>B5-K7</f>
        <v>33.756385500027292</v>
      </c>
      <c r="L8" s="18">
        <f>B5-L7</f>
        <v>32.399861801917638</v>
      </c>
      <c r="M8" s="18">
        <f>B5-M7</f>
        <v>31.00720767595578</v>
      </c>
    </row>
    <row r="9" spans="1:13">
      <c r="A9" s="7" t="s">
        <v>29</v>
      </c>
      <c r="B9" s="173">
        <v>20.3</v>
      </c>
      <c r="C9" s="7"/>
      <c r="D9" s="48" t="s">
        <v>10</v>
      </c>
      <c r="E9" s="52">
        <f>B5/((B6/100)*(B6/100))</f>
        <v>21.712921139334686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36.700000000000003</v>
      </c>
      <c r="C10" s="8"/>
      <c r="D10" s="49" t="s">
        <v>32</v>
      </c>
      <c r="E10" s="53">
        <f>B6/B7</f>
        <v>10.929577464788732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  <c r="K16" s="179">
        <v>1.2210000000000001</v>
      </c>
      <c r="L16" s="177" t="s">
        <v>146</v>
      </c>
    </row>
    <row r="17" spans="1:13" ht="13" thickBot="1">
      <c r="A17" s="84">
        <v>1</v>
      </c>
      <c r="B17" s="103">
        <v>36.799999999999997</v>
      </c>
      <c r="C17" s="104">
        <v>0.99339999999999995</v>
      </c>
      <c r="D17" s="105">
        <v>-0.24</v>
      </c>
      <c r="E17" s="105">
        <v>1.2210000000000001</v>
      </c>
      <c r="F17" s="163">
        <f>B5/(((B5-D17)/C17)-(E17+0.1))</f>
        <v>1.0141935151490427</v>
      </c>
      <c r="G17" s="62">
        <v>1</v>
      </c>
      <c r="H17" s="31">
        <f>F17</f>
        <v>1.0141935151490427</v>
      </c>
      <c r="I17" s="225" t="e">
        <f>H17-H18</f>
        <v>#DIV/0!</v>
      </c>
      <c r="J17" s="59"/>
    </row>
    <row r="18" spans="1:13" ht="13" thickBot="1">
      <c r="A18" s="86">
        <v>2</v>
      </c>
      <c r="B18" s="66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1.0141935151490427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  <c r="K23" s="17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1.0141935151490427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(F17+F17)/2</f>
        <v>1.0141935151490427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38.072535079517245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19.911935846587518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32.388064153412479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1.0141935151490427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28.1</v>
      </c>
    </row>
    <row r="39" spans="1:9">
      <c r="A39" s="116" t="s">
        <v>5</v>
      </c>
      <c r="B39" s="102">
        <v>14.7</v>
      </c>
    </row>
    <row r="40" spans="1:9">
      <c r="A40" s="116" t="s">
        <v>6</v>
      </c>
      <c r="B40" s="102">
        <v>37.6</v>
      </c>
    </row>
    <row r="41" spans="1:9" ht="13" thickBot="1">
      <c r="A41" s="117" t="s">
        <v>51</v>
      </c>
      <c r="B41" s="102">
        <v>28.2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26.3</v>
      </c>
    </row>
    <row r="45" spans="1:9">
      <c r="A45" s="116" t="s">
        <v>5</v>
      </c>
      <c r="B45" s="114">
        <v>13.7</v>
      </c>
    </row>
    <row r="46" spans="1:9">
      <c r="A46" s="116" t="s">
        <v>6</v>
      </c>
      <c r="B46" s="114">
        <v>38.4</v>
      </c>
    </row>
    <row r="47" spans="1:9" ht="13" thickBot="1">
      <c r="A47" s="117" t="s">
        <v>51</v>
      </c>
      <c r="B47" s="115">
        <v>28.1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3" zoomScale="125" zoomScaleNormal="125" zoomScalePageLayoutView="125" workbookViewId="0">
      <selection activeCell="L6" sqref="L6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41</v>
      </c>
      <c r="C4" s="4"/>
      <c r="E4" s="4"/>
      <c r="F4" s="2" t="s">
        <v>13</v>
      </c>
      <c r="G4" s="173">
        <v>16.899999999999999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60.7</v>
      </c>
      <c r="C5" s="81"/>
      <c r="D5" s="82" t="s">
        <v>3</v>
      </c>
      <c r="E5" s="83">
        <f>1.099421-(0.0009929*B11)+(0.0000023*(B11*B11))-(0.0001392*B4)</f>
        <v>1.0307057969999998</v>
      </c>
      <c r="F5" s="2" t="s">
        <v>12</v>
      </c>
      <c r="G5" s="173">
        <v>20.3</v>
      </c>
      <c r="H5" s="48" t="s">
        <v>3</v>
      </c>
      <c r="I5" s="44">
        <f>1.1549-0.0678*(LOG(B8+G4+G5+G6))</f>
        <v>1.0204101377329566</v>
      </c>
      <c r="J5" s="19">
        <f>1.1599-0.0717*(LOG(B8+G4+G5+G6))</f>
        <v>1.0176739952131708</v>
      </c>
      <c r="K5" s="19">
        <f>1.1423-0.0632*(LOG(B8+G4+G5+G6))</f>
        <v>1.0169348186537295</v>
      </c>
      <c r="L5" s="19">
        <f>1.133-0.0612*(LOG(B8+G4+G5+G6))</f>
        <v>1.0116020712279785</v>
      </c>
      <c r="M5" s="19">
        <f>1.1339-0.0645*(LOG(B8+G4+G5+G6))</f>
        <v>1.0059561044804675</v>
      </c>
    </row>
    <row r="6" spans="1:13" ht="13" thickBot="1">
      <c r="A6" s="7" t="s">
        <v>1</v>
      </c>
      <c r="B6" s="173">
        <v>154.5</v>
      </c>
      <c r="C6" s="42" t="s">
        <v>11</v>
      </c>
      <c r="D6" s="54" t="s">
        <v>4</v>
      </c>
      <c r="E6" s="50">
        <f>((4.95/E5)-4.5)*100</f>
        <v>30.253435500955206</v>
      </c>
      <c r="F6" s="2" t="s">
        <v>14</v>
      </c>
      <c r="G6" s="173">
        <v>32.9</v>
      </c>
      <c r="H6" s="48" t="s">
        <v>4</v>
      </c>
      <c r="I6" s="45">
        <f>((4.95/I5)-4.5)*100</f>
        <v>35.09906134384417</v>
      </c>
      <c r="J6" s="17">
        <f>((4.95/J5)-4.5)*100</f>
        <v>36.403310223440499</v>
      </c>
      <c r="K6" s="17">
        <f>((4.95/K5)-4.5)*100</f>
        <v>36.756860833328986</v>
      </c>
      <c r="L6" s="17">
        <f>((4.95/L5)-4.5)*100</f>
        <v>39.322841538987859</v>
      </c>
      <c r="M6" s="17">
        <f>((4.95/M5)-4.5)*100</f>
        <v>42.069184525348646</v>
      </c>
    </row>
    <row r="7" spans="1:13" ht="13" thickBot="1">
      <c r="A7" s="7" t="s">
        <v>2</v>
      </c>
      <c r="B7" s="173">
        <v>15.1</v>
      </c>
      <c r="C7" s="7"/>
      <c r="D7" s="48" t="s">
        <v>5</v>
      </c>
      <c r="E7" s="51">
        <f>(E6*B5)/100</f>
        <v>18.36383534907981</v>
      </c>
      <c r="F7" s="2"/>
      <c r="G7" s="14"/>
      <c r="H7" s="48" t="s">
        <v>5</v>
      </c>
      <c r="I7" s="46">
        <f>(I6*B5)/100</f>
        <v>21.305130235713413</v>
      </c>
      <c r="J7" s="18">
        <f>(J6*B5)/100</f>
        <v>22.096809305628383</v>
      </c>
      <c r="K7" s="18">
        <f>(K6*B5)/100</f>
        <v>22.311414525830696</v>
      </c>
      <c r="L7" s="18">
        <f>(L6*B5)/100</f>
        <v>23.868964814165633</v>
      </c>
      <c r="M7" s="18">
        <f>(M6*B5)/100</f>
        <v>25.53599500688663</v>
      </c>
    </row>
    <row r="8" spans="1:13" ht="13" thickBot="1">
      <c r="A8" s="7" t="s">
        <v>9</v>
      </c>
      <c r="B8" s="173">
        <v>26.2</v>
      </c>
      <c r="C8" s="7"/>
      <c r="D8" s="55" t="s">
        <v>6</v>
      </c>
      <c r="E8" s="51">
        <f>B5-E7</f>
        <v>42.336164650920196</v>
      </c>
      <c r="F8" s="2"/>
      <c r="G8" s="14"/>
      <c r="H8" s="49" t="s">
        <v>6</v>
      </c>
      <c r="I8" s="46">
        <f>B5-I7</f>
        <v>39.394869764286589</v>
      </c>
      <c r="J8" s="18">
        <f>B5-J7</f>
        <v>38.603190694371619</v>
      </c>
      <c r="K8" s="18">
        <f>B5-K7</f>
        <v>38.388585474169304</v>
      </c>
      <c r="L8" s="18">
        <f>B5-L7</f>
        <v>36.831035185834367</v>
      </c>
      <c r="M8" s="18">
        <f>B5-M7</f>
        <v>35.164004993113373</v>
      </c>
    </row>
    <row r="9" spans="1:13">
      <c r="A9" s="7" t="s">
        <v>29</v>
      </c>
      <c r="B9" s="173">
        <v>15.1</v>
      </c>
      <c r="C9" s="7"/>
      <c r="D9" s="48" t="s">
        <v>10</v>
      </c>
      <c r="E9" s="52">
        <f>B5/((B6/100)*(B6/100))</f>
        <v>25.42914297085284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36</v>
      </c>
      <c r="C10" s="8"/>
      <c r="D10" s="49" t="s">
        <v>32</v>
      </c>
      <c r="E10" s="53">
        <f>B6/B7</f>
        <v>10.231788079470199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77.3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36.6</v>
      </c>
      <c r="C17" s="104">
        <v>0.99339999999999995</v>
      </c>
      <c r="D17" s="105">
        <v>-0.15</v>
      </c>
      <c r="E17" s="105">
        <v>1.29</v>
      </c>
      <c r="F17" s="163">
        <f>B5/(((B5-D17)/C17)-(E17+0.1))</f>
        <v>1.0139602746121881</v>
      </c>
      <c r="G17" s="62">
        <v>1</v>
      </c>
      <c r="H17" s="31">
        <f>F17</f>
        <v>1.0139602746121881</v>
      </c>
      <c r="I17" s="225">
        <f>H17-H18</f>
        <v>3.3639076560243453E-4</v>
      </c>
      <c r="J17" s="59"/>
    </row>
    <row r="18" spans="1:13" ht="13" thickBot="1">
      <c r="A18" s="86">
        <v>2</v>
      </c>
      <c r="B18" s="66">
        <v>36.6</v>
      </c>
      <c r="C18" s="104">
        <v>0.99339999999999995</v>
      </c>
      <c r="D18" s="87">
        <v>-0.13</v>
      </c>
      <c r="E18" s="87">
        <v>1.25</v>
      </c>
      <c r="F18" s="88">
        <f>B5/(((B5-D18)/C18)-(E18+0.1))</f>
        <v>1.0136238838465856</v>
      </c>
      <c r="G18" s="63">
        <v>2</v>
      </c>
      <c r="H18" s="31">
        <f>F18</f>
        <v>1.0136238838465856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1.0136238838465856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1.0139602746121881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1.0136238838465856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1.0139602746121881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1.0137920792293869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38.26579940954371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23.227340241593033</v>
      </c>
      <c r="C33" s="40"/>
      <c r="D33" s="40"/>
      <c r="G33" s="34">
        <v>2</v>
      </c>
      <c r="H33" s="31">
        <f>F18</f>
        <v>1.0136238838465856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37.472659758406969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1.0139602746121881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38.6</v>
      </c>
    </row>
    <row r="39" spans="1:9">
      <c r="A39" s="116" t="s">
        <v>5</v>
      </c>
      <c r="B39" s="102">
        <v>23.4</v>
      </c>
    </row>
    <row r="40" spans="1:9">
      <c r="A40" s="116" t="s">
        <v>6</v>
      </c>
      <c r="B40" s="102">
        <v>37.299999999999997</v>
      </c>
    </row>
    <row r="41" spans="1:9" ht="13" thickBot="1">
      <c r="A41" s="117" t="s">
        <v>51</v>
      </c>
      <c r="B41" s="102">
        <v>28.6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33.6</v>
      </c>
    </row>
    <row r="45" spans="1:9">
      <c r="A45" s="116" t="s">
        <v>5</v>
      </c>
      <c r="B45" s="114">
        <v>20.3</v>
      </c>
    </row>
    <row r="46" spans="1:9">
      <c r="A46" s="116" t="s">
        <v>6</v>
      </c>
      <c r="B46" s="114">
        <v>40.200000000000003</v>
      </c>
    </row>
    <row r="47" spans="1:9" ht="13" thickBot="1">
      <c r="A47" s="117" t="s">
        <v>51</v>
      </c>
      <c r="B47" s="115">
        <v>29.4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3" zoomScale="125" zoomScaleNormal="125" zoomScalePageLayoutView="125" workbookViewId="0">
      <selection activeCell="L6" sqref="L6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8</v>
      </c>
      <c r="B1" s="213" t="s">
        <v>147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173">
        <v>7.2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56.4</v>
      </c>
      <c r="C5" s="81"/>
      <c r="D5" s="82" t="s">
        <v>3</v>
      </c>
      <c r="E5" s="83">
        <f>1.099421-(0.0009929*B11)+(0.0000023*(B11*B11))-(0.0001392*B4)</f>
        <v>1.0387531679999999</v>
      </c>
      <c r="F5" s="2" t="s">
        <v>12</v>
      </c>
      <c r="G5" s="173">
        <v>27.5</v>
      </c>
      <c r="H5" s="48" t="s">
        <v>3</v>
      </c>
      <c r="I5" s="44">
        <f>1.1549-0.0678*(LOG(B8+G4+G5+G6))</f>
        <v>1.0221417794702705</v>
      </c>
      <c r="J5" s="19">
        <f>1.1599-0.0717*(LOG(B8+G4+G5+G6))</f>
        <v>1.0195052446610382</v>
      </c>
      <c r="K5" s="19">
        <f>1.1423-0.0632*(LOG(B8+G4+G5+G6))</f>
        <v>1.0185489743734675</v>
      </c>
      <c r="L5" s="19">
        <f>1.133-0.0612*(LOG(B8+G4+G5+G6))</f>
        <v>1.0131651460705096</v>
      </c>
      <c r="M5" s="19">
        <f>1.1339-0.0645*(LOG(B8+G4+G5+G6))</f>
        <v>1.00760346277039</v>
      </c>
    </row>
    <row r="6" spans="1:13" ht="13" thickBot="1">
      <c r="A6" s="7" t="s">
        <v>1</v>
      </c>
      <c r="B6" s="173">
        <v>155.19999999999999</v>
      </c>
      <c r="C6" s="42" t="s">
        <v>11</v>
      </c>
      <c r="D6" s="54" t="s">
        <v>4</v>
      </c>
      <c r="E6" s="50">
        <f>((4.95/E5)-4.5)*100</f>
        <v>26.532842689727421</v>
      </c>
      <c r="F6" s="2" t="s">
        <v>14</v>
      </c>
      <c r="G6" s="173">
        <v>37.9</v>
      </c>
      <c r="H6" s="48" t="s">
        <v>4</v>
      </c>
      <c r="I6" s="45">
        <f>((4.95/I5)-4.5)*100</f>
        <v>34.277240146211341</v>
      </c>
      <c r="J6" s="17">
        <f>((4.95/J5)-4.5)*100</f>
        <v>35.529625857467728</v>
      </c>
      <c r="K6" s="17">
        <f>((4.95/K5)-4.5)*100</f>
        <v>35.985468008041281</v>
      </c>
      <c r="L6" s="17">
        <f>((4.95/L5)-4.5)*100</f>
        <v>38.567931812324034</v>
      </c>
      <c r="M6" s="17">
        <f>((4.95/M5)-4.5)*100</f>
        <v>41.264687240162168</v>
      </c>
    </row>
    <row r="7" spans="1:13" ht="13" thickBot="1">
      <c r="A7" s="7" t="s">
        <v>2</v>
      </c>
      <c r="B7" s="173">
        <v>14.2</v>
      </c>
      <c r="C7" s="7"/>
      <c r="D7" s="48" t="s">
        <v>5</v>
      </c>
      <c r="E7" s="51">
        <f>(E6*B5)/100</f>
        <v>14.964523277006265</v>
      </c>
      <c r="F7" s="2"/>
      <c r="G7" s="14"/>
      <c r="H7" s="48" t="s">
        <v>5</v>
      </c>
      <c r="I7" s="46">
        <f>(I6*B5)/100</f>
        <v>19.332363442463194</v>
      </c>
      <c r="J7" s="18">
        <f>(J6*B5)/100</f>
        <v>20.038708983611798</v>
      </c>
      <c r="K7" s="18">
        <f>(K6*B5)/100</f>
        <v>20.295803956535284</v>
      </c>
      <c r="L7" s="18">
        <f>(L6*B5)/100</f>
        <v>21.752313542150755</v>
      </c>
      <c r="M7" s="18">
        <f>(M6*B5)/100</f>
        <v>23.273283603451464</v>
      </c>
    </row>
    <row r="8" spans="1:13" ht="13" thickBot="1">
      <c r="A8" s="7" t="s">
        <v>9</v>
      </c>
      <c r="B8" s="173">
        <v>18.2</v>
      </c>
      <c r="C8" s="7"/>
      <c r="D8" s="55" t="s">
        <v>6</v>
      </c>
      <c r="E8" s="51">
        <f>B5-E7</f>
        <v>41.435476722993734</v>
      </c>
      <c r="F8" s="2"/>
      <c r="G8" s="14"/>
      <c r="H8" s="49" t="s">
        <v>6</v>
      </c>
      <c r="I8" s="46">
        <f>B5-I7</f>
        <v>37.067636557536801</v>
      </c>
      <c r="J8" s="18">
        <f>B5-J7</f>
        <v>36.361291016388201</v>
      </c>
      <c r="K8" s="18">
        <f>B5-K7</f>
        <v>36.104196043464711</v>
      </c>
      <c r="L8" s="18">
        <f>B5-L7</f>
        <v>34.647686457849247</v>
      </c>
      <c r="M8" s="18">
        <f>B5-M7</f>
        <v>33.126716396548531</v>
      </c>
    </row>
    <row r="9" spans="1:13">
      <c r="A9" s="7" t="s">
        <v>29</v>
      </c>
      <c r="B9" s="173">
        <v>17.100000000000001</v>
      </c>
      <c r="C9" s="7"/>
      <c r="D9" s="48" t="s">
        <v>10</v>
      </c>
      <c r="E9" s="52">
        <f>B5/((B6/100)*(B6/100))</f>
        <v>23.415081305133388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29.1</v>
      </c>
      <c r="C10" s="8"/>
      <c r="D10" s="49" t="s">
        <v>32</v>
      </c>
      <c r="E10" s="53">
        <f>B6/B7</f>
        <v>10.929577464788732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64.400000000000006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36.200000000000003</v>
      </c>
      <c r="C17" s="104">
        <v>0.99360000000000004</v>
      </c>
      <c r="D17" s="105">
        <v>-0.46</v>
      </c>
      <c r="E17" s="105">
        <v>1.53</v>
      </c>
      <c r="F17" s="163">
        <f>B5/(((B5-D17)/C17)-(E17+0.1))</f>
        <v>1.0144569470419782</v>
      </c>
      <c r="G17" s="62">
        <v>1</v>
      </c>
      <c r="H17" s="31">
        <f>F17</f>
        <v>1.0144569470419782</v>
      </c>
      <c r="I17" s="225">
        <f>H17-H18</f>
        <v>3.1088640883580876E-3</v>
      </c>
      <c r="J17" s="59"/>
    </row>
    <row r="18" spans="1:13" ht="13" thickBot="1">
      <c r="A18" s="86">
        <v>2</v>
      </c>
      <c r="B18" s="66">
        <v>36.200000000000003</v>
      </c>
      <c r="C18" s="104">
        <v>0.99360000000000004</v>
      </c>
      <c r="D18" s="87">
        <v>-0.6</v>
      </c>
      <c r="E18" s="87">
        <v>1.5</v>
      </c>
      <c r="F18" s="88">
        <f>B5/(((B5-D18)/C18)-(E18+0.1))</f>
        <v>1.0113480829536201</v>
      </c>
      <c r="G18" s="63">
        <v>2</v>
      </c>
      <c r="H18" s="31">
        <f>F18</f>
        <v>1.0113480829536201</v>
      </c>
      <c r="I18" s="226"/>
      <c r="J18" s="59"/>
    </row>
    <row r="19" spans="1:13" ht="13" thickBot="1">
      <c r="A19" s="86">
        <v>3</v>
      </c>
      <c r="B19" s="66">
        <v>36.200000000000003</v>
      </c>
      <c r="C19" s="66">
        <v>0.99360000000000004</v>
      </c>
      <c r="D19" s="87">
        <v>-0.5</v>
      </c>
      <c r="E19" s="87">
        <v>1.37</v>
      </c>
      <c r="F19" s="88">
        <f>B5/(((B5-D19)/C19)-(E19+0.1))</f>
        <v>1.0108159885112771</v>
      </c>
      <c r="G19" s="64">
        <v>2</v>
      </c>
      <c r="H19" s="31">
        <f>F18</f>
        <v>1.0113480829536201</v>
      </c>
      <c r="I19" s="227">
        <f>H19-H20</f>
        <v>5.3209444234303405E-4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1.0108159885112771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1.0144569470419782</v>
      </c>
      <c r="I21" s="229">
        <f>H21-H22</f>
        <v>3.6409585307011216E-3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1.0108159885112771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1.0108159885112771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1.0113480829536201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1.0144569470419782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(F18+F19)/2</f>
        <v>1.0110820357324486</v>
      </c>
      <c r="C31" s="38"/>
      <c r="D31" s="38"/>
      <c r="E31" s="40"/>
      <c r="G31" s="34">
        <v>3</v>
      </c>
      <c r="H31" s="31">
        <f>F19</f>
        <v>1.0108159885112771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39.574517701139733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22.320027983442809</v>
      </c>
      <c r="C33" s="40"/>
      <c r="D33" s="40"/>
      <c r="G33" s="34">
        <v>2</v>
      </c>
      <c r="H33" s="31">
        <f>F18</f>
        <v>1.0113480829536201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34.079972016557193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1.0144569470419782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32.9</v>
      </c>
    </row>
    <row r="39" spans="1:9">
      <c r="A39" s="116" t="s">
        <v>5</v>
      </c>
      <c r="B39" s="102">
        <v>18.5</v>
      </c>
    </row>
    <row r="40" spans="1:9">
      <c r="A40" s="116" t="s">
        <v>6</v>
      </c>
      <c r="B40" s="102">
        <v>37.9</v>
      </c>
    </row>
    <row r="41" spans="1:9" ht="13" thickBot="1">
      <c r="A41" s="117" t="s">
        <v>51</v>
      </c>
      <c r="B41" s="102">
        <v>28.7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30.9</v>
      </c>
    </row>
    <row r="45" spans="1:9">
      <c r="A45" s="116" t="s">
        <v>5</v>
      </c>
      <c r="B45" s="114">
        <v>17.3</v>
      </c>
    </row>
    <row r="46" spans="1:9">
      <c r="A46" s="116" t="s">
        <v>6</v>
      </c>
      <c r="B46" s="114">
        <v>38.700000000000003</v>
      </c>
    </row>
    <row r="47" spans="1:9" ht="13" thickBot="1">
      <c r="A47" s="117" t="s">
        <v>51</v>
      </c>
      <c r="B47" s="115">
        <v>28.3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D41" sqref="D41"/>
    </sheetView>
  </sheetViews>
  <sheetFormatPr baseColWidth="10" defaultRowHeight="12" x14ac:dyDescent="0"/>
  <cols>
    <col min="1" max="1" width="19.6640625" customWidth="1"/>
    <col min="3" max="3" width="19.33203125" customWidth="1"/>
    <col min="6" max="6" width="17.33203125" customWidth="1"/>
    <col min="8" max="8" width="18.83203125" customWidth="1"/>
  </cols>
  <sheetData>
    <row r="1" spans="1:13">
      <c r="A1" s="172" t="s">
        <v>135</v>
      </c>
      <c r="B1" s="213" t="s">
        <v>148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20</v>
      </c>
      <c r="C4" s="4"/>
      <c r="E4" s="4"/>
      <c r="F4" s="2" t="s">
        <v>13</v>
      </c>
      <c r="G4" s="173">
        <v>12.6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73">
        <v>59.3</v>
      </c>
      <c r="C5" s="81"/>
      <c r="D5" s="82" t="s">
        <v>3</v>
      </c>
      <c r="E5" s="83">
        <f>1.099421-(0.0009929*B11)+(0.0000023*(B11*B11))-(0.0001392*B4)</f>
        <v>1.0303158080000001</v>
      </c>
      <c r="F5" s="2" t="s">
        <v>12</v>
      </c>
      <c r="G5" s="173">
        <v>27.9</v>
      </c>
      <c r="H5" s="48" t="s">
        <v>3</v>
      </c>
      <c r="I5" s="44">
        <f>1.1549-0.0678*(LOG(B8+G4+G5+G6))</f>
        <v>1.0170338693779848</v>
      </c>
      <c r="J5" s="19">
        <f>1.1599-0.0717*(LOG(B8+G4+G5+G6))</f>
        <v>1.0141035167315857</v>
      </c>
      <c r="K5" s="19">
        <f>1.1423-0.0632*(LOG(B8+G4+G5+G6))</f>
        <v>1.0137876186532249</v>
      </c>
      <c r="L5" s="19">
        <f>1.133-0.0612*(LOG(B8+G4+G5+G6))</f>
        <v>1.0085544661641987</v>
      </c>
      <c r="M5" s="19">
        <f>1.1339-0.0645*(LOG(B8+G4+G5+G6))</f>
        <v>1.0027441677710915</v>
      </c>
    </row>
    <row r="6" spans="1:13" ht="13" thickBot="1">
      <c r="A6" s="7" t="s">
        <v>1</v>
      </c>
      <c r="B6" s="173">
        <v>157</v>
      </c>
      <c r="C6" s="42" t="s">
        <v>11</v>
      </c>
      <c r="D6" s="54" t="s">
        <v>4</v>
      </c>
      <c r="E6" s="50">
        <f>((4.95/E5)-4.5)*100</f>
        <v>30.435218169534295</v>
      </c>
      <c r="F6" s="2" t="s">
        <v>14</v>
      </c>
      <c r="G6" s="173">
        <v>45.5</v>
      </c>
      <c r="H6" s="48" t="s">
        <v>4</v>
      </c>
      <c r="I6" s="45">
        <f>((4.95/I5)-4.5)*100</f>
        <v>36.709454723214563</v>
      </c>
      <c r="J6" s="17">
        <f>((4.95/J5)-4.5)*100</f>
        <v>38.115849943371494</v>
      </c>
      <c r="K6" s="17">
        <f>((4.95/K5)-4.5)*100</f>
        <v>38.267947736023004</v>
      </c>
      <c r="L6" s="17">
        <f>((4.95/L5)-4.5)*100</f>
        <v>40.801455555114345</v>
      </c>
      <c r="M6" s="17">
        <f>((4.95/M5)-4.5)*100</f>
        <v>43.645354328303213</v>
      </c>
    </row>
    <row r="7" spans="1:13" ht="13" thickBot="1">
      <c r="A7" s="7" t="s">
        <v>2</v>
      </c>
      <c r="B7" s="173">
        <v>14.6</v>
      </c>
      <c r="C7" s="7"/>
      <c r="D7" s="48" t="s">
        <v>5</v>
      </c>
      <c r="E7" s="51">
        <f>(E6*B5)/100</f>
        <v>18.048084374533836</v>
      </c>
      <c r="F7" s="2"/>
      <c r="G7" s="14"/>
      <c r="H7" s="48" t="s">
        <v>5</v>
      </c>
      <c r="I7" s="46">
        <f>(I6*B5)/100</f>
        <v>21.768706650866235</v>
      </c>
      <c r="J7" s="18">
        <f>(J6*B5)/100</f>
        <v>22.602699016419297</v>
      </c>
      <c r="K7" s="18">
        <f>(K6*B5)/100</f>
        <v>22.692893007461638</v>
      </c>
      <c r="L7" s="18">
        <f>(L6*B5)/100</f>
        <v>24.195263144182803</v>
      </c>
      <c r="M7" s="18">
        <f>(M6*B5)/100</f>
        <v>25.881695116683805</v>
      </c>
    </row>
    <row r="8" spans="1:13" ht="13" thickBot="1">
      <c r="A8" s="7" t="s">
        <v>9</v>
      </c>
      <c r="B8" s="173">
        <v>22</v>
      </c>
      <c r="C8" s="7"/>
      <c r="D8" s="55" t="s">
        <v>6</v>
      </c>
      <c r="E8" s="51">
        <f>B5-E7</f>
        <v>41.251915625466161</v>
      </c>
      <c r="F8" s="2"/>
      <c r="G8" s="14"/>
      <c r="H8" s="49" t="s">
        <v>6</v>
      </c>
      <c r="I8" s="46">
        <f>B5-I7</f>
        <v>37.531293349133762</v>
      </c>
      <c r="J8" s="18">
        <f>B5-J7</f>
        <v>36.697300983580703</v>
      </c>
      <c r="K8" s="18">
        <f>B5-K7</f>
        <v>36.607106992538363</v>
      </c>
      <c r="L8" s="18">
        <f>B5-L7</f>
        <v>35.104736855817194</v>
      </c>
      <c r="M8" s="18">
        <f>B5-M7</f>
        <v>33.418304883316196</v>
      </c>
    </row>
    <row r="9" spans="1:13">
      <c r="A9" s="7" t="s">
        <v>29</v>
      </c>
      <c r="B9" s="173">
        <v>27.9</v>
      </c>
      <c r="C9" s="7"/>
      <c r="D9" s="48" t="s">
        <v>10</v>
      </c>
      <c r="E9" s="52">
        <f>B5/((B6/100)*(B6/100))</f>
        <v>24.057771106332911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73">
        <v>32.700000000000003</v>
      </c>
      <c r="C10" s="8"/>
      <c r="D10" s="49" t="s">
        <v>32</v>
      </c>
      <c r="E10" s="53">
        <f>B6/B7</f>
        <v>10.753424657534246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82.6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34.299999999999997</v>
      </c>
      <c r="C17" s="104">
        <v>0.99399999999999999</v>
      </c>
      <c r="D17" s="105">
        <v>0.88</v>
      </c>
      <c r="E17" s="105">
        <v>1.19</v>
      </c>
      <c r="F17" s="163">
        <f>B5/(((B5-D17)/C17)-(E17+0.1))</f>
        <v>1.0316158812021616</v>
      </c>
      <c r="G17" s="62">
        <v>1</v>
      </c>
      <c r="H17" s="31">
        <f>F17</f>
        <v>1.0316158812021616</v>
      </c>
      <c r="I17" s="225">
        <f>H17-H18</f>
        <v>-9.0245021015422644E-4</v>
      </c>
      <c r="J17" s="59"/>
    </row>
    <row r="18" spans="1:13" ht="13" thickBot="1">
      <c r="A18" s="86">
        <v>2</v>
      </c>
      <c r="B18" s="103">
        <v>34.299999999999997</v>
      </c>
      <c r="C18" s="104">
        <v>0.99399999999999999</v>
      </c>
      <c r="D18" s="87">
        <v>0.92</v>
      </c>
      <c r="E18" s="87">
        <v>1.2</v>
      </c>
      <c r="F18" s="88">
        <f>B5/(((B5-D18)/C18)-(E18+0.1))</f>
        <v>1.0325183314123159</v>
      </c>
      <c r="G18" s="63">
        <v>2</v>
      </c>
      <c r="H18" s="31">
        <f>F18</f>
        <v>1.0325183314123159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1.0325183314123159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7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1.0316158812021616</v>
      </c>
      <c r="I21" s="229" t="e">
        <f>H21-H22</f>
        <v>#DIV/0!</v>
      </c>
      <c r="J21" s="17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7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7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7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1.0325183314123159</v>
      </c>
      <c r="I25" s="219" t="e">
        <f>H25-H26</f>
        <v>#DIV/0!</v>
      </c>
      <c r="J25" s="17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1.0316158812021616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1.0320671063072386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29.619975266067833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17.564645332778227</v>
      </c>
      <c r="C33" s="40"/>
      <c r="D33" s="40"/>
      <c r="G33" s="34">
        <v>2</v>
      </c>
      <c r="H33" s="31">
        <f>F18</f>
        <v>1.0325183314123159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41.73535466722177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1.0316158812021616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34.200000000000003</v>
      </c>
    </row>
    <row r="39" spans="1:9">
      <c r="A39" s="116" t="s">
        <v>5</v>
      </c>
      <c r="B39" s="102">
        <v>20.3</v>
      </c>
    </row>
    <row r="40" spans="1:9">
      <c r="A40" s="116" t="s">
        <v>6</v>
      </c>
      <c r="B40" s="102">
        <v>39</v>
      </c>
    </row>
    <row r="41" spans="1:9" ht="13" thickBot="1">
      <c r="A41" s="117" t="s">
        <v>51</v>
      </c>
      <c r="B41" s="102">
        <v>29.7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26.7</v>
      </c>
    </row>
    <row r="45" spans="1:9">
      <c r="A45" s="116" t="s">
        <v>5</v>
      </c>
      <c r="B45" s="114">
        <v>15.7</v>
      </c>
    </row>
    <row r="46" spans="1:9">
      <c r="A46" s="116" t="s">
        <v>6</v>
      </c>
      <c r="B46" s="114">
        <v>43.2</v>
      </c>
    </row>
    <row r="47" spans="1:9" ht="13" thickBot="1">
      <c r="A47" s="117" t="s">
        <v>51</v>
      </c>
      <c r="B47" s="115">
        <v>31.6</v>
      </c>
    </row>
    <row r="49" spans="1:2">
      <c r="A49" s="238"/>
      <c r="B49" s="239"/>
    </row>
  </sheetData>
  <mergeCells count="18"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  <mergeCell ref="I19:I20"/>
    <mergeCell ref="B1:H1"/>
    <mergeCell ref="A3:M3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32" sqref="B32"/>
    </sheetView>
  </sheetViews>
  <sheetFormatPr baseColWidth="10" defaultRowHeight="12" x14ac:dyDescent="0"/>
  <cols>
    <col min="3" max="3" width="17.33203125" bestFit="1" customWidth="1"/>
  </cols>
  <sheetData>
    <row r="1" spans="1:13">
      <c r="A1" s="180" t="s">
        <v>135</v>
      </c>
      <c r="B1" s="213" t="s">
        <v>149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21</v>
      </c>
      <c r="C4" s="4"/>
      <c r="E4" s="4"/>
      <c r="F4" s="2" t="s">
        <v>13</v>
      </c>
      <c r="G4" s="181">
        <v>8.9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1">
        <v>49.7</v>
      </c>
      <c r="C5" s="81"/>
      <c r="D5" s="82" t="s">
        <v>3</v>
      </c>
      <c r="E5" s="83">
        <f>1.099421-(0.0009929*B11)+(0.0000023*(B11*B11))-(0.0001392*B4)</f>
        <v>1.045419077</v>
      </c>
      <c r="F5" s="2" t="s">
        <v>12</v>
      </c>
      <c r="G5" s="181">
        <v>11.3</v>
      </c>
      <c r="H5" s="48" t="s">
        <v>3</v>
      </c>
      <c r="I5" s="44">
        <f>1.1549-0.0678*(LOG(B8+G4+G5+G6))</f>
        <v>1.0306558957185172</v>
      </c>
      <c r="J5" s="19">
        <f>1.1599-0.0717*(LOG(B8+G4+G5+G6))</f>
        <v>1.0285091109589628</v>
      </c>
      <c r="K5" s="19">
        <f>1.1423-0.0632*(LOG(B8+G4+G5+G6))</f>
        <v>1.026485436716966</v>
      </c>
      <c r="L5" s="19">
        <f>1.133-0.0612*(LOG(B8+G4+G5+G6))</f>
        <v>1.0208504545423784</v>
      </c>
      <c r="M5" s="19">
        <f>1.1339-0.0645*(LOG(B8+G4+G5+G6))</f>
        <v>1.0157031751304477</v>
      </c>
    </row>
    <row r="6" spans="1:13" ht="13" thickBot="1">
      <c r="A6" s="7" t="s">
        <v>1</v>
      </c>
      <c r="B6" s="181">
        <v>156.80000000000001</v>
      </c>
      <c r="C6" s="42" t="s">
        <v>11</v>
      </c>
      <c r="D6" s="54" t="s">
        <v>4</v>
      </c>
      <c r="E6" s="50">
        <f>((4.95/E5)-4.5)*100</f>
        <v>23.494324802722133</v>
      </c>
      <c r="F6" s="2" t="s">
        <v>14</v>
      </c>
      <c r="G6" s="181">
        <v>29.4</v>
      </c>
      <c r="H6" s="48" t="s">
        <v>4</v>
      </c>
      <c r="I6" s="45">
        <f>((4.95/I5)-4.5)*100</f>
        <v>30.276687938521807</v>
      </c>
      <c r="J6" s="17">
        <f>((4.95/J5)-4.5)*100</f>
        <v>31.279159052340511</v>
      </c>
      <c r="K6" s="17">
        <f>((4.95/K5)-4.5)*100</f>
        <v>32.22798131766087</v>
      </c>
      <c r="L6" s="17">
        <f>((4.95/L5)-4.5)*100</f>
        <v>34.889826710118932</v>
      </c>
      <c r="M6" s="17">
        <f>((4.95/M5)-4.5)*100</f>
        <v>37.347103090848051</v>
      </c>
    </row>
    <row r="7" spans="1:13" ht="13" thickBot="1">
      <c r="A7" s="7" t="s">
        <v>2</v>
      </c>
      <c r="B7" s="181">
        <v>14</v>
      </c>
      <c r="C7" s="7"/>
      <c r="D7" s="48" t="s">
        <v>5</v>
      </c>
      <c r="E7" s="51">
        <f>(E6*B5)/100</f>
        <v>11.676679426952902</v>
      </c>
      <c r="F7" s="2"/>
      <c r="G7" s="14"/>
      <c r="H7" s="48" t="s">
        <v>5</v>
      </c>
      <c r="I7" s="46">
        <f>(I6*B5)/100</f>
        <v>15.047513905445339</v>
      </c>
      <c r="J7" s="18">
        <f>(J6*B5)/100</f>
        <v>15.545742049013233</v>
      </c>
      <c r="K7" s="18">
        <f>(K6*B5)/100</f>
        <v>16.017306714877453</v>
      </c>
      <c r="L7" s="18">
        <f>(L6*B5)/100</f>
        <v>17.340243874929111</v>
      </c>
      <c r="M7" s="18">
        <f>(M6*B5)/100</f>
        <v>18.561510236151481</v>
      </c>
    </row>
    <row r="8" spans="1:13" ht="13" thickBot="1">
      <c r="A8" s="7" t="s">
        <v>9</v>
      </c>
      <c r="B8" s="181">
        <v>18.399999999999999</v>
      </c>
      <c r="C8" s="7"/>
      <c r="D8" s="55" t="s">
        <v>6</v>
      </c>
      <c r="E8" s="51">
        <f>B5-E7</f>
        <v>38.023320573047101</v>
      </c>
      <c r="F8" s="2"/>
      <c r="G8" s="14"/>
      <c r="H8" s="49" t="s">
        <v>6</v>
      </c>
      <c r="I8" s="46">
        <f>B5-I7</f>
        <v>34.652486094554661</v>
      </c>
      <c r="J8" s="18">
        <f>B5-J7</f>
        <v>34.154257950986768</v>
      </c>
      <c r="K8" s="18">
        <f>B5-K7</f>
        <v>33.682693285122554</v>
      </c>
      <c r="L8" s="18">
        <f>B5-L7</f>
        <v>32.359756125070888</v>
      </c>
      <c r="M8" s="18">
        <f>B5-M7</f>
        <v>31.138489763848522</v>
      </c>
    </row>
    <row r="9" spans="1:13">
      <c r="A9" s="7" t="s">
        <v>29</v>
      </c>
      <c r="B9" s="181">
        <v>11.2</v>
      </c>
      <c r="C9" s="7"/>
      <c r="D9" s="48" t="s">
        <v>10</v>
      </c>
      <c r="E9" s="52">
        <f>B5/((B6/100)*(B6/100))</f>
        <v>20.214559037900873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1">
        <v>30.1</v>
      </c>
      <c r="C10" s="8"/>
      <c r="D10" s="49" t="s">
        <v>32</v>
      </c>
      <c r="E10" s="53">
        <f>B6/B7</f>
        <v>11.200000000000001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59.7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35.9</v>
      </c>
      <c r="C17" s="104">
        <v>0.99370000000000003</v>
      </c>
      <c r="D17" s="105">
        <v>0.31</v>
      </c>
      <c r="E17" s="105">
        <v>1.81</v>
      </c>
      <c r="F17" s="163">
        <f>B5/(((B5-D17)/C17)-(E17+0.1))</f>
        <v>1.039898418330502</v>
      </c>
      <c r="G17" s="62">
        <v>1</v>
      </c>
      <c r="H17" s="31">
        <f>F17</f>
        <v>1.039898418330502</v>
      </c>
      <c r="I17" s="225">
        <f>H17-H18</f>
        <v>8.7511377292059933E-4</v>
      </c>
      <c r="J17" s="59"/>
    </row>
    <row r="18" spans="1:13" ht="13" thickBot="1">
      <c r="A18" s="86">
        <v>2</v>
      </c>
      <c r="B18" s="103">
        <v>35.799999999999997</v>
      </c>
      <c r="C18" s="104">
        <v>0.99370000000000003</v>
      </c>
      <c r="D18" s="87">
        <v>0.27</v>
      </c>
      <c r="E18" s="87">
        <v>1.81</v>
      </c>
      <c r="F18" s="88">
        <f>B5/(((B5-D18)/C18)-(E18+0.1))</f>
        <v>1.0390233045575814</v>
      </c>
      <c r="G18" s="63">
        <v>2</v>
      </c>
      <c r="H18" s="31">
        <f>F18</f>
        <v>1.0390233045575814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1.0390233045575814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1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1.039898418330502</v>
      </c>
      <c r="I21" s="229" t="e">
        <f>H21-H22</f>
        <v>#DIV/0!</v>
      </c>
      <c r="J21" s="181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1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1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1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1.0390233045575814</v>
      </c>
      <c r="I25" s="219" t="e">
        <f>H25-H26</f>
        <v>#DIV/0!</v>
      </c>
      <c r="J25" s="181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1.039898418330502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1.0394608614440417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26.208406069599555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13.025577816590978</v>
      </c>
      <c r="C33" s="40"/>
      <c r="D33" s="40"/>
      <c r="G33" s="34">
        <v>2</v>
      </c>
      <c r="H33" s="31">
        <f>F18</f>
        <v>1.0390233045575814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36.674422183409021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1.039898418330502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25.9</v>
      </c>
    </row>
    <row r="39" spans="1:9">
      <c r="A39" s="116" t="s">
        <v>5</v>
      </c>
      <c r="B39" s="102">
        <v>12.9</v>
      </c>
    </row>
    <row r="40" spans="1:9">
      <c r="A40" s="116" t="s">
        <v>6</v>
      </c>
      <c r="B40" s="102">
        <v>36.799999999999997</v>
      </c>
    </row>
    <row r="41" spans="1:9" ht="13" thickBot="1">
      <c r="A41" s="117" t="s">
        <v>51</v>
      </c>
      <c r="B41" s="102">
        <v>27.3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17.100000000000001</v>
      </c>
    </row>
    <row r="45" spans="1:9">
      <c r="A45" s="116" t="s">
        <v>5</v>
      </c>
      <c r="B45" s="114">
        <v>8.4</v>
      </c>
    </row>
    <row r="46" spans="1:9">
      <c r="A46" s="116" t="s">
        <v>6</v>
      </c>
      <c r="B46" s="114">
        <v>40.799999999999997</v>
      </c>
    </row>
    <row r="47" spans="1:9" ht="13" thickBot="1">
      <c r="A47" s="117" t="s">
        <v>51</v>
      </c>
      <c r="B47" s="115">
        <v>29.9</v>
      </c>
    </row>
    <row r="49" spans="1:2">
      <c r="A49" s="238"/>
      <c r="B49" s="239"/>
    </row>
  </sheetData>
  <mergeCells count="18">
    <mergeCell ref="I19:I20"/>
    <mergeCell ref="B1:H1"/>
    <mergeCell ref="A3:M3"/>
    <mergeCell ref="A15:F15"/>
    <mergeCell ref="G15:I15"/>
    <mergeCell ref="I17:I18"/>
    <mergeCell ref="A49:B49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0" zoomScale="125" zoomScaleNormal="125" zoomScalePageLayoutView="125" workbookViewId="0">
      <selection activeCell="B32" sqref="B32"/>
    </sheetView>
  </sheetViews>
  <sheetFormatPr baseColWidth="10" defaultRowHeight="12" x14ac:dyDescent="0"/>
  <sheetData>
    <row r="1" spans="1:13">
      <c r="A1" s="182" t="s">
        <v>135</v>
      </c>
      <c r="B1" s="213" t="s">
        <v>150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50</v>
      </c>
      <c r="C4" s="4"/>
      <c r="E4" s="4"/>
      <c r="F4" s="2" t="s">
        <v>13</v>
      </c>
      <c r="G4" s="183">
        <v>7.8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3">
        <v>56.8</v>
      </c>
      <c r="C5" s="81"/>
      <c r="D5" s="82" t="s">
        <v>3</v>
      </c>
      <c r="E5" s="83">
        <f>1.099421-(0.0009929*B11)+(0.0000023*(B11*B11))-(0.0001392*B4)</f>
        <v>1.0380571679999999</v>
      </c>
      <c r="F5" s="2" t="s">
        <v>12</v>
      </c>
      <c r="G5" s="183">
        <v>24.2</v>
      </c>
      <c r="H5" s="48" t="s">
        <v>3</v>
      </c>
      <c r="I5" s="44">
        <f>1.1549-0.0678*(LOG(B8+G4+G5+G6))</f>
        <v>1.0245392139480569</v>
      </c>
      <c r="J5" s="19">
        <f>1.1599-0.0717*(LOG(B8+G4+G5+G6))</f>
        <v>1.0220405846618832</v>
      </c>
      <c r="K5" s="19">
        <f>1.1423-0.0632*(LOG(B8+G4+G5+G6))</f>
        <v>1.0207837510548261</v>
      </c>
      <c r="L5" s="19">
        <f>1.133-0.0612*(LOG(B8+G4+G5+G6))</f>
        <v>1.0153292019708124</v>
      </c>
      <c r="M5" s="19">
        <f>1.1339-0.0645*(LOG(B8+G4+G5+G6))</f>
        <v>1.0098842079594346</v>
      </c>
    </row>
    <row r="6" spans="1:13" ht="13" thickBot="1">
      <c r="A6" s="7" t="s">
        <v>1</v>
      </c>
      <c r="B6" s="183">
        <v>148.30000000000001</v>
      </c>
      <c r="C6" s="42" t="s">
        <v>11</v>
      </c>
      <c r="D6" s="54" t="s">
        <v>4</v>
      </c>
      <c r="E6" s="50">
        <f>((4.95/E5)-4.5)*100</f>
        <v>26.852350004677294</v>
      </c>
      <c r="F6" s="2" t="s">
        <v>14</v>
      </c>
      <c r="G6" s="183">
        <v>34.6</v>
      </c>
      <c r="H6" s="48" t="s">
        <v>4</v>
      </c>
      <c r="I6" s="45">
        <f>((4.95/I5)-4.5)*100</f>
        <v>33.144025393151999</v>
      </c>
      <c r="J6" s="17">
        <f>((4.95/J5)-4.5)*100</f>
        <v>34.325189653558127</v>
      </c>
      <c r="K6" s="17">
        <f>((4.95/K5)-4.5)*100</f>
        <v>34.92151201318805</v>
      </c>
      <c r="L6" s="17">
        <f>((4.95/L5)-4.5)*100</f>
        <v>37.526606187605438</v>
      </c>
      <c r="M6" s="17">
        <f>((4.95/M5)-4.5)*100</f>
        <v>40.155204030958913</v>
      </c>
    </row>
    <row r="7" spans="1:13" ht="13" thickBot="1">
      <c r="A7" s="7" t="s">
        <v>2</v>
      </c>
      <c r="B7" s="183">
        <v>15</v>
      </c>
      <c r="C7" s="7"/>
      <c r="D7" s="48" t="s">
        <v>5</v>
      </c>
      <c r="E7" s="51">
        <f>(E6*B5)/100</f>
        <v>15.252134802656704</v>
      </c>
      <c r="F7" s="2"/>
      <c r="G7" s="14"/>
      <c r="H7" s="48" t="s">
        <v>5</v>
      </c>
      <c r="I7" s="46" t="b">
        <f>E6=(I6*B5)/100</f>
        <v>0</v>
      </c>
      <c r="J7" s="18">
        <f>(J6*B5)/100</f>
        <v>19.496707723221014</v>
      </c>
      <c r="K7" s="18">
        <f>(K6*B5)/100</f>
        <v>19.835418823490812</v>
      </c>
      <c r="L7" s="18">
        <f>(L6*B5)/100</f>
        <v>21.315112314559887</v>
      </c>
      <c r="M7" s="18">
        <f>(M6*B5)/100</f>
        <v>22.808155889584658</v>
      </c>
    </row>
    <row r="8" spans="1:13" ht="13" thickBot="1">
      <c r="A8" s="7" t="s">
        <v>9</v>
      </c>
      <c r="B8" s="183">
        <v>17.100000000000001</v>
      </c>
      <c r="C8" s="7"/>
      <c r="D8" s="55" t="s">
        <v>6</v>
      </c>
      <c r="E8" s="51">
        <f>B5-E7</f>
        <v>41.547865197343292</v>
      </c>
      <c r="F8" s="2"/>
      <c r="G8" s="14"/>
      <c r="H8" s="49" t="s">
        <v>6</v>
      </c>
      <c r="I8" s="46">
        <f>B5-I7</f>
        <v>56.8</v>
      </c>
      <c r="J8" s="18">
        <f>B5-J7</f>
        <v>37.303292276778983</v>
      </c>
      <c r="K8" s="18">
        <f>B5-K7</f>
        <v>36.964581176509185</v>
      </c>
      <c r="L8" s="18">
        <f>B5-L7</f>
        <v>35.484887685440114</v>
      </c>
      <c r="M8" s="18">
        <f>B5-M7</f>
        <v>33.991844110415343</v>
      </c>
    </row>
    <row r="9" spans="1:13">
      <c r="A9" s="7" t="s">
        <v>29</v>
      </c>
      <c r="B9" s="183">
        <v>21.8</v>
      </c>
      <c r="C9" s="7"/>
      <c r="D9" s="48" t="s">
        <v>10</v>
      </c>
      <c r="E9" s="52">
        <f>B5/((B6/100)*(B6/100))</f>
        <v>25.826528482614151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3">
        <v>25.5</v>
      </c>
      <c r="C10" s="8"/>
      <c r="D10" s="49" t="s">
        <v>32</v>
      </c>
      <c r="E10" s="53">
        <f>B6/B7</f>
        <v>9.8866666666666667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64.400000000000006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36.299999999999997</v>
      </c>
      <c r="C17" s="104">
        <v>0.99360000000000004</v>
      </c>
      <c r="D17" s="105">
        <v>0.21</v>
      </c>
      <c r="E17" s="105">
        <v>1.3</v>
      </c>
      <c r="F17" s="163">
        <f>B5/(((B5-D17)/C17)-(E17+0.1))</f>
        <v>1.0224192629716213</v>
      </c>
      <c r="G17" s="62">
        <v>1</v>
      </c>
      <c r="H17" s="31">
        <f>F17</f>
        <v>1.0224192629716213</v>
      </c>
      <c r="I17" s="225">
        <f>H17-H18</f>
        <v>9.2173383214810833E-4</v>
      </c>
      <c r="J17" s="59"/>
    </row>
    <row r="18" spans="1:13" ht="13" thickBot="1">
      <c r="A18" s="86">
        <v>2</v>
      </c>
      <c r="B18" s="103">
        <v>36.1</v>
      </c>
      <c r="C18" s="104">
        <v>0.99360000000000004</v>
      </c>
      <c r="D18" s="87">
        <v>0.19</v>
      </c>
      <c r="E18" s="87">
        <v>1.27</v>
      </c>
      <c r="F18" s="88">
        <f>B5/(((B5-D18)/C18)-(E18+0.1))</f>
        <v>1.0214975291394732</v>
      </c>
      <c r="G18" s="63">
        <v>2</v>
      </c>
      <c r="H18" s="31">
        <f>F18</f>
        <v>1.0214975291394732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1.0214975291394732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1.0224192629716213</v>
      </c>
      <c r="I21" s="229" t="e">
        <f>H21-H22</f>
        <v>#DIV/0!</v>
      </c>
      <c r="J21" s="18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1.0214975291394732</v>
      </c>
      <c r="I25" s="219" t="e">
        <f>H25-H26</f>
        <v>#DIV/0!</v>
      </c>
      <c r="J25" s="18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1.0224192629716213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1.0219583960555472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34.364140370636953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19.518831730521789</v>
      </c>
      <c r="C33" s="40"/>
      <c r="D33" s="40"/>
      <c r="G33" s="34">
        <v>2</v>
      </c>
      <c r="H33" s="31">
        <f>F18</f>
        <v>1.0214975291394732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37.281168269478208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1.0224192629716213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36.4</v>
      </c>
    </row>
    <row r="39" spans="1:9">
      <c r="A39" s="116" t="s">
        <v>5</v>
      </c>
      <c r="B39" s="102">
        <v>20.7</v>
      </c>
    </row>
    <row r="40" spans="1:9">
      <c r="A40" s="116" t="s">
        <v>6</v>
      </c>
      <c r="B40" s="102">
        <v>36.1</v>
      </c>
    </row>
    <row r="41" spans="1:9" ht="13" thickBot="1">
      <c r="A41" s="117" t="s">
        <v>51</v>
      </c>
      <c r="B41" s="102">
        <v>27.7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28.7</v>
      </c>
    </row>
    <row r="45" spans="1:9">
      <c r="A45" s="116" t="s">
        <v>5</v>
      </c>
      <c r="B45" s="114">
        <v>16.2</v>
      </c>
    </row>
    <row r="46" spans="1:9">
      <c r="A46" s="116" t="s">
        <v>6</v>
      </c>
      <c r="B46" s="114">
        <v>40.200000000000003</v>
      </c>
    </row>
    <row r="47" spans="1:9" ht="13" thickBot="1">
      <c r="A47" s="117" t="s">
        <v>51</v>
      </c>
      <c r="B47" s="115">
        <v>29.4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38" sqref="B38"/>
    </sheetView>
  </sheetViews>
  <sheetFormatPr baseColWidth="10" defaultRowHeight="12" x14ac:dyDescent="0"/>
  <sheetData>
    <row r="1" spans="1:13">
      <c r="A1" s="182" t="s">
        <v>135</v>
      </c>
      <c r="B1" s="213" t="s">
        <v>151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21</v>
      </c>
      <c r="C4" s="4"/>
      <c r="E4" s="4"/>
      <c r="F4" s="2" t="s">
        <v>13</v>
      </c>
      <c r="G4" s="183">
        <v>10.1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3">
        <v>64</v>
      </c>
      <c r="C5" s="81"/>
      <c r="D5" s="82" t="s">
        <v>3</v>
      </c>
      <c r="E5" s="83">
        <f>1.099421-(0.0009929*B11)+(0.0000023*(B11*B11))-(0.0001392*B4)</f>
        <v>1.0320988250000001</v>
      </c>
      <c r="F5" s="2" t="s">
        <v>12</v>
      </c>
      <c r="G5" s="183">
        <v>19.100000000000001</v>
      </c>
      <c r="H5" s="48" t="s">
        <v>3</v>
      </c>
      <c r="I5" s="44">
        <f>1.1549-0.0678*(LOG(B8+G4+G5+G6))</f>
        <v>1.0197749323263552</v>
      </c>
      <c r="J5" s="19">
        <f>1.1599-0.0717*(LOG(B8+G4+G5+G6))</f>
        <v>1.0170022514424728</v>
      </c>
      <c r="K5" s="19">
        <f>1.1423-0.0632*(LOG(B8+G4+G5+G6))</f>
        <v>1.0163427097791393</v>
      </c>
      <c r="L5" s="19">
        <f>1.133-0.0612*(LOG(B8+G4+G5+G6))</f>
        <v>1.0110286999760019</v>
      </c>
      <c r="M5" s="19">
        <f>1.1339-0.0645*(LOG(B8+G4+G5+G6))</f>
        <v>1.0053518161511783</v>
      </c>
    </row>
    <row r="6" spans="1:13" ht="13" thickBot="1">
      <c r="A6" s="7" t="s">
        <v>1</v>
      </c>
      <c r="B6" s="183">
        <v>163.6</v>
      </c>
      <c r="C6" s="42" t="s">
        <v>11</v>
      </c>
      <c r="D6" s="54" t="s">
        <v>4</v>
      </c>
      <c r="E6" s="50">
        <f>((4.95/E5)-4.5)*100</f>
        <v>29.605235477329384</v>
      </c>
      <c r="F6" s="2" t="s">
        <v>14</v>
      </c>
      <c r="G6" s="183">
        <v>45.7</v>
      </c>
      <c r="H6" s="48" t="s">
        <v>4</v>
      </c>
      <c r="I6" s="45">
        <f>((4.95/I5)-4.5)*100</f>
        <v>35.401223651168138</v>
      </c>
      <c r="J6" s="17">
        <f>((4.95/J5)-4.5)*100</f>
        <v>36.724586202157369</v>
      </c>
      <c r="K6" s="17">
        <f>((4.95/K5)-4.5)*100</f>
        <v>37.040439447406555</v>
      </c>
      <c r="L6" s="17">
        <f>((4.95/L5)-4.5)*100</f>
        <v>39.600344690263967</v>
      </c>
      <c r="M6" s="17">
        <f>((4.95/M5)-4.5)*100</f>
        <v>42.364953290704662</v>
      </c>
    </row>
    <row r="7" spans="1:13" ht="13" thickBot="1">
      <c r="A7" s="7" t="s">
        <v>2</v>
      </c>
      <c r="B7" s="183">
        <v>15.2</v>
      </c>
      <c r="C7" s="7"/>
      <c r="D7" s="48" t="s">
        <v>5</v>
      </c>
      <c r="E7" s="51">
        <f>(E6*B5)/100</f>
        <v>18.947350705490805</v>
      </c>
      <c r="F7" s="2"/>
      <c r="G7" s="14"/>
      <c r="H7" s="48" t="s">
        <v>5</v>
      </c>
      <c r="I7" s="46">
        <f>(I6*B5)/100</f>
        <v>22.65678313674761</v>
      </c>
      <c r="J7" s="18">
        <f>(J6*B5)/100</f>
        <v>23.503735169380715</v>
      </c>
      <c r="K7" s="18">
        <f>(K6*B5)/100</f>
        <v>23.705881246340194</v>
      </c>
      <c r="L7" s="18">
        <f>(L6*B5)/100</f>
        <v>25.344220601768939</v>
      </c>
      <c r="M7" s="18">
        <f>(M6*B5)/100</f>
        <v>27.113570106050982</v>
      </c>
    </row>
    <row r="8" spans="1:13" ht="13" thickBot="1">
      <c r="A8" s="7" t="s">
        <v>9</v>
      </c>
      <c r="B8" s="183">
        <v>23.5</v>
      </c>
      <c r="C8" s="7"/>
      <c r="D8" s="55" t="s">
        <v>6</v>
      </c>
      <c r="E8" s="51">
        <f>B5-E7</f>
        <v>45.052649294509195</v>
      </c>
      <c r="F8" s="2"/>
      <c r="G8" s="14"/>
      <c r="H8" s="49" t="s">
        <v>6</v>
      </c>
      <c r="I8" s="46">
        <f>B5-I7</f>
        <v>41.343216863252394</v>
      </c>
      <c r="J8" s="18">
        <f>B5-J7</f>
        <v>40.496264830619282</v>
      </c>
      <c r="K8" s="18">
        <f>B5-K7</f>
        <v>40.294118753659802</v>
      </c>
      <c r="L8" s="18">
        <f>B5-L7</f>
        <v>38.655779398231061</v>
      </c>
      <c r="M8" s="18">
        <f>B5-M7</f>
        <v>36.886429893949014</v>
      </c>
    </row>
    <row r="9" spans="1:13">
      <c r="A9" s="7" t="s">
        <v>29</v>
      </c>
      <c r="B9" s="183">
        <v>19.8</v>
      </c>
      <c r="C9" s="7"/>
      <c r="D9" s="48" t="s">
        <v>10</v>
      </c>
      <c r="E9" s="52">
        <f>B5/((B6/100)*(B6/100))</f>
        <v>23.911860880793398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3">
        <v>36.200000000000003</v>
      </c>
      <c r="C10" s="8"/>
      <c r="D10" s="49" t="s">
        <v>32</v>
      </c>
      <c r="E10" s="53">
        <f>B6/B7</f>
        <v>10.763157894736842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79.5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36.5</v>
      </c>
      <c r="C17" s="104">
        <v>0.99350000000000005</v>
      </c>
      <c r="D17" s="105">
        <v>0.97</v>
      </c>
      <c r="E17" s="105">
        <v>1.47</v>
      </c>
      <c r="F17" s="163">
        <f>B5/(((B5-D17)/C17)-(E17+0.1))</f>
        <v>1.0343873100797369</v>
      </c>
      <c r="G17" s="62">
        <v>1</v>
      </c>
      <c r="H17" s="31">
        <f>F17</f>
        <v>1.0343873100797369</v>
      </c>
      <c r="I17" s="225">
        <f>H17-H18</f>
        <v>8.9341212477744847E-4</v>
      </c>
      <c r="J17" s="59"/>
    </row>
    <row r="18" spans="1:13" ht="13" thickBot="1">
      <c r="A18" s="86">
        <v>2</v>
      </c>
      <c r="B18" s="103">
        <v>36.299999999999997</v>
      </c>
      <c r="C18" s="104">
        <v>0.99360000000000004</v>
      </c>
      <c r="D18" s="87">
        <v>0.99</v>
      </c>
      <c r="E18" s="87">
        <v>1.39</v>
      </c>
      <c r="F18" s="88">
        <f>B5/(((B5-D18)/C18)-(E18+0.1))</f>
        <v>1.0334938979549595</v>
      </c>
      <c r="G18" s="63">
        <v>2</v>
      </c>
      <c r="H18" s="31">
        <f>F18</f>
        <v>1.0334938979549595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1.0334938979549595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1.0343873100797369</v>
      </c>
      <c r="I21" s="229" t="e">
        <f>H21-H22</f>
        <v>#DIV/0!</v>
      </c>
      <c r="J21" s="18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1.0334938979549595</v>
      </c>
      <c r="I25" s="219" t="e">
        <f>H25-H26</f>
        <v>#DIV/0!</v>
      </c>
      <c r="J25" s="18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1.0343873100797369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1.0339406040173482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28.750905106822344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18.4005792683663</v>
      </c>
      <c r="C33" s="40"/>
      <c r="D33" s="40"/>
      <c r="G33" s="34">
        <v>2</v>
      </c>
      <c r="H33" s="31">
        <f>F18</f>
        <v>1.0334938979549595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45.5994207316337</v>
      </c>
      <c r="C34" s="40"/>
      <c r="D34" s="40"/>
      <c r="G34" s="19">
        <v>5</v>
      </c>
      <c r="H34" s="31" t="e">
        <f>F21</f>
        <v>#DIV/0!</v>
      </c>
      <c r="I34" s="222"/>
    </row>
    <row r="35" spans="1:9">
      <c r="G35" s="34">
        <v>1</v>
      </c>
      <c r="H35" s="31">
        <f>F17</f>
        <v>1.0343873100797369</v>
      </c>
      <c r="I35" s="221" t="e">
        <f>H35-H36</f>
        <v>#DIV/0!</v>
      </c>
    </row>
    <row r="36" spans="1:9" ht="13" thickBot="1">
      <c r="G36" s="117">
        <v>5</v>
      </c>
      <c r="H36" s="66" t="e">
        <f>F21</f>
        <v>#DIV/0!</v>
      </c>
      <c r="I36" s="243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32.6</v>
      </c>
    </row>
    <row r="39" spans="1:9">
      <c r="A39" s="116" t="s">
        <v>5</v>
      </c>
      <c r="B39" s="102">
        <v>20.9</v>
      </c>
    </row>
    <row r="40" spans="1:9">
      <c r="A40" s="116" t="s">
        <v>6</v>
      </c>
      <c r="B40" s="102">
        <v>43.1</v>
      </c>
    </row>
    <row r="41" spans="1:9" ht="13" thickBot="1">
      <c r="A41" s="117" t="s">
        <v>51</v>
      </c>
      <c r="B41" s="102">
        <v>32.9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28.3</v>
      </c>
    </row>
    <row r="45" spans="1:9">
      <c r="A45" s="116" t="s">
        <v>5</v>
      </c>
      <c r="B45" s="114">
        <v>18</v>
      </c>
    </row>
    <row r="46" spans="1:9">
      <c r="A46" s="116" t="s">
        <v>6</v>
      </c>
      <c r="B46" s="114">
        <v>45.6</v>
      </c>
    </row>
    <row r="47" spans="1:9" ht="13" thickBot="1">
      <c r="A47" s="117" t="s">
        <v>51</v>
      </c>
      <c r="B47" s="115">
        <v>33.4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0" zoomScale="125" zoomScaleNormal="125" zoomScalePageLayoutView="125" workbookViewId="0">
      <selection activeCell="J28" sqref="J28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</cols>
  <sheetData>
    <row r="1" spans="1:13">
      <c r="A1" s="13" t="s">
        <v>8</v>
      </c>
      <c r="B1" s="213" t="s">
        <v>87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58</v>
      </c>
      <c r="C4" s="4"/>
      <c r="E4" s="4"/>
      <c r="F4" s="2" t="s">
        <v>13</v>
      </c>
      <c r="G4" s="6">
        <v>8.9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69.2</v>
      </c>
      <c r="C5" s="81"/>
      <c r="D5" s="82" t="s">
        <v>3</v>
      </c>
      <c r="E5" s="83">
        <f>1.099421-(0.0009929*B11)+(0.0000023*(B11*B11))-(0.0001392*B4)</f>
        <v>1.0114398000000002</v>
      </c>
      <c r="F5" s="2" t="s">
        <v>12</v>
      </c>
      <c r="G5" s="6">
        <v>34</v>
      </c>
      <c r="H5" s="48" t="s">
        <v>3</v>
      </c>
      <c r="I5" s="44">
        <f>1.1549-0.0678*(LOG(B8+G4+G5+G6))</f>
        <v>1.0184010624937776</v>
      </c>
      <c r="J5" s="19">
        <f>1.1599-0.0717*(LOG(B8+G4+G5+G6))</f>
        <v>1.0155493536991718</v>
      </c>
      <c r="K5" s="19">
        <f>1.1423-0.0632*(LOG(B8+G4+G5+G6))</f>
        <v>1.0150620523540819</v>
      </c>
      <c r="L5" s="19">
        <f>1.133-0.0612*(LOG(B8+G4+G5+G6))</f>
        <v>1.0097885696846487</v>
      </c>
      <c r="M5" s="19">
        <f>1.1339-0.0645*(LOG(B8+G4+G5+G6))</f>
        <v>1.004044816089213</v>
      </c>
    </row>
    <row r="6" spans="1:13" ht="13" thickBot="1">
      <c r="A6" s="7" t="s">
        <v>1</v>
      </c>
      <c r="B6" s="6">
        <v>150.19999999999999</v>
      </c>
      <c r="C6" s="42" t="s">
        <v>11</v>
      </c>
      <c r="D6" s="54" t="s">
        <v>4</v>
      </c>
      <c r="E6" s="194">
        <f>((4.95/E5)-4.5)*100</f>
        <v>39.401346476577181</v>
      </c>
      <c r="F6" s="2" t="s">
        <v>14</v>
      </c>
      <c r="G6" s="6">
        <v>34</v>
      </c>
      <c r="H6" s="48" t="s">
        <v>4</v>
      </c>
      <c r="I6" s="45">
        <f>((4.95/I5)-4.5)*100</f>
        <v>36.056052207844672</v>
      </c>
      <c r="J6" s="17">
        <f>((4.95/J5)-4.5)*100</f>
        <v>37.420919718914988</v>
      </c>
      <c r="K6" s="17">
        <f>((4.95/K5)-4.5)*100</f>
        <v>37.65491612263547</v>
      </c>
      <c r="L6" s="17">
        <f>((4.95/L5)-4.5)*100</f>
        <v>40.201627212502267</v>
      </c>
      <c r="M6" s="17">
        <f>((4.95/M5)-4.5)*100</f>
        <v>43.005881876907637</v>
      </c>
    </row>
    <row r="7" spans="1:13" ht="13" thickBot="1">
      <c r="A7" s="7" t="s">
        <v>2</v>
      </c>
      <c r="B7" s="6">
        <v>16.3</v>
      </c>
      <c r="C7" s="7"/>
      <c r="D7" s="48" t="s">
        <v>5</v>
      </c>
      <c r="E7" s="51">
        <f>(E6*B5)/100</f>
        <v>27.265731761791411</v>
      </c>
      <c r="F7" s="2"/>
      <c r="G7" s="14"/>
      <c r="H7" s="48" t="s">
        <v>5</v>
      </c>
      <c r="I7" s="46">
        <f>(I6*B5)/100</f>
        <v>24.950788127828513</v>
      </c>
      <c r="J7" s="18">
        <f>(J6*B5)/100</f>
        <v>25.89527644548917</v>
      </c>
      <c r="K7" s="18">
        <f>(K6*B5)/100</f>
        <v>26.057201956863747</v>
      </c>
      <c r="L7" s="18">
        <f>(L6*B5)/100</f>
        <v>27.81952603105157</v>
      </c>
      <c r="M7" s="18">
        <f>(M6*B5)/100</f>
        <v>29.760070258820086</v>
      </c>
    </row>
    <row r="8" spans="1:13" ht="13" thickBot="1">
      <c r="A8" s="7" t="s">
        <v>9</v>
      </c>
      <c r="B8" s="6">
        <v>26.2</v>
      </c>
      <c r="C8" s="7"/>
      <c r="D8" s="55" t="s">
        <v>6</v>
      </c>
      <c r="E8" s="51">
        <f>B5-E7</f>
        <v>41.934268238208588</v>
      </c>
      <c r="F8" s="2"/>
      <c r="G8" s="14"/>
      <c r="H8" s="49" t="s">
        <v>6</v>
      </c>
      <c r="I8" s="46">
        <f>B5-I7</f>
        <v>44.249211872171486</v>
      </c>
      <c r="J8" s="18">
        <f>B5-J7</f>
        <v>43.304723554510829</v>
      </c>
      <c r="K8" s="18">
        <f>B5-K7</f>
        <v>43.142798043136253</v>
      </c>
      <c r="L8" s="18">
        <f>B5-L7</f>
        <v>41.380473968948436</v>
      </c>
      <c r="M8" s="18">
        <f>B5-M7</f>
        <v>39.439929741179917</v>
      </c>
    </row>
    <row r="9" spans="1:13">
      <c r="A9" s="7" t="s">
        <v>29</v>
      </c>
      <c r="B9" s="193">
        <v>37.299999999999997</v>
      </c>
      <c r="C9" s="7"/>
      <c r="D9" s="48" t="s">
        <v>10</v>
      </c>
      <c r="E9" s="52">
        <f>B5/((B6/100)*(B6/100))</f>
        <v>30.673704479247387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43.5</v>
      </c>
      <c r="C10" s="8"/>
      <c r="D10" s="49" t="s">
        <v>32</v>
      </c>
      <c r="E10" s="53">
        <f>B6/B7</f>
        <v>9.2147239263803673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107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36.4</v>
      </c>
      <c r="C17" s="104">
        <v>0.99350000000000005</v>
      </c>
      <c r="D17" s="105">
        <v>0.13</v>
      </c>
      <c r="E17" s="105">
        <v>1.35</v>
      </c>
      <c r="F17" s="165">
        <f>B5/(((B5-D17)/C17)-(E17+0.1))</f>
        <v>1.0165722982266965</v>
      </c>
      <c r="G17" s="62">
        <v>1</v>
      </c>
      <c r="H17" s="31">
        <f>F17</f>
        <v>1.0165722982266965</v>
      </c>
      <c r="I17" s="225">
        <f>H17-H18</f>
        <v>8.7736451108630931E-3</v>
      </c>
      <c r="J17" s="59"/>
    </row>
    <row r="18" spans="1:12" ht="13" thickBot="1">
      <c r="A18" s="86">
        <v>2</v>
      </c>
      <c r="B18" s="66">
        <v>36.4</v>
      </c>
      <c r="C18" s="104">
        <v>0.99350000000000005</v>
      </c>
      <c r="D18" s="87">
        <v>-0.27</v>
      </c>
      <c r="E18" s="87">
        <v>1.1599999999999999</v>
      </c>
      <c r="F18" s="88">
        <f>B5/(((B5-D18)/C18)-(E18+0.1))</f>
        <v>1.0077986531158334</v>
      </c>
      <c r="G18" s="63">
        <v>2</v>
      </c>
      <c r="H18" s="31">
        <f>F18</f>
        <v>1.0077986531158334</v>
      </c>
      <c r="I18" s="226"/>
      <c r="J18" s="59"/>
    </row>
    <row r="19" spans="1:12" ht="13" thickBot="1">
      <c r="A19" s="86">
        <v>3</v>
      </c>
      <c r="B19" s="66">
        <v>36.4</v>
      </c>
      <c r="C19" s="66">
        <v>0.99350000000000005</v>
      </c>
      <c r="D19" s="87">
        <v>-0.31</v>
      </c>
      <c r="E19" s="87">
        <v>1.07</v>
      </c>
      <c r="F19" s="88">
        <f>B5/(((B5-D19)/C19)-(E19+0.1))</f>
        <v>1.0058904039139338</v>
      </c>
      <c r="G19" s="64">
        <v>2</v>
      </c>
      <c r="H19" s="31">
        <f>F18</f>
        <v>1.0077986531158334</v>
      </c>
      <c r="I19" s="227">
        <f>H19-H20</f>
        <v>1.9082492018995811E-3</v>
      </c>
      <c r="J19" s="60"/>
    </row>
    <row r="20" spans="1:12" ht="13" thickBot="1">
      <c r="A20" s="79">
        <v>4</v>
      </c>
      <c r="B20" s="66">
        <v>36.4</v>
      </c>
      <c r="C20" s="66">
        <v>0.99350000000000005</v>
      </c>
      <c r="D20" s="68">
        <v>-0.28999999999999998</v>
      </c>
      <c r="E20" s="68">
        <v>1.1599999999999999</v>
      </c>
      <c r="F20" s="74">
        <f>B5/(((B5-D20)/C20)-(E20+0.1))</f>
        <v>1.0075032763911236</v>
      </c>
      <c r="G20" s="63">
        <v>3</v>
      </c>
      <c r="H20" s="31">
        <f>F19</f>
        <v>1.0058904039139338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1.0165722982266965</v>
      </c>
      <c r="I21" s="229">
        <f>H21-H22</f>
        <v>1.0681894312762674E-2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1.0058904039139338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1.0058904039139338</v>
      </c>
      <c r="I23" s="227">
        <f>H23-H24</f>
        <v>-1.6128724771897751E-3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>
        <f>F20</f>
        <v>1.0075032763911236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1.0077986531158334</v>
      </c>
      <c r="I25" s="219">
        <f>H25-H26</f>
        <v>2.9537672470980603E-4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>
        <f>F20</f>
        <v>1.0075032763911236</v>
      </c>
      <c r="I26" s="220"/>
      <c r="J26" s="36"/>
      <c r="L26" s="36"/>
    </row>
    <row r="27" spans="1:12" ht="13" thickBot="1">
      <c r="G27" s="34">
        <v>1</v>
      </c>
      <c r="H27" s="31">
        <f>F17</f>
        <v>1.0165722982266965</v>
      </c>
      <c r="I27" s="231">
        <f>H27-H28</f>
        <v>9.0690218355728991E-3</v>
      </c>
    </row>
    <row r="28" spans="1:12" ht="13" thickBot="1">
      <c r="E28" s="38"/>
      <c r="G28" s="35">
        <v>4</v>
      </c>
      <c r="H28" s="78">
        <f>F20</f>
        <v>1.0075032763911236</v>
      </c>
      <c r="I28" s="232"/>
    </row>
    <row r="29" spans="1:12" ht="13" thickBot="1">
      <c r="E29" s="39"/>
      <c r="G29" s="34">
        <v>4</v>
      </c>
      <c r="H29" s="78">
        <f>F20</f>
        <v>1.0075032763911236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(F18+F20)/2</f>
        <v>1.0076509647534784</v>
      </c>
      <c r="C31" s="38"/>
      <c r="D31" s="38"/>
      <c r="E31" s="40"/>
      <c r="G31" s="34">
        <v>3</v>
      </c>
      <c r="H31" s="31">
        <f>F19</f>
        <v>1.0058904039139338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41.24152838091284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28.539137639591686</v>
      </c>
      <c r="C33" s="40"/>
      <c r="D33" s="40"/>
      <c r="G33" s="34">
        <v>2</v>
      </c>
      <c r="H33" s="31">
        <f>F18</f>
        <v>1.0077986531158334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40.660862360408316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1.0165722982266965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42</v>
      </c>
    </row>
    <row r="39" spans="1:9">
      <c r="A39" s="116" t="s">
        <v>5</v>
      </c>
      <c r="B39" s="102">
        <v>29</v>
      </c>
    </row>
    <row r="40" spans="1:9">
      <c r="A40" s="116" t="s">
        <v>6</v>
      </c>
      <c r="B40" s="102">
        <f>B5-B39</f>
        <v>40.200000000000003</v>
      </c>
    </row>
    <row r="41" spans="1:9" ht="13" thickBot="1">
      <c r="A41" s="117" t="s">
        <v>51</v>
      </c>
      <c r="B41" s="102">
        <v>31.7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34.5</v>
      </c>
    </row>
    <row r="44" spans="1:9">
      <c r="A44" s="116" t="s">
        <v>5</v>
      </c>
      <c r="B44" s="114">
        <v>23.8</v>
      </c>
    </row>
    <row r="45" spans="1:9">
      <c r="A45" s="116" t="s">
        <v>6</v>
      </c>
      <c r="B45" s="114">
        <v>45.3</v>
      </c>
    </row>
    <row r="46" spans="1:9" ht="13" thickBot="1">
      <c r="A46" s="117" t="s">
        <v>51</v>
      </c>
      <c r="B46" s="115">
        <v>33.200000000000003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  <row r="53" spans="1:2" s="14" customFormat="1"/>
  </sheetData>
  <mergeCells count="18">
    <mergeCell ref="A42:B42"/>
    <mergeCell ref="A48:B48"/>
    <mergeCell ref="I31:I32"/>
    <mergeCell ref="I33:I34"/>
    <mergeCell ref="I35:I36"/>
    <mergeCell ref="A37:B37"/>
    <mergeCell ref="I29:I30"/>
    <mergeCell ref="A30:B30"/>
    <mergeCell ref="I17:I18"/>
    <mergeCell ref="I19:I20"/>
    <mergeCell ref="I21:I22"/>
    <mergeCell ref="I23:I24"/>
    <mergeCell ref="I27:I28"/>
    <mergeCell ref="B1:H1"/>
    <mergeCell ref="A15:F15"/>
    <mergeCell ref="G15:I15"/>
    <mergeCell ref="I25:I26"/>
    <mergeCell ref="A3:M3"/>
  </mergeCells>
  <phoneticPr fontId="5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9" zoomScale="125" zoomScaleNormal="125" zoomScalePageLayoutView="125" workbookViewId="0">
      <selection activeCell="L6" sqref="L6"/>
    </sheetView>
  </sheetViews>
  <sheetFormatPr baseColWidth="10" defaultRowHeight="12" x14ac:dyDescent="0"/>
  <cols>
    <col min="6" max="6" width="14.5" bestFit="1" customWidth="1"/>
  </cols>
  <sheetData>
    <row r="1" spans="1:13">
      <c r="A1" s="182" t="s">
        <v>135</v>
      </c>
      <c r="B1" s="213" t="s">
        <v>152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47</v>
      </c>
      <c r="C4" s="4"/>
      <c r="E4" s="4"/>
      <c r="F4" s="2" t="s">
        <v>13</v>
      </c>
      <c r="G4" s="183">
        <v>22.5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3">
        <v>67.2</v>
      </c>
      <c r="C5" s="81"/>
      <c r="D5" s="82" t="s">
        <v>3</v>
      </c>
      <c r="E5" s="83">
        <f>1.099421-(0.0009929*B11)+(0.0000023*(B11*B11))-(0.0001392*B4)</f>
        <v>1.011587072</v>
      </c>
      <c r="F5" s="2" t="s">
        <v>12</v>
      </c>
      <c r="G5" s="183">
        <v>39.700000000000003</v>
      </c>
      <c r="H5" s="48" t="s">
        <v>3</v>
      </c>
      <c r="I5" s="44">
        <f>1.1549-0.0678*(LOG(B8+G4+G5+G6))</f>
        <v>1.009965937575348</v>
      </c>
      <c r="J5" s="19">
        <f>1.1599-0.0717*(LOG(B8+G4+G5+G6))</f>
        <v>1.0066290224801246</v>
      </c>
      <c r="K5" s="19">
        <f>1.1423-0.0632*(LOG(B8+G4+G5+G6))</f>
        <v>1.0071992220466373</v>
      </c>
      <c r="L5" s="19">
        <f>1.133-0.0612*(LOG(B8+G4+G5+G6))</f>
        <v>1.0021745631211105</v>
      </c>
      <c r="M5" s="19">
        <f>1.1339-0.0645*(LOG(B8+G4+G5+G6))</f>
        <v>0.99602025034822916</v>
      </c>
    </row>
    <row r="6" spans="1:13" ht="13" thickBot="1">
      <c r="A6" s="7" t="s">
        <v>1</v>
      </c>
      <c r="B6" s="183">
        <v>152.6</v>
      </c>
      <c r="C6" s="42" t="s">
        <v>11</v>
      </c>
      <c r="D6" s="54" t="s">
        <v>4</v>
      </c>
      <c r="E6" s="50">
        <f>((4.95/E5)-4.5)*100</f>
        <v>39.330096935046654</v>
      </c>
      <c r="F6" s="2" t="s">
        <v>14</v>
      </c>
      <c r="G6" s="183">
        <v>42.6</v>
      </c>
      <c r="H6" s="48" t="s">
        <v>4</v>
      </c>
      <c r="I6" s="45">
        <f>((4.95/I5)-4.5)*100</f>
        <v>40.11553913229946</v>
      </c>
      <c r="J6" s="17">
        <f>((4.95/J5)-4.5)*100</f>
        <v>41.740242875595698</v>
      </c>
      <c r="K6" s="17">
        <f>((4.95/K5)-4.5)*100</f>
        <v>41.461856964261656</v>
      </c>
      <c r="L6" s="17">
        <f>((4.95/L5)-4.5)*100</f>
        <v>43.925926894814182</v>
      </c>
      <c r="M6" s="17">
        <f>((4.95/M5)-4.5)*100</f>
        <v>46.977847415188464</v>
      </c>
    </row>
    <row r="7" spans="1:13" ht="13" thickBot="1">
      <c r="A7" s="7" t="s">
        <v>2</v>
      </c>
      <c r="B7" s="183">
        <v>15.8</v>
      </c>
      <c r="C7" s="7"/>
      <c r="D7" s="48" t="s">
        <v>5</v>
      </c>
      <c r="E7" s="51">
        <f>(E6*B5)/100</f>
        <v>26.429825140351355</v>
      </c>
      <c r="F7" s="2"/>
      <c r="G7" s="14"/>
      <c r="H7" s="48" t="s">
        <v>5</v>
      </c>
      <c r="I7" s="46">
        <f>(I6*B5)/100</f>
        <v>26.957642296905238</v>
      </c>
      <c r="J7" s="18">
        <f>(J6*B5)/100</f>
        <v>28.049443212400309</v>
      </c>
      <c r="K7" s="18">
        <f>(K6*B5)/100</f>
        <v>27.862367879983836</v>
      </c>
      <c r="L7" s="18">
        <f>(L6*B5)/100</f>
        <v>29.518222873315132</v>
      </c>
      <c r="M7" s="18">
        <f>(M6*B5)/100</f>
        <v>31.569113463006648</v>
      </c>
    </row>
    <row r="8" spans="1:13" ht="13" thickBot="1">
      <c r="A8" s="7" t="s">
        <v>9</v>
      </c>
      <c r="B8" s="183">
        <v>32.5</v>
      </c>
      <c r="C8" s="7"/>
      <c r="D8" s="55" t="s">
        <v>6</v>
      </c>
      <c r="E8" s="51">
        <f>B5-E7</f>
        <v>40.770174859648648</v>
      </c>
      <c r="F8" s="2"/>
      <c r="G8" s="14"/>
      <c r="H8" s="49" t="s">
        <v>6</v>
      </c>
      <c r="I8" s="46">
        <f>B5-I7</f>
        <v>40.242357703094768</v>
      </c>
      <c r="J8" s="18">
        <f>B5-J7</f>
        <v>39.150556787599697</v>
      </c>
      <c r="K8" s="18">
        <f>B5-K7</f>
        <v>39.337632120016167</v>
      </c>
      <c r="L8" s="18">
        <f>B5-L7</f>
        <v>37.681777126684871</v>
      </c>
      <c r="M8" s="18">
        <f>B5-M7</f>
        <v>35.630886536993359</v>
      </c>
    </row>
    <row r="9" spans="1:13">
      <c r="A9" s="7" t="s">
        <v>29</v>
      </c>
      <c r="B9" s="183">
        <v>31.9</v>
      </c>
      <c r="C9" s="7"/>
      <c r="D9" s="48" t="s">
        <v>10</v>
      </c>
      <c r="E9" s="52">
        <f>B5/((B6/100)*(B6/100))</f>
        <v>28.857599769139199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3">
        <v>45.4</v>
      </c>
      <c r="C10" s="8"/>
      <c r="D10" s="49" t="s">
        <v>32</v>
      </c>
      <c r="E10" s="53">
        <f>B6/B7</f>
        <v>9.6582278481012658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109.80000000000001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36.700000000000003</v>
      </c>
      <c r="C17" s="104">
        <v>0.99339999999999995</v>
      </c>
      <c r="D17" s="105">
        <v>0.09</v>
      </c>
      <c r="E17" s="105">
        <v>1.25</v>
      </c>
      <c r="F17" s="163">
        <f>B5/(((B5-D17)/C17)-(E17+0.1))</f>
        <v>1.0150157574452729</v>
      </c>
      <c r="G17" s="62">
        <v>1</v>
      </c>
      <c r="H17" s="31">
        <f>F17</f>
        <v>1.0150157574452729</v>
      </c>
      <c r="I17" s="225">
        <f>H17-H18</f>
        <v>-1.0251555689162473E-3</v>
      </c>
      <c r="J17" s="59"/>
    </row>
    <row r="18" spans="1:13" ht="13" thickBot="1">
      <c r="A18" s="86">
        <v>2</v>
      </c>
      <c r="B18" s="103">
        <v>36.6</v>
      </c>
      <c r="C18" s="104">
        <v>0.99350000000000005</v>
      </c>
      <c r="D18" s="87">
        <v>0.09</v>
      </c>
      <c r="E18" s="87">
        <v>1.31</v>
      </c>
      <c r="F18" s="184">
        <f>B5/(((B5-D18)/C18)-(E18+0.1))</f>
        <v>1.0160409130141892</v>
      </c>
      <c r="G18" s="63">
        <v>2</v>
      </c>
      <c r="H18" s="31">
        <f>F18</f>
        <v>1.0160409130141892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1.0160409130141892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1.0150157574452729</v>
      </c>
      <c r="I21" s="229" t="e">
        <f>H21-H22</f>
        <v>#DIV/0!</v>
      </c>
      <c r="J21" s="18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1.0160409130141892</v>
      </c>
      <c r="I25" s="219" t="e">
        <f>H25-H26</f>
        <v>#DIV/0!</v>
      </c>
      <c r="J25" s="18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1.0150157574452729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1.0155283352297311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37.431007907841348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25.153637314069389</v>
      </c>
      <c r="C33" s="40"/>
      <c r="D33" s="40"/>
      <c r="G33" s="34">
        <v>2</v>
      </c>
      <c r="H33" s="31">
        <f>F18</f>
        <v>1.0160409130141892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42.046362685930617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1.0150157574452729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39.299999999999997</v>
      </c>
    </row>
    <row r="39" spans="1:9">
      <c r="A39" s="116" t="s">
        <v>5</v>
      </c>
      <c r="B39" s="102">
        <v>26.4</v>
      </c>
    </row>
    <row r="40" spans="1:9">
      <c r="A40" s="116" t="s">
        <v>6</v>
      </c>
      <c r="B40" s="102">
        <v>40.799999999999997</v>
      </c>
    </row>
    <row r="41" spans="1:9" ht="13" thickBot="1">
      <c r="A41" s="117" t="s">
        <v>51</v>
      </c>
      <c r="B41" s="102">
        <v>31.9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36.700000000000003</v>
      </c>
    </row>
    <row r="45" spans="1:9">
      <c r="A45" s="116" t="s">
        <v>5</v>
      </c>
      <c r="B45" s="114">
        <v>24.5</v>
      </c>
    </row>
    <row r="46" spans="1:9">
      <c r="A46" s="116" t="s">
        <v>6</v>
      </c>
      <c r="B46" s="114">
        <v>42.3</v>
      </c>
    </row>
    <row r="47" spans="1:9" ht="13" thickBot="1">
      <c r="A47" s="117" t="s">
        <v>51</v>
      </c>
      <c r="B47" s="115">
        <v>31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zoomScale="125" zoomScaleNormal="125" zoomScalePageLayoutView="125" workbookViewId="0">
      <selection activeCell="E6" sqref="E6"/>
    </sheetView>
  </sheetViews>
  <sheetFormatPr baseColWidth="10" defaultRowHeight="12" x14ac:dyDescent="0"/>
  <cols>
    <col min="2" max="3" width="14.5" customWidth="1"/>
    <col min="4" max="4" width="17.5" bestFit="1" customWidth="1"/>
    <col min="5" max="5" width="12.1640625" bestFit="1" customWidth="1"/>
  </cols>
  <sheetData>
    <row r="1" spans="1:13">
      <c r="A1" s="182" t="s">
        <v>135</v>
      </c>
      <c r="B1" s="213" t="s">
        <v>153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52</v>
      </c>
      <c r="C4" s="4"/>
      <c r="E4" s="4"/>
      <c r="F4" s="2" t="s">
        <v>13</v>
      </c>
      <c r="G4" s="183">
        <v>11.5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3">
        <v>63.8</v>
      </c>
      <c r="C5" s="81"/>
      <c r="D5" s="82" t="s">
        <v>3</v>
      </c>
      <c r="E5" s="83">
        <f>1.099421-(0.0009929*B11)+(0.0000023*(B11*B11))-(0.0001392*B4)</f>
        <v>1.0317606769999998</v>
      </c>
      <c r="F5" s="2" t="s">
        <v>12</v>
      </c>
      <c r="G5" s="183">
        <v>44.1</v>
      </c>
      <c r="H5" s="48" t="s">
        <v>3</v>
      </c>
      <c r="I5" s="44">
        <f>1.1549-0.0678*(LOG(B8+G4+G5+G6))</f>
        <v>1.0138335241867016</v>
      </c>
      <c r="J5" s="19">
        <f>1.1599-0.0717*(LOG(B8+G4+G5+G6))</f>
        <v>1.0107190808877065</v>
      </c>
      <c r="K5" s="19">
        <f>1.1423-0.0632*(LOG(B8+G4+G5+G6))</f>
        <v>1.010804406026542</v>
      </c>
      <c r="L5" s="19">
        <f>1.133-0.0612*(LOG(B8+G4+G5+G6))</f>
        <v>1.0056656590003854</v>
      </c>
      <c r="M5" s="19">
        <f>1.1339-0.0645*(LOG(B8+G4+G5+G6))</f>
        <v>0.99969959159354338</v>
      </c>
    </row>
    <row r="6" spans="1:13" ht="13" thickBot="1">
      <c r="A6" s="7" t="s">
        <v>1</v>
      </c>
      <c r="B6" s="183">
        <v>152.5</v>
      </c>
      <c r="C6" s="42" t="s">
        <v>11</v>
      </c>
      <c r="D6" s="54" t="s">
        <v>4</v>
      </c>
      <c r="E6" s="50">
        <f>((4.95/E5)-4.5)*100</f>
        <v>29.762420718811811</v>
      </c>
      <c r="F6" s="2" t="s">
        <v>14</v>
      </c>
      <c r="G6" s="183">
        <v>41.9</v>
      </c>
      <c r="H6" s="48" t="s">
        <v>4</v>
      </c>
      <c r="I6" s="45">
        <f>((4.95/I5)-4.5)*100</f>
        <v>38.245839371991153</v>
      </c>
      <c r="J6" s="17">
        <f>((4.95/J5)-4.5)*100</f>
        <v>39.750326634029243</v>
      </c>
      <c r="K6" s="17">
        <f>((4.95/K5)-4.5)*100</f>
        <v>39.708985288101495</v>
      </c>
      <c r="L6" s="17">
        <f>((4.95/L5)-4.5)*100</f>
        <v>42.211298625849111</v>
      </c>
      <c r="M6" s="17">
        <f>((4.95/M5)-4.5)*100</f>
        <v>45.148746845999014</v>
      </c>
    </row>
    <row r="7" spans="1:13" ht="13" thickBot="1">
      <c r="A7" s="7" t="s">
        <v>2</v>
      </c>
      <c r="B7" s="183">
        <v>15.6</v>
      </c>
      <c r="C7" s="7"/>
      <c r="D7" s="48" t="s">
        <v>5</v>
      </c>
      <c r="E7" s="51">
        <f>(E6*B5)/100</f>
        <v>18.988424418601934</v>
      </c>
      <c r="F7" s="2"/>
      <c r="G7" s="14"/>
      <c r="H7" s="48" t="s">
        <v>5</v>
      </c>
      <c r="I7" s="46">
        <f>(I6*B5)/100</f>
        <v>24.400845519330357</v>
      </c>
      <c r="J7" s="18">
        <f>(J6*B5)/100</f>
        <v>25.360708392510656</v>
      </c>
      <c r="K7" s="18">
        <f>(K6*B5)/100</f>
        <v>25.334332613808751</v>
      </c>
      <c r="L7" s="18">
        <f>(L6*B5)/100</f>
        <v>26.930808523291731</v>
      </c>
      <c r="M7" s="18">
        <f>(M6*B5)/100</f>
        <v>28.804900487747368</v>
      </c>
    </row>
    <row r="8" spans="1:13" ht="13" thickBot="1">
      <c r="A8" s="7" t="s">
        <v>9</v>
      </c>
      <c r="B8" s="183">
        <v>22.9</v>
      </c>
      <c r="C8" s="7"/>
      <c r="D8" s="55" t="s">
        <v>6</v>
      </c>
      <c r="E8" s="51">
        <f>B5-E7</f>
        <v>44.81157558139806</v>
      </c>
      <c r="F8" s="2"/>
      <c r="G8" s="14"/>
      <c r="H8" s="49" t="s">
        <v>6</v>
      </c>
      <c r="I8" s="46">
        <f>B5-I7</f>
        <v>39.399154480669637</v>
      </c>
      <c r="J8" s="18">
        <f>B5-J7</f>
        <v>38.439291607489338</v>
      </c>
      <c r="K8" s="18">
        <f>B5-K7</f>
        <v>38.465667386191242</v>
      </c>
      <c r="L8" s="18">
        <f>B5-L7</f>
        <v>36.869191476708266</v>
      </c>
      <c r="M8" s="18">
        <f>B5-M7</f>
        <v>34.995099512252629</v>
      </c>
    </row>
    <row r="9" spans="1:13">
      <c r="A9" s="7" t="s">
        <v>29</v>
      </c>
      <c r="B9" s="183">
        <v>29.5</v>
      </c>
      <c r="C9" s="7"/>
      <c r="D9" s="48" t="s">
        <v>10</v>
      </c>
      <c r="E9" s="52">
        <f>B5/((B6/100)*(B6/100))</f>
        <v>27.433485622144588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3">
        <v>20.9</v>
      </c>
      <c r="C10" s="8"/>
      <c r="D10" s="49" t="s">
        <v>32</v>
      </c>
      <c r="E10" s="53">
        <f>B6/B7</f>
        <v>9.7756410256410255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73.3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</v>
      </c>
      <c r="C17" s="104">
        <v>0.99370000000000003</v>
      </c>
      <c r="D17" s="105">
        <v>-1.18</v>
      </c>
      <c r="E17" s="105">
        <v>2.42</v>
      </c>
      <c r="F17" s="163">
        <f>B5/(((B5-D17)/C17)-(E17+0.1))</f>
        <v>1.014760641371399</v>
      </c>
      <c r="G17" s="62">
        <v>1</v>
      </c>
      <c r="H17" s="31">
        <f>F17</f>
        <v>1.014760641371399</v>
      </c>
      <c r="I17" s="225">
        <f>H17-H18</f>
        <v>-6.1891814996590799E-3</v>
      </c>
      <c r="J17" s="59"/>
    </row>
    <row r="18" spans="1:13" ht="13" thickBot="1">
      <c r="A18" s="86">
        <v>2</v>
      </c>
      <c r="B18" s="103">
        <v>35.9</v>
      </c>
      <c r="C18" s="104">
        <v>0.99370000000000003</v>
      </c>
      <c r="D18" s="87">
        <v>-1</v>
      </c>
      <c r="E18" s="87">
        <v>2.62</v>
      </c>
      <c r="F18" s="88">
        <f>B5/(((B5-D18)/C18)-(E18+0.1))</f>
        <v>1.0209498228710581</v>
      </c>
      <c r="G18" s="63">
        <v>2</v>
      </c>
      <c r="H18" s="31">
        <f>F18</f>
        <v>1.0209498228710581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1.0209498228710581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3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1.014760641371399</v>
      </c>
      <c r="I21" s="229" t="e">
        <f>H21-H22</f>
        <v>#DIV/0!</v>
      </c>
      <c r="J21" s="183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3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3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3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1.0209498228710581</v>
      </c>
      <c r="I25" s="219" t="e">
        <f>H25-H26</f>
        <v>#DIV/0!</v>
      </c>
      <c r="J25" s="183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1.014760641371399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(F17+F17)/2</f>
        <v>1.014760641371399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37.79976264257936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24.11624856596563</v>
      </c>
      <c r="C33" s="40"/>
      <c r="D33" s="40"/>
      <c r="G33" s="34">
        <v>2</v>
      </c>
      <c r="H33" s="31">
        <f>F18</f>
        <v>1.0209498228710581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39.683751434034363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1.014760641371399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39.4</v>
      </c>
    </row>
    <row r="39" spans="1:9">
      <c r="A39" s="116" t="s">
        <v>5</v>
      </c>
      <c r="B39" s="102">
        <v>25.2</v>
      </c>
    </row>
    <row r="40" spans="1:9">
      <c r="A40" s="116" t="s">
        <v>6</v>
      </c>
      <c r="B40" s="102">
        <v>38.6</v>
      </c>
    </row>
    <row r="41" spans="1:9" ht="13" thickBot="1">
      <c r="A41" s="117" t="s">
        <v>51</v>
      </c>
      <c r="B41" s="102">
        <v>29.9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37.700000000000003</v>
      </c>
    </row>
    <row r="45" spans="1:9">
      <c r="A45" s="116" t="s">
        <v>5</v>
      </c>
      <c r="B45" s="114">
        <v>23.9</v>
      </c>
    </row>
    <row r="46" spans="1:9">
      <c r="A46" s="116" t="s">
        <v>6</v>
      </c>
      <c r="B46" s="114">
        <v>39.4</v>
      </c>
    </row>
    <row r="47" spans="1:9" ht="13" thickBot="1">
      <c r="A47" s="117" t="s">
        <v>51</v>
      </c>
      <c r="B47" s="115">
        <v>28.8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2" zoomScale="125" zoomScaleNormal="125" zoomScalePageLayoutView="125" workbookViewId="0">
      <selection activeCell="E6" sqref="E6"/>
    </sheetView>
  </sheetViews>
  <sheetFormatPr baseColWidth="10" defaultRowHeight="12" x14ac:dyDescent="0"/>
  <cols>
    <col min="2" max="3" width="14.5" customWidth="1"/>
    <col min="4" max="4" width="17.5" bestFit="1" customWidth="1"/>
    <col min="5" max="5" width="12.1640625" bestFit="1" customWidth="1"/>
  </cols>
  <sheetData>
    <row r="1" spans="1:13">
      <c r="A1" s="185" t="s">
        <v>135</v>
      </c>
      <c r="B1" s="213" t="s">
        <v>154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52</v>
      </c>
      <c r="C4" s="4"/>
      <c r="E4" s="4"/>
      <c r="F4" s="2" t="s">
        <v>13</v>
      </c>
      <c r="G4" s="186">
        <v>15.1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6">
        <v>72.599999999999994</v>
      </c>
      <c r="C5" s="81"/>
      <c r="D5" s="82" t="s">
        <v>3</v>
      </c>
      <c r="E5" s="83">
        <f>1.099421-(0.0009929*B11)+(0.0000023*(B11*B11))-(0.0001392*B4)</f>
        <v>1.0183926079999999</v>
      </c>
      <c r="F5" s="2" t="s">
        <v>12</v>
      </c>
      <c r="G5" s="186">
        <v>37.299999999999997</v>
      </c>
      <c r="H5" s="48" t="s">
        <v>3</v>
      </c>
      <c r="I5" s="44">
        <f>1.1549-0.0678*(LOG(B8+G4+G5+G6))</f>
        <v>1.0148536953414111</v>
      </c>
      <c r="J5" s="19">
        <f>1.1599-0.0717*(LOG(B8+G4+G5+G6))</f>
        <v>1.0117979344539703</v>
      </c>
      <c r="K5" s="19">
        <f>1.1423-0.0632*(LOG(B8+G4+G5+G6))</f>
        <v>1.0117553620291622</v>
      </c>
      <c r="L5" s="19">
        <f>1.133-0.0612*(LOG(B8+G4+G5+G6))</f>
        <v>1.0065865214586189</v>
      </c>
      <c r="M5" s="19">
        <f>1.1339-0.0645*(LOG(B8+G4+G5+G6))</f>
        <v>1.0006701084000149</v>
      </c>
    </row>
    <row r="6" spans="1:13" ht="13" thickBot="1">
      <c r="A6" s="7" t="s">
        <v>1</v>
      </c>
      <c r="B6" s="186">
        <v>155.4</v>
      </c>
      <c r="C6" s="42" t="s">
        <v>11</v>
      </c>
      <c r="D6" s="54" t="s">
        <v>4</v>
      </c>
      <c r="E6" s="50">
        <f>((4.95/E5)-4.5)*100</f>
        <v>36.060087348945217</v>
      </c>
      <c r="F6" s="2" t="s">
        <v>14</v>
      </c>
      <c r="G6" s="186">
        <v>35.9</v>
      </c>
      <c r="H6" s="48" t="s">
        <v>4</v>
      </c>
      <c r="I6" s="45">
        <f>((4.95/I5)-4.5)*100</f>
        <v>37.75503530434996</v>
      </c>
      <c r="J6" s="17">
        <f>((4.95/J5)-4.5)*100</f>
        <v>39.228118722275426</v>
      </c>
      <c r="K6" s="17">
        <f>((4.95/K5)-4.5)*100</f>
        <v>39.248704357973537</v>
      </c>
      <c r="L6" s="17">
        <f>((4.95/L5)-4.5)*100</f>
        <v>41.761005584207567</v>
      </c>
      <c r="M6" s="17">
        <f>((4.95/M5)-4.5)*100</f>
        <v>44.668518470549934</v>
      </c>
    </row>
    <row r="7" spans="1:13" ht="13" thickBot="1">
      <c r="A7" s="7" t="s">
        <v>2</v>
      </c>
      <c r="B7" s="186">
        <v>16</v>
      </c>
      <c r="C7" s="7"/>
      <c r="D7" s="48" t="s">
        <v>5</v>
      </c>
      <c r="E7" s="51">
        <f>(E6*B5)/100</f>
        <v>26.179623415334227</v>
      </c>
      <c r="F7" s="2"/>
      <c r="G7" s="14"/>
      <c r="H7" s="48" t="s">
        <v>5</v>
      </c>
      <c r="I7" s="46">
        <f>(I6*B5)/100</f>
        <v>27.410155630958069</v>
      </c>
      <c r="J7" s="18">
        <f>(J6*B5)/100</f>
        <v>28.479614192371955</v>
      </c>
      <c r="K7" s="18">
        <f>(K6*B5)/100</f>
        <v>28.494559363888783</v>
      </c>
      <c r="L7" s="18">
        <f>(L6*B5)/100</f>
        <v>30.318490054134692</v>
      </c>
      <c r="M7" s="18">
        <f>(M6*B5)/100</f>
        <v>32.429344409619247</v>
      </c>
    </row>
    <row r="8" spans="1:13" ht="13" thickBot="1">
      <c r="A8" s="7" t="s">
        <v>9</v>
      </c>
      <c r="B8" s="186">
        <v>28</v>
      </c>
      <c r="C8" s="7"/>
      <c r="D8" s="55" t="s">
        <v>6</v>
      </c>
      <c r="E8" s="51">
        <f>B5-E7</f>
        <v>46.420376584665767</v>
      </c>
      <c r="F8" s="2"/>
      <c r="G8" s="14"/>
      <c r="H8" s="49" t="s">
        <v>6</v>
      </c>
      <c r="I8" s="46">
        <f>B5-I7</f>
        <v>45.189844369041921</v>
      </c>
      <c r="J8" s="18">
        <f>B5-J7</f>
        <v>44.12038580762804</v>
      </c>
      <c r="K8" s="18">
        <f>B5-K7</f>
        <v>44.105440636111211</v>
      </c>
      <c r="L8" s="18">
        <f>B5-L7</f>
        <v>42.281509945865302</v>
      </c>
      <c r="M8" s="18">
        <f>B5-M7</f>
        <v>40.170655590380747</v>
      </c>
    </row>
    <row r="9" spans="1:13">
      <c r="A9" s="7" t="s">
        <v>29</v>
      </c>
      <c r="B9" s="186">
        <v>23.8</v>
      </c>
      <c r="C9" s="7"/>
      <c r="D9" s="48" t="s">
        <v>10</v>
      </c>
      <c r="E9" s="52">
        <f>B5/((B6/100)*(B6/100))</f>
        <v>30.063157476284882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6">
        <v>43.6</v>
      </c>
      <c r="C10" s="8"/>
      <c r="D10" s="49" t="s">
        <v>32</v>
      </c>
      <c r="E10" s="53">
        <f>B6/B7</f>
        <v>9.7125000000000004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95.4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36.5</v>
      </c>
      <c r="C17" s="104">
        <v>0.99350000000000005</v>
      </c>
      <c r="D17" s="105">
        <v>-0.5</v>
      </c>
      <c r="E17" s="105">
        <v>1.88</v>
      </c>
      <c r="F17" s="163">
        <f>B5/(((B5-D17)/C17)-(E17+0.1))</f>
        <v>1.0139911408045257</v>
      </c>
      <c r="G17" s="62">
        <v>1</v>
      </c>
      <c r="H17" s="31">
        <f>F17</f>
        <v>1.0139911408045257</v>
      </c>
      <c r="I17" s="225">
        <f>H17-H18</f>
        <v>3.1571735223401287E-3</v>
      </c>
      <c r="J17" s="59"/>
    </row>
    <row r="18" spans="1:13" ht="13" thickBot="1">
      <c r="A18" s="86">
        <v>2</v>
      </c>
      <c r="B18" s="103">
        <v>36.299999999999997</v>
      </c>
      <c r="C18" s="104">
        <v>0.99360000000000004</v>
      </c>
      <c r="D18" s="87">
        <v>-0.66</v>
      </c>
      <c r="E18" s="87">
        <v>1.81</v>
      </c>
      <c r="F18" s="88">
        <f>B5/(((B5-D18)/C18)-(E18+0.1))</f>
        <v>1.0108339672821856</v>
      </c>
      <c r="G18" s="63">
        <v>2</v>
      </c>
      <c r="H18" s="31">
        <f>F18</f>
        <v>1.0108339672821856</v>
      </c>
      <c r="I18" s="226"/>
      <c r="J18" s="59"/>
    </row>
    <row r="19" spans="1:13" ht="13" thickBot="1">
      <c r="A19" s="86">
        <v>3</v>
      </c>
      <c r="B19" s="66">
        <v>36.200000000000003</v>
      </c>
      <c r="C19" s="66">
        <v>0.99360000000000004</v>
      </c>
      <c r="D19" s="87">
        <v>-0.54</v>
      </c>
      <c r="E19" s="87">
        <v>2.17</v>
      </c>
      <c r="F19" s="88">
        <f>B5/(((B5-D19)/C19)-(E19+0.1))</f>
        <v>1.0176460510536232</v>
      </c>
      <c r="G19" s="64">
        <v>2</v>
      </c>
      <c r="H19" s="31">
        <f>F18</f>
        <v>1.0108339672821856</v>
      </c>
      <c r="I19" s="227">
        <f>H19-H20</f>
        <v>-6.8120837714376048E-3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1.0176460510536232</v>
      </c>
      <c r="I20" s="228"/>
      <c r="J20" s="186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1.0139911408045257</v>
      </c>
      <c r="I21" s="229">
        <f>H21-H22</f>
        <v>-3.6549102490974761E-3</v>
      </c>
      <c r="J21" s="186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1.0176460510536232</v>
      </c>
      <c r="I22" s="230"/>
      <c r="J22" s="186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1.0176460510536232</v>
      </c>
      <c r="I23" s="227" t="e">
        <f>H23-H24</f>
        <v>#DIV/0!</v>
      </c>
      <c r="J23" s="186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6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1.0108339672821856</v>
      </c>
      <c r="I25" s="219" t="e">
        <f>H25-H26</f>
        <v>#DIV/0!</v>
      </c>
      <c r="J25" s="186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1.0139911408045257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1.0124125540433555</v>
      </c>
      <c r="C31" s="38"/>
      <c r="D31" s="38"/>
      <c r="E31" s="40"/>
      <c r="G31" s="34">
        <v>3</v>
      </c>
      <c r="H31" s="31">
        <f>F19</f>
        <v>1.0176460510536232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38.93111609795605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28.263990287116091</v>
      </c>
      <c r="C33" s="40"/>
      <c r="D33" s="40"/>
      <c r="G33" s="34">
        <v>2</v>
      </c>
      <c r="H33" s="31">
        <f>F18</f>
        <v>1.0108339672821856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44.336009712883907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1.0139911408045257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39.799999999999997</v>
      </c>
    </row>
    <row r="39" spans="1:9">
      <c r="A39" s="116" t="s">
        <v>5</v>
      </c>
      <c r="B39" s="102">
        <v>28.7</v>
      </c>
    </row>
    <row r="40" spans="1:9">
      <c r="A40" s="116" t="s">
        <v>6</v>
      </c>
      <c r="B40" s="102">
        <v>43.4</v>
      </c>
    </row>
    <row r="41" spans="1:9" ht="13" thickBot="1">
      <c r="A41" s="117" t="s">
        <v>51</v>
      </c>
      <c r="B41" s="102">
        <v>34.200000000000003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38.799999999999997</v>
      </c>
    </row>
    <row r="45" spans="1:9">
      <c r="A45" s="116" t="s">
        <v>5</v>
      </c>
      <c r="B45" s="114">
        <v>28</v>
      </c>
    </row>
    <row r="46" spans="1:9">
      <c r="A46" s="116" t="s">
        <v>6</v>
      </c>
      <c r="B46" s="114">
        <v>44.1</v>
      </c>
    </row>
    <row r="47" spans="1:9" ht="13" thickBot="1">
      <c r="A47" s="117" t="s">
        <v>51</v>
      </c>
      <c r="B47" s="115">
        <v>32.299999999999997</v>
      </c>
    </row>
  </sheetData>
  <mergeCells count="17">
    <mergeCell ref="I31:I32"/>
    <mergeCell ref="I33:I34"/>
    <mergeCell ref="I35:I36"/>
    <mergeCell ref="A37:B37"/>
    <mergeCell ref="A43:B43"/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125" zoomScaleNormal="125" zoomScalePageLayoutView="125" workbookViewId="0">
      <selection activeCell="E6" sqref="E6"/>
    </sheetView>
  </sheetViews>
  <sheetFormatPr baseColWidth="10" defaultRowHeight="12" x14ac:dyDescent="0"/>
  <cols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8" max="8" width="20.83203125" bestFit="1" customWidth="1"/>
  </cols>
  <sheetData>
    <row r="1" spans="1:13">
      <c r="A1" s="187" t="s">
        <v>135</v>
      </c>
      <c r="B1" s="213" t="s">
        <v>155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53</v>
      </c>
      <c r="C4" s="4"/>
      <c r="E4" s="4"/>
      <c r="F4" s="2" t="s">
        <v>13</v>
      </c>
      <c r="G4" s="188">
        <v>9.5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8">
        <v>55.5</v>
      </c>
      <c r="C5" s="81"/>
      <c r="D5" s="82" t="s">
        <v>3</v>
      </c>
      <c r="E5" s="83">
        <f>1.099421-(0.0009929*B11)+(0.0000023*(B11*B11))-(0.0001392*B4)</f>
        <v>1.0244451769999998</v>
      </c>
      <c r="F5" s="2" t="s">
        <v>12</v>
      </c>
      <c r="G5" s="188">
        <v>22.8</v>
      </c>
      <c r="H5" s="48" t="s">
        <v>3</v>
      </c>
      <c r="I5" s="44">
        <f>1.1549-0.0678*(LOG(B8+G4+G5+G6))</f>
        <v>1.019745023572262</v>
      </c>
      <c r="J5" s="19">
        <f>1.1599-0.0717*(LOG(B8+G4+G5+G6))</f>
        <v>1.0169706222733212</v>
      </c>
      <c r="K5" s="19">
        <f>1.1423-0.0632*(LOG(B8+G4+G5+G6))</f>
        <v>1.0163148302325511</v>
      </c>
      <c r="L5" s="19">
        <f>1.133-0.0612*(LOG(B8+G4+G5+G6))</f>
        <v>1.0110017026935463</v>
      </c>
      <c r="M5" s="19">
        <f>1.1339-0.0645*(LOG(B8+G4+G5+G6))</f>
        <v>1.0053233631329039</v>
      </c>
    </row>
    <row r="6" spans="1:13" ht="13" thickBot="1">
      <c r="A6" s="7" t="s">
        <v>1</v>
      </c>
      <c r="B6" s="188">
        <v>157.5</v>
      </c>
      <c r="C6" s="42" t="s">
        <v>11</v>
      </c>
      <c r="D6" s="54" t="s">
        <v>4</v>
      </c>
      <c r="E6" s="50">
        <f>((4.95/E5)-4.5)*100</f>
        <v>33.188374657163422</v>
      </c>
      <c r="F6" s="2" t="s">
        <v>14</v>
      </c>
      <c r="G6" s="188">
        <v>45</v>
      </c>
      <c r="H6" s="48" t="s">
        <v>4</v>
      </c>
      <c r="I6" s="45">
        <f>((4.95/I5)-4.5)*100</f>
        <v>35.415460294151572</v>
      </c>
      <c r="J6" s="17">
        <f>((4.95/J5)-4.5)*100</f>
        <v>36.739723998599146</v>
      </c>
      <c r="K6" s="17">
        <f>((4.95/K5)-4.5)*100</f>
        <v>37.053799939862216</v>
      </c>
      <c r="L6" s="17">
        <f>((4.95/L5)-4.5)*100</f>
        <v>39.613418732336036</v>
      </c>
      <c r="M6" s="17">
        <f>((4.95/M5)-4.5)*100</f>
        <v>42.378888378187355</v>
      </c>
    </row>
    <row r="7" spans="1:13" ht="13" thickBot="1">
      <c r="A7" s="7" t="s">
        <v>2</v>
      </c>
      <c r="B7" s="188">
        <v>14.4</v>
      </c>
      <c r="C7" s="7"/>
      <c r="D7" s="48" t="s">
        <v>5</v>
      </c>
      <c r="E7" s="51">
        <f>(E6*B5)/100</f>
        <v>18.419547934725699</v>
      </c>
      <c r="F7" s="2"/>
      <c r="G7" s="14"/>
      <c r="H7" s="48" t="s">
        <v>5</v>
      </c>
      <c r="I7" s="46">
        <f>(I6*B5)/100</f>
        <v>19.655580463254122</v>
      </c>
      <c r="J7" s="18">
        <f>(J6*B5)/100</f>
        <v>20.390546819222529</v>
      </c>
      <c r="K7" s="18">
        <f>(K6*B5)/100</f>
        <v>20.564858966623529</v>
      </c>
      <c r="L7" s="18">
        <f>(L6*B5)/100</f>
        <v>21.985447396446503</v>
      </c>
      <c r="M7" s="18">
        <f>(M6*B5)/100</f>
        <v>23.520283049893983</v>
      </c>
    </row>
    <row r="8" spans="1:13" ht="13" thickBot="1">
      <c r="A8" s="7" t="s">
        <v>9</v>
      </c>
      <c r="B8" s="188">
        <v>21.2</v>
      </c>
      <c r="C8" s="7"/>
      <c r="D8" s="55" t="s">
        <v>6</v>
      </c>
      <c r="E8" s="51">
        <f>B5-E7</f>
        <v>37.080452065274301</v>
      </c>
      <c r="F8" s="2"/>
      <c r="G8" s="14"/>
      <c r="H8" s="49" t="s">
        <v>6</v>
      </c>
      <c r="I8" s="46">
        <f>B5-I7</f>
        <v>35.844419536745875</v>
      </c>
      <c r="J8" s="18">
        <f>B5-J7</f>
        <v>35.109453180777471</v>
      </c>
      <c r="K8" s="18">
        <f>B5-K7</f>
        <v>34.935141033376468</v>
      </c>
      <c r="L8" s="18">
        <f>B5-L7</f>
        <v>33.514552603553497</v>
      </c>
      <c r="M8" s="18">
        <f>B5-M7</f>
        <v>31.979716950106017</v>
      </c>
    </row>
    <row r="9" spans="1:13">
      <c r="A9" s="7" t="s">
        <v>29</v>
      </c>
      <c r="B9" s="188">
        <v>25.4</v>
      </c>
      <c r="C9" s="7"/>
      <c r="D9" s="48" t="s">
        <v>10</v>
      </c>
      <c r="E9" s="52">
        <f>B5/((B6/100)*(B6/100))</f>
        <v>22.373393801965232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8">
        <v>38.1</v>
      </c>
      <c r="C10" s="8"/>
      <c r="D10" s="49" t="s">
        <v>32</v>
      </c>
      <c r="E10" s="53">
        <f>B6/B7</f>
        <v>10.9375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84.699999999999989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35.299999999999997</v>
      </c>
      <c r="C17" s="104">
        <v>0.99409999999999998</v>
      </c>
      <c r="D17" s="105">
        <v>-0.01</v>
      </c>
      <c r="E17" s="105">
        <v>1.7</v>
      </c>
      <c r="F17" s="163">
        <f>B5/(((B5-D17)/C17)-(E17+0.1))</f>
        <v>1.0270274244787196</v>
      </c>
      <c r="G17" s="62">
        <v>1</v>
      </c>
      <c r="H17" s="31">
        <f>F17</f>
        <v>1.0270274244787196</v>
      </c>
      <c r="I17" s="225">
        <f>H17-H18</f>
        <v>1.5271607271123422E-3</v>
      </c>
      <c r="J17" s="59"/>
    </row>
    <row r="18" spans="1:13" ht="13" thickBot="1">
      <c r="A18" s="86">
        <v>2</v>
      </c>
      <c r="B18" s="103">
        <v>35.299999999999997</v>
      </c>
      <c r="C18" s="104">
        <v>0.99409999999999998</v>
      </c>
      <c r="D18" s="87">
        <v>-0.09</v>
      </c>
      <c r="E18" s="87">
        <v>1.7</v>
      </c>
      <c r="F18" s="88">
        <f>B5/(((B5-D18)/C18)-(E18+0.1))</f>
        <v>1.0255002637516073</v>
      </c>
      <c r="G18" s="63">
        <v>2</v>
      </c>
      <c r="H18" s="31">
        <f>F18</f>
        <v>1.0255002637516073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1.0255002637516073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1.0270274244787196</v>
      </c>
      <c r="I21" s="229" t="e">
        <f>H21-H22</f>
        <v>#DIV/0!</v>
      </c>
      <c r="J21" s="18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1.0255002637516073</v>
      </c>
      <c r="I25" s="219" t="e">
        <f>H25-H26</f>
        <v>#DIV/0!</v>
      </c>
      <c r="J25" s="18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1.0270274244787196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1.0262638441151635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32.332104788106534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17.944318157399128</v>
      </c>
      <c r="C33" s="40"/>
      <c r="D33" s="40"/>
      <c r="G33" s="34">
        <v>2</v>
      </c>
      <c r="H33" s="31">
        <f>F18</f>
        <v>1.0255002637516073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37.555681842600876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1.0270274244787196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29.8</v>
      </c>
    </row>
    <row r="39" spans="1:9">
      <c r="A39" s="116" t="s">
        <v>5</v>
      </c>
      <c r="B39" s="102">
        <v>16.600000000000001</v>
      </c>
    </row>
    <row r="40" spans="1:9">
      <c r="A40" s="116" t="s">
        <v>6</v>
      </c>
      <c r="B40" s="102">
        <v>38.9</v>
      </c>
    </row>
    <row r="41" spans="1:9" ht="13" thickBot="1">
      <c r="A41" s="117" t="s">
        <v>51</v>
      </c>
      <c r="B41" s="102">
        <v>29.3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25.7</v>
      </c>
    </row>
    <row r="45" spans="1:9">
      <c r="A45" s="116" t="s">
        <v>5</v>
      </c>
      <c r="B45" s="114">
        <v>14.2</v>
      </c>
    </row>
    <row r="46" spans="1:9">
      <c r="A46" s="116" t="s">
        <v>6</v>
      </c>
      <c r="B46" s="114">
        <v>40.9</v>
      </c>
    </row>
    <row r="47" spans="1:9" ht="13" thickBot="1">
      <c r="A47" s="117" t="s">
        <v>51</v>
      </c>
      <c r="B47" s="115">
        <v>29.9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2" zoomScale="125" zoomScaleNormal="125" zoomScalePageLayoutView="125" workbookViewId="0">
      <selection activeCell="B38" sqref="B38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7" t="s">
        <v>135</v>
      </c>
      <c r="B1" s="213" t="s">
        <v>156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188">
        <v>14.4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8">
        <v>66.7</v>
      </c>
      <c r="C5" s="81"/>
      <c r="D5" s="82" t="s">
        <v>3</v>
      </c>
      <c r="E5" s="83">
        <f>1.099421-(0.0009929*B11)+(0.0000023*(B11*B11))-(0.0001392*B4)</f>
        <v>1.016973672</v>
      </c>
      <c r="F5" s="2" t="s">
        <v>12</v>
      </c>
      <c r="G5" s="188">
        <v>31.5</v>
      </c>
      <c r="H5" s="48" t="s">
        <v>3</v>
      </c>
      <c r="I5" s="44">
        <f>1.1549-0.0678*(LOG(B8+G4+G5+G6))</f>
        <v>1.0153644655792</v>
      </c>
      <c r="J5" s="19">
        <f>1.1599-0.0717*(LOG(B8+G4+G5+G6))</f>
        <v>1.0123380852806583</v>
      </c>
      <c r="K5" s="19">
        <f>1.1423-0.0632*(LOG(B8+G4+G5+G6))</f>
        <v>1.0122314782390183</v>
      </c>
      <c r="L5" s="19">
        <f>1.133-0.0612*(LOG(B8+G4+G5+G6))</f>
        <v>1.0070475706998088</v>
      </c>
      <c r="M5" s="19">
        <f>1.1339-0.0645*(LOG(B8+G4+G5+G6))</f>
        <v>1.0011560181395043</v>
      </c>
    </row>
    <row r="6" spans="1:13" ht="13" thickBot="1">
      <c r="A6" s="7" t="s">
        <v>1</v>
      </c>
      <c r="B6" s="188">
        <v>152.80000000000001</v>
      </c>
      <c r="C6" s="42" t="s">
        <v>11</v>
      </c>
      <c r="D6" s="54" t="s">
        <v>4</v>
      </c>
      <c r="E6" s="50">
        <f>((4.95/E5)-4.5)*100</f>
        <v>36.738264351055875</v>
      </c>
      <c r="F6" s="2" t="s">
        <v>14</v>
      </c>
      <c r="G6" s="188">
        <v>43.8</v>
      </c>
      <c r="H6" s="48" t="s">
        <v>4</v>
      </c>
      <c r="I6" s="45">
        <f>((4.95/I5)-4.5)*100</f>
        <v>37.509674388333458</v>
      </c>
      <c r="J6" s="17">
        <f>((4.95/J5)-4.5)*100</f>
        <v>38.967082437452035</v>
      </c>
      <c r="K6" s="17">
        <f>((4.95/K5)-4.5)*100</f>
        <v>39.018579881701413</v>
      </c>
      <c r="L6" s="17">
        <f>((4.95/L5)-4.5)*100</f>
        <v>41.535866231243546</v>
      </c>
      <c r="M6" s="17">
        <f>((4.95/M5)-4.5)*100</f>
        <v>44.428431764194002</v>
      </c>
    </row>
    <row r="7" spans="1:13" ht="13" thickBot="1">
      <c r="A7" s="7" t="s">
        <v>2</v>
      </c>
      <c r="B7" s="188">
        <v>15.6</v>
      </c>
      <c r="C7" s="7"/>
      <c r="D7" s="48" t="s">
        <v>5</v>
      </c>
      <c r="E7" s="51">
        <f>(E6*B5)/100</f>
        <v>24.504422322154269</v>
      </c>
      <c r="F7" s="2"/>
      <c r="G7" s="14"/>
      <c r="H7" s="48" t="s">
        <v>5</v>
      </c>
      <c r="I7" s="46">
        <f>(I6*B5)/100</f>
        <v>25.018952817018416</v>
      </c>
      <c r="J7" s="18">
        <f>(J6*B5)/100</f>
        <v>25.991043985780507</v>
      </c>
      <c r="K7" s="18">
        <f>(K6*B5)/100</f>
        <v>26.025392781094844</v>
      </c>
      <c r="L7" s="18">
        <f>(L6*B5)/100</f>
        <v>27.704422776239443</v>
      </c>
      <c r="M7" s="18">
        <f>(M6*B5)/100</f>
        <v>29.633763986717398</v>
      </c>
    </row>
    <row r="8" spans="1:13" ht="13" thickBot="1">
      <c r="A8" s="7" t="s">
        <v>9</v>
      </c>
      <c r="B8" s="188">
        <v>24.6</v>
      </c>
      <c r="C8" s="7"/>
      <c r="D8" s="55" t="s">
        <v>6</v>
      </c>
      <c r="E8" s="51">
        <f>B5-E7</f>
        <v>42.195577677845733</v>
      </c>
      <c r="F8" s="2"/>
      <c r="G8" s="14"/>
      <c r="H8" s="49" t="s">
        <v>6</v>
      </c>
      <c r="I8" s="46">
        <f>B5-I7</f>
        <v>41.681047182981587</v>
      </c>
      <c r="J8" s="18">
        <f>B5-J7</f>
        <v>40.708956014219496</v>
      </c>
      <c r="K8" s="18">
        <f>B5-K7</f>
        <v>40.674607218905159</v>
      </c>
      <c r="L8" s="18">
        <f>B5-L7</f>
        <v>38.995577223760563</v>
      </c>
      <c r="M8" s="18">
        <f>B5-M7</f>
        <v>37.066236013282605</v>
      </c>
    </row>
    <row r="9" spans="1:13">
      <c r="A9" s="7" t="s">
        <v>29</v>
      </c>
      <c r="B9" s="188">
        <v>33</v>
      </c>
      <c r="C9" s="7"/>
      <c r="D9" s="48" t="s">
        <v>10</v>
      </c>
      <c r="E9" s="52">
        <f>B5/((B6/100)*(B6/100))</f>
        <v>28.567953181107974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8">
        <v>42.2</v>
      </c>
      <c r="C10" s="8"/>
      <c r="D10" s="49" t="s">
        <v>32</v>
      </c>
      <c r="E10" s="53">
        <f>B6/B7</f>
        <v>9.7948717948717956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99.800000000000011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36.200000000000003</v>
      </c>
      <c r="C17" s="104">
        <v>0.99360000000000004</v>
      </c>
      <c r="D17" s="105">
        <v>-0.3</v>
      </c>
      <c r="E17" s="105">
        <v>1.27</v>
      </c>
      <c r="F17" s="163">
        <f>B5/(((B5-D17)/C17)-(E17+0.1))</f>
        <v>1.0096642886411278</v>
      </c>
      <c r="G17" s="62">
        <v>1</v>
      </c>
      <c r="H17" s="31">
        <f>F17</f>
        <v>1.0096642886411278</v>
      </c>
      <c r="I17" s="225">
        <f>H17-H18</f>
        <v>-6.1763183771135211E-4</v>
      </c>
      <c r="J17" s="59"/>
    </row>
    <row r="18" spans="1:13" ht="13" thickBot="1">
      <c r="A18" s="86">
        <v>2</v>
      </c>
      <c r="B18" s="103">
        <v>36.200000000000003</v>
      </c>
      <c r="C18" s="104">
        <v>0.99360000000000004</v>
      </c>
      <c r="D18" s="87">
        <v>-0.24</v>
      </c>
      <c r="E18" s="87">
        <v>1.25</v>
      </c>
      <c r="F18" s="88">
        <f>B5/(((B5-D18)/C18)-(E18+0.1))</f>
        <v>1.0102819204788391</v>
      </c>
      <c r="G18" s="63">
        <v>2</v>
      </c>
      <c r="H18" s="31">
        <f>F18</f>
        <v>1.0102819204788391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1.0102819204788391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1.0096642886411278</v>
      </c>
      <c r="I21" s="229" t="e">
        <f>H21-H22</f>
        <v>#DIV/0!</v>
      </c>
      <c r="J21" s="18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1.0102819204788391</v>
      </c>
      <c r="I25" s="219" t="e">
        <f>H25-H26</f>
        <v>#DIV/0!</v>
      </c>
      <c r="J25" s="18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1.0096642886411278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1.0099731045599833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40.112061167863985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26.75474479896528</v>
      </c>
      <c r="C33" s="40"/>
      <c r="D33" s="40"/>
      <c r="G33" s="34">
        <v>2</v>
      </c>
      <c r="H33" s="31">
        <f>F18</f>
        <v>1.0102819204788391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39.945255201034726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1.0096642886411278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41.5</v>
      </c>
    </row>
    <row r="39" spans="1:9">
      <c r="A39" s="116" t="s">
        <v>5</v>
      </c>
      <c r="B39" s="102">
        <v>27.7</v>
      </c>
    </row>
    <row r="40" spans="1:9">
      <c r="A40" s="116" t="s">
        <v>6</v>
      </c>
      <c r="B40" s="102">
        <v>39</v>
      </c>
    </row>
    <row r="41" spans="1:9" ht="13" thickBot="1">
      <c r="A41" s="117" t="s">
        <v>51</v>
      </c>
      <c r="B41" s="102">
        <v>30.5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37.6</v>
      </c>
    </row>
    <row r="45" spans="1:9">
      <c r="A45" s="116" t="s">
        <v>5</v>
      </c>
      <c r="B45" s="114">
        <v>24.9</v>
      </c>
    </row>
    <row r="46" spans="1:9">
      <c r="A46" s="116" t="s">
        <v>6</v>
      </c>
      <c r="B46" s="114">
        <v>41.3</v>
      </c>
    </row>
    <row r="47" spans="1:9" ht="13" thickBot="1">
      <c r="A47" s="117" t="s">
        <v>51</v>
      </c>
      <c r="B47" s="115">
        <v>30.2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zoomScale="125" zoomScaleNormal="125" zoomScalePageLayoutView="125" workbookViewId="0">
      <selection activeCell="L6" sqref="L6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7" t="s">
        <v>135</v>
      </c>
      <c r="B1" s="213" t="s">
        <v>157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46</v>
      </c>
      <c r="C4" s="4"/>
      <c r="E4" s="4"/>
      <c r="F4" s="2" t="s">
        <v>13</v>
      </c>
      <c r="G4" s="188">
        <v>19.600000000000001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8">
        <v>81.7</v>
      </c>
      <c r="C5" s="81"/>
      <c r="D5" s="82" t="s">
        <v>3</v>
      </c>
      <c r="E5" s="83">
        <f>1.099421-(0.0009929*B11)+(0.0000023*(B11*B11))-(0.0001392*B4)</f>
        <v>1.0126118</v>
      </c>
      <c r="F5" s="2" t="s">
        <v>12</v>
      </c>
      <c r="G5" s="188">
        <v>36.5</v>
      </c>
      <c r="H5" s="48" t="s">
        <v>3</v>
      </c>
      <c r="I5" s="44">
        <f>1.1549-0.0678*(LOG(B8+G4+G5+G6))</f>
        <v>1.0110137634531025</v>
      </c>
      <c r="J5" s="19">
        <f>1.1599-0.0717*(LOG(B8+G4+G5+G6))</f>
        <v>1.0077371215278383</v>
      </c>
      <c r="K5" s="19">
        <f>1.1423-0.0632*(LOG(B8+G4+G5+G6))</f>
        <v>1.0081759564931574</v>
      </c>
      <c r="L5" s="19">
        <f>1.133-0.0612*(LOG(B8+G4+G5+G6))</f>
        <v>1.0031203882497031</v>
      </c>
      <c r="M5" s="19">
        <f>1.1339-0.0645*(LOG(B8+G4+G5+G6))</f>
        <v>0.99701707585140253</v>
      </c>
    </row>
    <row r="6" spans="1:13" ht="13" thickBot="1">
      <c r="A6" s="7" t="s">
        <v>1</v>
      </c>
      <c r="B6" s="188">
        <v>159.19999999999999</v>
      </c>
      <c r="C6" s="42" t="s">
        <v>11</v>
      </c>
      <c r="D6" s="54" t="s">
        <v>4</v>
      </c>
      <c r="E6" s="50">
        <f>((4.95/E5)-4.5)*100</f>
        <v>38.834911858621446</v>
      </c>
      <c r="F6" s="2" t="s">
        <v>14</v>
      </c>
      <c r="G6" s="188">
        <v>46.8</v>
      </c>
      <c r="H6" s="48" t="s">
        <v>4</v>
      </c>
      <c r="I6" s="45">
        <f>((4.95/I5)-4.5)*100</f>
        <v>39.607577951594749</v>
      </c>
      <c r="J6" s="17">
        <f>((4.95/J5)-4.5)*100</f>
        <v>41.199529545489533</v>
      </c>
      <c r="K6" s="17">
        <f>((4.95/K5)-4.5)*100</f>
        <v>40.985722097370484</v>
      </c>
      <c r="L6" s="17">
        <f>((4.95/L5)-4.5)*100</f>
        <v>43.46021255105974</v>
      </c>
      <c r="M6" s="17">
        <f>((4.95/M5)-4.5)*100</f>
        <v>46.480965059996478</v>
      </c>
    </row>
    <row r="7" spans="1:13" ht="13" thickBot="1">
      <c r="A7" s="7" t="s">
        <v>2</v>
      </c>
      <c r="B7" s="188">
        <v>17</v>
      </c>
      <c r="C7" s="7"/>
      <c r="D7" s="48" t="s">
        <v>5</v>
      </c>
      <c r="E7" s="51">
        <f>(E6*B5)/100</f>
        <v>31.728122988493723</v>
      </c>
      <c r="F7" s="2"/>
      <c r="G7" s="14"/>
      <c r="H7" s="48" t="s">
        <v>5</v>
      </c>
      <c r="I7" s="46">
        <f>(I6*B5)/100</f>
        <v>32.35939118645291</v>
      </c>
      <c r="J7" s="18">
        <f>(J6*B5)/100</f>
        <v>33.660015638664952</v>
      </c>
      <c r="K7" s="18">
        <f>(K6*B5)/100</f>
        <v>33.485334953551686</v>
      </c>
      <c r="L7" s="18">
        <f>(L6*B5)/100</f>
        <v>35.506993654215805</v>
      </c>
      <c r="M7" s="18">
        <f>(M6*B5)/100</f>
        <v>37.974948454017124</v>
      </c>
    </row>
    <row r="8" spans="1:13" ht="13" thickBot="1">
      <c r="A8" s="7" t="s">
        <v>9</v>
      </c>
      <c r="B8" s="188">
        <v>29.6</v>
      </c>
      <c r="C8" s="7"/>
      <c r="D8" s="55" t="s">
        <v>6</v>
      </c>
      <c r="E8" s="51">
        <f>B5-E7</f>
        <v>49.97187701150628</v>
      </c>
      <c r="F8" s="2"/>
      <c r="G8" s="14"/>
      <c r="H8" s="49" t="s">
        <v>6</v>
      </c>
      <c r="I8" s="46">
        <f>B5-I7</f>
        <v>49.340608813547092</v>
      </c>
      <c r="J8" s="18">
        <f>B5-J7</f>
        <v>48.039984361335051</v>
      </c>
      <c r="K8" s="18">
        <f>B5-K7</f>
        <v>48.214665046448317</v>
      </c>
      <c r="L8" s="18">
        <f>B5-L7</f>
        <v>46.193006345784198</v>
      </c>
      <c r="M8" s="18">
        <f>B5-M7</f>
        <v>43.725051545982879</v>
      </c>
    </row>
    <row r="9" spans="1:13">
      <c r="A9" s="7" t="s">
        <v>29</v>
      </c>
      <c r="B9" s="188">
        <v>28.8</v>
      </c>
      <c r="C9" s="7"/>
      <c r="D9" s="48" t="s">
        <v>10</v>
      </c>
      <c r="E9" s="52">
        <f>B5/((B6/100)*(B6/100))</f>
        <v>32.235612737052101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8">
        <v>49.6</v>
      </c>
      <c r="C10" s="8"/>
      <c r="D10" s="49" t="s">
        <v>32</v>
      </c>
      <c r="E10" s="53">
        <f>B6/B7</f>
        <v>9.3647058823529399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108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35.799999999999997</v>
      </c>
      <c r="C17" s="104">
        <v>0.99380000000000002</v>
      </c>
      <c r="D17" s="105">
        <v>-0.63</v>
      </c>
      <c r="E17" s="105">
        <v>1.67</v>
      </c>
      <c r="F17" s="163">
        <f>B5/(((B5-D17)/C17)-(E17+0.1))</f>
        <v>1.0077259336594342</v>
      </c>
      <c r="G17" s="62">
        <v>1</v>
      </c>
      <c r="H17" s="31">
        <f>F17</f>
        <v>1.0077259336594342</v>
      </c>
      <c r="I17" s="225">
        <f>H17-H18</f>
        <v>2.3259766080641064E-4</v>
      </c>
      <c r="J17" s="59"/>
    </row>
    <row r="18" spans="1:13" ht="13" thickBot="1">
      <c r="A18" s="86">
        <v>2</v>
      </c>
      <c r="B18" s="103">
        <v>35.700000000000003</v>
      </c>
      <c r="C18" s="104">
        <v>0.99370000000000003</v>
      </c>
      <c r="D18" s="87">
        <v>-0.69</v>
      </c>
      <c r="E18" s="87">
        <v>1.72</v>
      </c>
      <c r="F18" s="88">
        <f>B5/(((B5-D18)/C18)-(E18+0.1))</f>
        <v>1.0074933359986278</v>
      </c>
      <c r="G18" s="63">
        <v>2</v>
      </c>
      <c r="H18" s="31">
        <f>F18</f>
        <v>1.0074933359986278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1.0074933359986278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1.0077259336594342</v>
      </c>
      <c r="I21" s="229" t="e">
        <f>H21-H22</f>
        <v>#DIV/0!</v>
      </c>
      <c r="J21" s="18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1.0074933359986278</v>
      </c>
      <c r="I25" s="219" t="e">
        <f>H25-H26</f>
        <v>#DIV/0!</v>
      </c>
      <c r="J25" s="18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1.0077259336594342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1.0076096348290311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41.261678024734749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33.710790946208292</v>
      </c>
      <c r="C33" s="40"/>
      <c r="D33" s="40"/>
      <c r="G33" s="34">
        <v>2</v>
      </c>
      <c r="H33" s="31">
        <f>F18</f>
        <v>1.0074933359986278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47.989209053791711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1.0077259336594342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42.6</v>
      </c>
    </row>
    <row r="39" spans="1:9">
      <c r="A39" s="116" t="s">
        <v>5</v>
      </c>
      <c r="B39" s="102">
        <v>34.799999999999997</v>
      </c>
    </row>
    <row r="40" spans="1:9">
      <c r="A40" s="116" t="s">
        <v>6</v>
      </c>
      <c r="B40" s="102">
        <v>46.9</v>
      </c>
    </row>
    <row r="41" spans="1:9" ht="13" thickBot="1">
      <c r="A41" s="117" t="s">
        <v>51</v>
      </c>
      <c r="B41" s="102">
        <v>37.5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40.6</v>
      </c>
    </row>
    <row r="45" spans="1:9">
      <c r="A45" s="116" t="s">
        <v>5</v>
      </c>
      <c r="B45" s="114">
        <v>33</v>
      </c>
    </row>
    <row r="46" spans="1:9">
      <c r="A46" s="116" t="s">
        <v>6</v>
      </c>
      <c r="B46" s="114">
        <v>48.2</v>
      </c>
    </row>
    <row r="47" spans="1:9" ht="13" thickBot="1">
      <c r="A47" s="117" t="s">
        <v>51</v>
      </c>
      <c r="B47" s="115">
        <v>35.299999999999997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2" zoomScale="125" zoomScaleNormal="125" zoomScalePageLayoutView="125" workbookViewId="0">
      <selection activeCell="K6" sqref="K6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7" t="s">
        <v>135</v>
      </c>
      <c r="B1" s="213" t="s">
        <v>158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39</v>
      </c>
      <c r="C4" s="4"/>
      <c r="E4" s="4"/>
      <c r="F4" s="2" t="s">
        <v>13</v>
      </c>
      <c r="G4" s="188">
        <v>9.1999999999999993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88">
        <v>63.5</v>
      </c>
      <c r="C5" s="81"/>
      <c r="D5" s="82" t="s">
        <v>3</v>
      </c>
      <c r="E5" s="83">
        <f>1.099421-(0.0009929*B11)+(0.0000023*(B11*B11))-(0.0001392*B4)</f>
        <v>1.0286576000000001</v>
      </c>
      <c r="F5" s="2" t="s">
        <v>12</v>
      </c>
      <c r="G5" s="188">
        <v>28.2</v>
      </c>
      <c r="H5" s="48" t="s">
        <v>3</v>
      </c>
      <c r="I5" s="44">
        <f>1.1549-0.0678*(LOG(B8+G4+G5+G6))</f>
        <v>1.0214685345912311</v>
      </c>
      <c r="J5" s="19">
        <f>1.1599-0.0717*(LOG(B8+G4+G5+G6))</f>
        <v>1.0187932733066558</v>
      </c>
      <c r="K5" s="19">
        <f>1.1423-0.0632*(LOG(B8+G4+G5+G6))</f>
        <v>1.017921406875602</v>
      </c>
      <c r="L5" s="19">
        <f>1.133-0.0612*(LOG(B8+G4+G5+G6))</f>
        <v>1.0125574383035891</v>
      </c>
      <c r="M5" s="19">
        <f>1.1339-0.0645*(LOG(B8+G4+G5+G6))</f>
        <v>1.0069629864474101</v>
      </c>
    </row>
    <row r="6" spans="1:13" ht="13" thickBot="1">
      <c r="A6" s="7" t="s">
        <v>1</v>
      </c>
      <c r="B6" s="188">
        <v>158</v>
      </c>
      <c r="C6" s="42" t="s">
        <v>11</v>
      </c>
      <c r="D6" s="54" t="s">
        <v>4</v>
      </c>
      <c r="E6" s="50">
        <f>((4.95/E5)-4.5)*100</f>
        <v>31.209685321918545</v>
      </c>
      <c r="F6" s="2" t="s">
        <v>14</v>
      </c>
      <c r="G6" s="188">
        <v>34.700000000000003</v>
      </c>
      <c r="H6" s="48" t="s">
        <v>4</v>
      </c>
      <c r="I6" s="45">
        <f>((4.95/I5)-4.5)*100</f>
        <v>34.596424889473454</v>
      </c>
      <c r="J6" s="17">
        <f>((4.95/J5)-4.5)*100</f>
        <v>35.86893236289113</v>
      </c>
      <c r="K6" s="17">
        <f>((4.95/K5)-4.5)*100</f>
        <v>36.285087096604229</v>
      </c>
      <c r="L6" s="17">
        <f>((4.95/L5)-4.5)*100</f>
        <v>38.861156192096487</v>
      </c>
      <c r="M6" s="17">
        <f>((4.95/M5)-4.5)*100</f>
        <v>41.577154932349636</v>
      </c>
    </row>
    <row r="7" spans="1:13" ht="13" thickBot="1">
      <c r="A7" s="7" t="s">
        <v>2</v>
      </c>
      <c r="B7" s="188">
        <v>15.2</v>
      </c>
      <c r="C7" s="7"/>
      <c r="D7" s="48" t="s">
        <v>5</v>
      </c>
      <c r="E7" s="51">
        <f>(E6*B5)/100</f>
        <v>19.818150179418275</v>
      </c>
      <c r="F7" s="2"/>
      <c r="G7" s="14"/>
      <c r="H7" s="48" t="s">
        <v>5</v>
      </c>
      <c r="I7" s="46">
        <f>(I6*B5)/100</f>
        <v>21.968729804815645</v>
      </c>
      <c r="J7" s="18">
        <f>(J6*B5)/100</f>
        <v>22.776772050435866</v>
      </c>
      <c r="K7" s="18">
        <f>(K6*B5)/100</f>
        <v>23.041030306343686</v>
      </c>
      <c r="L7" s="18">
        <f>(L6*B5)/100</f>
        <v>24.67683418198127</v>
      </c>
      <c r="M7" s="18">
        <f>(M6*B5)/100</f>
        <v>26.401493382042016</v>
      </c>
    </row>
    <row r="8" spans="1:13" ht="13" thickBot="1">
      <c r="A8" s="7" t="s">
        <v>9</v>
      </c>
      <c r="B8" s="188">
        <v>20.8</v>
      </c>
      <c r="C8" s="7"/>
      <c r="D8" s="55" t="s">
        <v>6</v>
      </c>
      <c r="E8" s="51">
        <f>B5-E7</f>
        <v>43.681849820581725</v>
      </c>
      <c r="F8" s="2"/>
      <c r="G8" s="14"/>
      <c r="H8" s="49" t="s">
        <v>6</v>
      </c>
      <c r="I8" s="46">
        <f>B5-I7</f>
        <v>41.531270195184355</v>
      </c>
      <c r="J8" s="18">
        <f>B5-J7</f>
        <v>40.723227949564134</v>
      </c>
      <c r="K8" s="18">
        <f>B5-K7</f>
        <v>40.458969693656314</v>
      </c>
      <c r="L8" s="18">
        <f>B5-L7</f>
        <v>38.82316581801873</v>
      </c>
      <c r="M8" s="18">
        <f>B5-M7</f>
        <v>37.09850661795798</v>
      </c>
    </row>
    <row r="9" spans="1:13">
      <c r="A9" s="7" t="s">
        <v>29</v>
      </c>
      <c r="B9" s="188">
        <v>20.9</v>
      </c>
      <c r="C9" s="7"/>
      <c r="D9" s="48" t="s">
        <v>10</v>
      </c>
      <c r="E9" s="52">
        <f>B5/((B6/100)*(B6/100))</f>
        <v>25.436628745393364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88">
        <v>39.299999999999997</v>
      </c>
      <c r="C10" s="8"/>
      <c r="D10" s="49" t="s">
        <v>32</v>
      </c>
      <c r="E10" s="53">
        <f>B6/B7</f>
        <v>10.394736842105264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36.5</v>
      </c>
      <c r="C17" s="104">
        <v>0.99350000000000005</v>
      </c>
      <c r="D17" s="105">
        <v>-0.14000000000000001</v>
      </c>
      <c r="E17" s="105">
        <v>1.89</v>
      </c>
      <c r="F17" s="163">
        <f>B5/(((B5-D17)/C17)-(E17+0.1))</f>
        <v>1.0230983977652053</v>
      </c>
      <c r="G17" s="62">
        <v>1</v>
      </c>
      <c r="H17" s="31">
        <f>F17</f>
        <v>1.0230983977652053</v>
      </c>
      <c r="I17" s="225">
        <f>H17-H18</f>
        <v>-1.670236174489137E-4</v>
      </c>
      <c r="J17" s="59"/>
    </row>
    <row r="18" spans="1:13" ht="13" thickBot="1">
      <c r="A18" s="86">
        <v>2</v>
      </c>
      <c r="B18" s="103">
        <v>36.4</v>
      </c>
      <c r="C18" s="104">
        <v>0.99350000000000005</v>
      </c>
      <c r="D18" s="87">
        <v>-0.12</v>
      </c>
      <c r="E18" s="87">
        <v>1.88</v>
      </c>
      <c r="F18" s="88">
        <f>B5/(((B5-D18)/C18)-(E18+0.1))</f>
        <v>1.0232654213826542</v>
      </c>
      <c r="G18" s="63">
        <v>2</v>
      </c>
      <c r="H18" s="31">
        <f>F18</f>
        <v>1.0232654213826542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1.0232654213826542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88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1.0230983977652053</v>
      </c>
      <c r="I21" s="229" t="e">
        <f>H21-H22</f>
        <v>#DIV/0!</v>
      </c>
      <c r="J21" s="18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8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8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8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1.0232654213826542</v>
      </c>
      <c r="I25" s="219" t="e">
        <f>H25-H26</f>
        <v>#DIV/0!</v>
      </c>
      <c r="J25" s="18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1.0230983977652053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1.0231819095739296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33.784941238969338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21.453437686745527</v>
      </c>
      <c r="C33" s="40"/>
      <c r="D33" s="40"/>
      <c r="G33" s="34">
        <v>2</v>
      </c>
      <c r="H33" s="31">
        <f>F18</f>
        <v>1.0232654213826542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42.046562313254469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1.0230983977652053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38.1</v>
      </c>
    </row>
    <row r="39" spans="1:9">
      <c r="A39" s="116" t="s">
        <v>5</v>
      </c>
      <c r="B39" s="102">
        <v>24.2</v>
      </c>
    </row>
    <row r="40" spans="1:9">
      <c r="A40" s="116" t="s">
        <v>6</v>
      </c>
      <c r="B40" s="102">
        <v>39.299999999999997</v>
      </c>
    </row>
    <row r="41" spans="1:9" ht="13" thickBot="1">
      <c r="A41" s="117" t="s">
        <v>51</v>
      </c>
      <c r="B41" s="102">
        <v>30.2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34.1</v>
      </c>
    </row>
    <row r="45" spans="1:9">
      <c r="A45" s="116" t="s">
        <v>5</v>
      </c>
      <c r="B45" s="114">
        <v>21.5</v>
      </c>
    </row>
    <row r="46" spans="1:9">
      <c r="A46" s="116" t="s">
        <v>6</v>
      </c>
      <c r="B46" s="114">
        <v>41.4</v>
      </c>
    </row>
    <row r="47" spans="1:9" ht="13" thickBot="1">
      <c r="A47" s="117" t="s">
        <v>51</v>
      </c>
      <c r="B47" s="115">
        <v>30.4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125" zoomScaleNormal="125" zoomScalePageLayoutView="125" workbookViewId="0">
      <selection activeCell="E12" sqref="E12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159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58</v>
      </c>
      <c r="C4" s="4"/>
      <c r="E4" s="4"/>
      <c r="F4" s="2" t="s">
        <v>13</v>
      </c>
      <c r="G4" s="190">
        <v>12.3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64.2</v>
      </c>
      <c r="C5" s="81"/>
      <c r="D5" s="82" t="s">
        <v>3</v>
      </c>
      <c r="E5" s="83">
        <f>1.099421-(0.0009929*B11)+(0.0000023*(B11*B11))-(0.0001392*B4)</f>
        <v>1.0305328730000001</v>
      </c>
      <c r="F5" s="2" t="s">
        <v>12</v>
      </c>
      <c r="G5" s="190">
        <v>30.3</v>
      </c>
      <c r="H5" s="48" t="s">
        <v>3</v>
      </c>
      <c r="I5" s="44">
        <f>1.1549-0.0678*(LOG(B8+G4+G5+G6))</f>
        <v>1.0184296361649894</v>
      </c>
      <c r="J5" s="19">
        <f>1.1599-0.0717*(LOG(B8+G4+G5+G6))</f>
        <v>1.015579570988639</v>
      </c>
      <c r="K5" s="19">
        <f>1.1423-0.0632*(LOG(B8+G4+G5+G6))</f>
        <v>1.0150886873986331</v>
      </c>
      <c r="L5" s="19">
        <f>1.133-0.0612*(LOG(B8+G4+G5+G6))</f>
        <v>1.0098143618480435</v>
      </c>
      <c r="M5" s="19">
        <f>1.1339-0.0645*(LOG(B8+G4+G5+G6))</f>
        <v>1.0040719990065163</v>
      </c>
    </row>
    <row r="6" spans="1:13" ht="13" thickBot="1">
      <c r="A6" s="7" t="s">
        <v>1</v>
      </c>
      <c r="B6" s="59">
        <v>152.69999999999999</v>
      </c>
      <c r="C6" s="42" t="s">
        <v>11</v>
      </c>
      <c r="D6" s="54" t="s">
        <v>4</v>
      </c>
      <c r="E6" s="50">
        <f>((4.95/E5)-4.5)*100</f>
        <v>30.334022299548735</v>
      </c>
      <c r="F6" s="2" t="s">
        <v>14</v>
      </c>
      <c r="G6" s="190">
        <v>34.799999999999997</v>
      </c>
      <c r="H6" s="48" t="s">
        <v>4</v>
      </c>
      <c r="I6" s="45">
        <f>((4.95/I5)-4.5)*100</f>
        <v>36.042415128430335</v>
      </c>
      <c r="J6" s="17">
        <f>((4.95/J5)-4.5)*100</f>
        <v>37.406417124096961</v>
      </c>
      <c r="K6" s="17">
        <f>((4.95/K5)-4.5)*100</f>
        <v>37.642120481645861</v>
      </c>
      <c r="L6" s="17">
        <f>((4.95/L5)-4.5)*100</f>
        <v>40.189106732557448</v>
      </c>
      <c r="M6" s="17">
        <f>((4.95/M5)-4.5)*100</f>
        <v>42.992534887717241</v>
      </c>
    </row>
    <row r="7" spans="1:13" ht="13" thickBot="1">
      <c r="A7" s="7" t="s">
        <v>2</v>
      </c>
      <c r="B7" s="190">
        <v>15.9</v>
      </c>
      <c r="C7" s="7"/>
      <c r="D7" s="48" t="s">
        <v>5</v>
      </c>
      <c r="E7" s="51">
        <f>(E6*B5)/100</f>
        <v>19.474442316310288</v>
      </c>
      <c r="F7" s="2"/>
      <c r="G7" s="14"/>
      <c r="H7" s="48" t="s">
        <v>5</v>
      </c>
      <c r="I7" s="46">
        <f>(I6*B5)/100</f>
        <v>23.139230512452276</v>
      </c>
      <c r="J7" s="18">
        <f>(J6*B5)/100</f>
        <v>24.014919793670252</v>
      </c>
      <c r="K7" s="18">
        <f>(K6*B5)/100</f>
        <v>24.166241349216644</v>
      </c>
      <c r="L7" s="18">
        <f>(L6*B5)/100</f>
        <v>25.801406522301882</v>
      </c>
      <c r="M7" s="18">
        <f>(M6*B5)/100</f>
        <v>27.601207397914468</v>
      </c>
    </row>
    <row r="8" spans="1:13" ht="13" thickBot="1">
      <c r="A8" s="7" t="s">
        <v>9</v>
      </c>
      <c r="B8" s="190">
        <v>25.6</v>
      </c>
      <c r="C8" s="7"/>
      <c r="D8" s="55" t="s">
        <v>6</v>
      </c>
      <c r="E8" s="51">
        <f>B5-E7</f>
        <v>44.725557683689715</v>
      </c>
      <c r="F8" s="2"/>
      <c r="G8" s="14"/>
      <c r="H8" s="49" t="s">
        <v>6</v>
      </c>
      <c r="I8" s="46">
        <f>B5-I7</f>
        <v>41.060769487547731</v>
      </c>
      <c r="J8" s="18">
        <f>B5-J7</f>
        <v>40.185080206329751</v>
      </c>
      <c r="K8" s="18">
        <f>B5-K7</f>
        <v>40.033758650783355</v>
      </c>
      <c r="L8" s="18">
        <f>B5-L7</f>
        <v>38.398593477698121</v>
      </c>
      <c r="M8" s="18">
        <f>B5-M7</f>
        <v>36.598792602085538</v>
      </c>
    </row>
    <row r="9" spans="1:13">
      <c r="A9" s="7" t="s">
        <v>29</v>
      </c>
      <c r="B9" s="190">
        <v>20.100000000000001</v>
      </c>
      <c r="C9" s="7"/>
      <c r="D9" s="48" t="s">
        <v>10</v>
      </c>
      <c r="E9" s="52">
        <f>B5/((B6/100)*(B6/100))</f>
        <v>27.533216767471696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28.2</v>
      </c>
      <c r="C10" s="8"/>
      <c r="D10" s="49" t="s">
        <v>32</v>
      </c>
      <c r="E10" s="53">
        <f>B6/B7</f>
        <v>9.6037735849056602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73.900000000000006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35.9</v>
      </c>
      <c r="C17" s="104">
        <v>0.99370000000000003</v>
      </c>
      <c r="D17" s="105">
        <v>-1.61</v>
      </c>
      <c r="E17" s="105">
        <v>2.65</v>
      </c>
      <c r="F17" s="163">
        <f>B5/(((B5-D17)/C17)-(E17+0.1))</f>
        <v>1.0113862628131423</v>
      </c>
      <c r="G17" s="62">
        <v>1</v>
      </c>
      <c r="H17" s="31">
        <f>F17</f>
        <v>1.0113862628131423</v>
      </c>
      <c r="I17" s="225">
        <f>H17-H18</f>
        <v>1.4948544615334125E-3</v>
      </c>
      <c r="J17" s="59"/>
    </row>
    <row r="18" spans="1:13" ht="13" thickBot="1">
      <c r="A18" s="86">
        <v>2</v>
      </c>
      <c r="B18" s="103">
        <v>35.799999999999997</v>
      </c>
      <c r="C18" s="104">
        <v>0.99380000000000002</v>
      </c>
      <c r="D18" s="87">
        <v>-1.71</v>
      </c>
      <c r="E18" s="87">
        <v>2.65</v>
      </c>
      <c r="F18" s="88">
        <f>B5/(((B5-D18)/C18)-(E18+0.1))</f>
        <v>1.0098914083516088</v>
      </c>
      <c r="G18" s="63">
        <v>2</v>
      </c>
      <c r="H18" s="31">
        <f>F18</f>
        <v>1.0098914083516088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1.0098914083516088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1.0113862628131423</v>
      </c>
      <c r="I21" s="229" t="e">
        <f>H21-H22</f>
        <v>#DIV/0!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1.0098914083516088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1.0113862628131423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1.0106388355823754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39.789213091894297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25.544674804996138</v>
      </c>
      <c r="C33" s="40"/>
      <c r="D33" s="40"/>
      <c r="G33" s="34">
        <v>2</v>
      </c>
      <c r="H33" s="31">
        <f>F18</f>
        <v>1.0098914083516088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38.655325195003869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1.0113862628131423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36.6</v>
      </c>
    </row>
    <row r="39" spans="1:9">
      <c r="A39" s="116" t="s">
        <v>5</v>
      </c>
      <c r="B39" s="102">
        <v>23.5</v>
      </c>
    </row>
    <row r="40" spans="1:9">
      <c r="A40" s="116" t="s">
        <v>6</v>
      </c>
      <c r="B40" s="102">
        <v>40.700000000000003</v>
      </c>
    </row>
    <row r="41" spans="1:9" ht="13" thickBot="1">
      <c r="A41" s="117" t="s">
        <v>51</v>
      </c>
      <c r="B41" s="102">
        <v>31.6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32.9</v>
      </c>
    </row>
    <row r="45" spans="1:9">
      <c r="A45" s="116" t="s">
        <v>5</v>
      </c>
      <c r="B45" s="114">
        <v>21</v>
      </c>
    </row>
    <row r="46" spans="1:9">
      <c r="A46" s="116" t="s">
        <v>6</v>
      </c>
      <c r="B46" s="114">
        <v>42.8</v>
      </c>
    </row>
    <row r="47" spans="1:9" ht="13" thickBot="1">
      <c r="A47" s="117" t="s">
        <v>51</v>
      </c>
      <c r="B47" s="115">
        <v>31.3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6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164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190">
        <v>12.1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55.8</v>
      </c>
      <c r="C5" s="81"/>
      <c r="D5" s="82" t="s">
        <v>3</v>
      </c>
      <c r="E5" s="83">
        <f>1.099421-(0.0009929*B11)+(0.0000023*(B11*B11))-(0.0001392*B4)</f>
        <v>1.0336128079999998</v>
      </c>
      <c r="F5" s="2" t="s">
        <v>12</v>
      </c>
      <c r="G5" s="190">
        <v>30.3</v>
      </c>
      <c r="H5" s="48" t="s">
        <v>3</v>
      </c>
      <c r="I5" s="44">
        <f>1.1549-0.0678*(LOG(B8+G4+G5+G6))</f>
        <v>1.0221417794702705</v>
      </c>
      <c r="J5" s="19">
        <f>1.1599-0.0717*(LOG(B8+G4+G5+G6))</f>
        <v>1.0195052446610382</v>
      </c>
      <c r="K5" s="19">
        <f>1.1423-0.0632*(LOG(B8+G4+G5+G6))</f>
        <v>1.0185489743734675</v>
      </c>
      <c r="L5" s="19">
        <f>1.133-0.0612*(LOG(B8+G4+G5+G6))</f>
        <v>1.0131651460705096</v>
      </c>
      <c r="M5" s="19">
        <f>1.1339-0.0645*(LOG(B8+G4+G5+G6))</f>
        <v>1.00760346277039</v>
      </c>
    </row>
    <row r="6" spans="1:13" ht="13" thickBot="1">
      <c r="A6" s="7" t="s">
        <v>1</v>
      </c>
      <c r="B6" s="190">
        <v>142.69999999999999</v>
      </c>
      <c r="C6" s="42" t="s">
        <v>11</v>
      </c>
      <c r="D6" s="54" t="s">
        <v>4</v>
      </c>
      <c r="E6" s="50">
        <f>((4.95/E5)-4.5)*100</f>
        <v>28.902734339956204</v>
      </c>
      <c r="F6" s="2" t="s">
        <v>14</v>
      </c>
      <c r="G6" s="190">
        <v>25.8</v>
      </c>
      <c r="H6" s="48" t="s">
        <v>4</v>
      </c>
      <c r="I6" s="45">
        <f>((4.95/I5)-4.5)*100</f>
        <v>34.277240146211341</v>
      </c>
      <c r="J6" s="17">
        <f>((4.95/J5)-4.5)*100</f>
        <v>35.529625857467728</v>
      </c>
      <c r="K6" s="17">
        <f>((4.95/K5)-4.5)*100</f>
        <v>35.985468008041281</v>
      </c>
      <c r="L6" s="17">
        <f>((4.95/L5)-4.5)*100</f>
        <v>38.567931812324034</v>
      </c>
      <c r="M6" s="17">
        <f>((4.95/M5)-4.5)*100</f>
        <v>41.264687240162168</v>
      </c>
    </row>
    <row r="7" spans="1:13" ht="13" thickBot="1">
      <c r="A7" s="7" t="s">
        <v>2</v>
      </c>
      <c r="B7" s="190">
        <v>14.5</v>
      </c>
      <c r="C7" s="7"/>
      <c r="D7" s="48" t="s">
        <v>5</v>
      </c>
      <c r="E7" s="51">
        <f>(E6*B5)/100</f>
        <v>16.127725761695562</v>
      </c>
      <c r="F7" s="2"/>
      <c r="G7" s="14"/>
      <c r="H7" s="48" t="s">
        <v>5</v>
      </c>
      <c r="I7" s="46">
        <f>(I6*B5)/100</f>
        <v>19.126700001585927</v>
      </c>
      <c r="J7" s="18">
        <f>(J6*B5)/100</f>
        <v>19.825531228466993</v>
      </c>
      <c r="K7" s="18">
        <f>(K6*B5)/100</f>
        <v>20.079891148487032</v>
      </c>
      <c r="L7" s="18">
        <f>(L6*B5)/100</f>
        <v>21.520905951276809</v>
      </c>
      <c r="M7" s="18">
        <f>(M6*B5)/100</f>
        <v>23.025695480010491</v>
      </c>
    </row>
    <row r="8" spans="1:13" ht="13" thickBot="1">
      <c r="A8" s="7" t="s">
        <v>9</v>
      </c>
      <c r="B8" s="190">
        <v>22.6</v>
      </c>
      <c r="C8" s="7"/>
      <c r="D8" s="55" t="s">
        <v>6</v>
      </c>
      <c r="E8" s="51">
        <f>B5-E7</f>
        <v>39.672274238304439</v>
      </c>
      <c r="F8" s="2"/>
      <c r="G8" s="14"/>
      <c r="H8" s="49" t="s">
        <v>6</v>
      </c>
      <c r="I8" s="46">
        <f>B5-I7</f>
        <v>36.673299998414066</v>
      </c>
      <c r="J8" s="18">
        <f>B5-J7</f>
        <v>35.974468771533004</v>
      </c>
      <c r="K8" s="18">
        <f>B5-K7</f>
        <v>35.720108851512961</v>
      </c>
      <c r="L8" s="18">
        <f>B5-L7</f>
        <v>34.279094048723188</v>
      </c>
      <c r="M8" s="18">
        <f>B5-M7</f>
        <v>32.774304519989506</v>
      </c>
    </row>
    <row r="9" spans="1:13">
      <c r="A9" s="7" t="s">
        <v>29</v>
      </c>
      <c r="B9" s="190">
        <v>15.7</v>
      </c>
      <c r="C9" s="7"/>
      <c r="D9" s="48" t="s">
        <v>10</v>
      </c>
      <c r="E9" s="52">
        <f>B5/(((B6/100)*(B6/100)))</f>
        <v>27.402251797229237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34.299999999999997</v>
      </c>
      <c r="C10" s="8"/>
      <c r="D10" s="49" t="s">
        <v>32</v>
      </c>
      <c r="E10" s="53">
        <f>B6/B7</f>
        <v>9.841379310344827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72.599999999999994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</v>
      </c>
      <c r="C17" s="104">
        <v>0.99329999999999996</v>
      </c>
      <c r="D17" s="105">
        <v>-0.28000000000000003</v>
      </c>
      <c r="E17" s="105">
        <v>1.1100000000000001</v>
      </c>
      <c r="F17" s="163">
        <f>B5/(((B5-D17)/C17)-(E17+0.1))</f>
        <v>1.0099863685166837</v>
      </c>
      <c r="G17" s="62">
        <v>1</v>
      </c>
      <c r="H17" s="31">
        <f>F17</f>
        <v>1.0099863685166837</v>
      </c>
      <c r="I17" s="225">
        <f>H17-H18</f>
        <v>-4.7264931289936474E-3</v>
      </c>
      <c r="J17" s="59"/>
    </row>
    <row r="18" spans="1:13" ht="13" thickBot="1">
      <c r="A18" s="86">
        <v>2</v>
      </c>
      <c r="B18" s="103">
        <v>36.9</v>
      </c>
      <c r="C18" s="104">
        <v>0.99339999999999995</v>
      </c>
      <c r="D18" s="87">
        <v>-0.03</v>
      </c>
      <c r="E18" s="87">
        <v>1.1100000000000001</v>
      </c>
      <c r="F18" s="88">
        <f>B5/(((B5-D18)/C18)-(E18+0.1))</f>
        <v>1.0147128616456773</v>
      </c>
      <c r="G18" s="63">
        <v>2</v>
      </c>
      <c r="H18" s="31">
        <f>F18</f>
        <v>1.0147128616456773</v>
      </c>
      <c r="I18" s="226"/>
      <c r="J18" s="59"/>
    </row>
    <row r="19" spans="1:13" ht="13" thickBot="1">
      <c r="A19" s="86">
        <v>3</v>
      </c>
      <c r="B19" s="66">
        <v>36.799999999999997</v>
      </c>
      <c r="C19" s="66">
        <v>0.99339999999999995</v>
      </c>
      <c r="D19" s="87">
        <v>0</v>
      </c>
      <c r="E19" s="87">
        <v>0.99</v>
      </c>
      <c r="F19" s="88">
        <f>B5/(((B5-D19)/C19)-(E19+0.1))</f>
        <v>1.0130585278185136</v>
      </c>
      <c r="G19" s="64">
        <v>2</v>
      </c>
      <c r="H19" s="31">
        <f>F18</f>
        <v>1.0147128616456773</v>
      </c>
      <c r="I19" s="227">
        <f>H19-H20</f>
        <v>1.6543338271637342E-3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1.0130585278185136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1.0099863685166837</v>
      </c>
      <c r="I21" s="229">
        <f>H21-H22</f>
        <v>-3.0721593018299131E-3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1.0130585278185136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1.0130585278185136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1.0147128616456773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1.0099863685166837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(F18+F19)/2</f>
        <v>1.0138856947320956</v>
      </c>
      <c r="C31" s="38"/>
      <c r="D31" s="38"/>
      <c r="E31" s="40"/>
      <c r="G31" s="34">
        <v>3</v>
      </c>
      <c r="H31" s="31">
        <f>F19</f>
        <v>1.0130585278185136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38.220716173332022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21.327159624719265</v>
      </c>
      <c r="C33" s="40"/>
      <c r="D33" s="40"/>
      <c r="G33" s="34">
        <v>2</v>
      </c>
      <c r="H33" s="31">
        <f>F18</f>
        <v>1.0147128616456773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34.472840375280732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1.0099863685166837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37.200000000000003</v>
      </c>
    </row>
    <row r="39" spans="1:9">
      <c r="A39" s="116" t="s">
        <v>5</v>
      </c>
      <c r="B39" s="102">
        <v>20.8</v>
      </c>
    </row>
    <row r="40" spans="1:9">
      <c r="A40" s="116" t="s">
        <v>6</v>
      </c>
      <c r="B40" s="102">
        <v>35</v>
      </c>
    </row>
    <row r="41" spans="1:9" ht="13" thickBot="1">
      <c r="A41" s="117" t="s">
        <v>51</v>
      </c>
      <c r="B41" s="102">
        <v>27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27.5</v>
      </c>
    </row>
    <row r="45" spans="1:9">
      <c r="A45" s="116" t="s">
        <v>5</v>
      </c>
      <c r="B45" s="114">
        <v>15.3</v>
      </c>
    </row>
    <row r="46" spans="1:9">
      <c r="A46" s="116" t="s">
        <v>6</v>
      </c>
      <c r="B46" s="114">
        <v>40.200000000000003</v>
      </c>
    </row>
    <row r="47" spans="1:9" ht="13" thickBot="1">
      <c r="A47" s="117" t="s">
        <v>51</v>
      </c>
      <c r="B47" s="115">
        <v>29.4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7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45</v>
      </c>
      <c r="C4" s="4"/>
      <c r="E4" s="4"/>
      <c r="F4" s="2" t="s">
        <v>13</v>
      </c>
      <c r="G4" s="190">
        <v>9.6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60.1</v>
      </c>
      <c r="C5" s="81"/>
      <c r="D5" s="82" t="s">
        <v>3</v>
      </c>
      <c r="E5" s="83">
        <f>1.099421-(0.0009929*B11)+(0.0000023*(B11*B11))-(0.0001392*B4)</f>
        <v>1.0496440249999999</v>
      </c>
      <c r="F5" s="2" t="s">
        <v>12</v>
      </c>
      <c r="G5" s="190">
        <v>29.7</v>
      </c>
      <c r="H5" s="48" t="s">
        <v>3</v>
      </c>
      <c r="I5" s="44">
        <f>1.1549-0.0678*(LOG(B8+G4+G5+G6))</f>
        <v>1.0235362869212239</v>
      </c>
      <c r="J5" s="19">
        <f>1.1599-0.0717*(LOG(B8+G4+G5+G6))</f>
        <v>1.0209799671423561</v>
      </c>
      <c r="K5" s="19">
        <f>1.1423-0.0632*(LOG(B8+G4+G5+G6))</f>
        <v>1.0198488692245038</v>
      </c>
      <c r="L5" s="19">
        <f>1.133-0.0612*(LOG(B8+G4+G5+G6))</f>
        <v>1.0144239050085384</v>
      </c>
      <c r="M5" s="19">
        <f>1.1339-0.0645*(LOG(B8+G4+G5+G6))</f>
        <v>1.008930095964881</v>
      </c>
    </row>
    <row r="6" spans="1:13" ht="13" thickBot="1">
      <c r="A6" s="7" t="s">
        <v>1</v>
      </c>
      <c r="B6" s="190">
        <v>152.30000000000001</v>
      </c>
      <c r="C6" s="42" t="s">
        <v>11</v>
      </c>
      <c r="D6" s="54" t="s">
        <v>4</v>
      </c>
      <c r="E6" s="50">
        <f>((4.95/E5)-4.5)*100</f>
        <v>21.58845114180501</v>
      </c>
      <c r="F6" s="2" t="s">
        <v>14</v>
      </c>
      <c r="G6" s="190">
        <v>35.200000000000003</v>
      </c>
      <c r="H6" s="48" t="s">
        <v>4</v>
      </c>
      <c r="I6" s="45">
        <f>((4.95/I5)-4.5)*100</f>
        <v>33.617441145100813</v>
      </c>
      <c r="J6" s="17">
        <f>((4.95/J5)-4.5)*100</f>
        <v>34.828317822402255</v>
      </c>
      <c r="K6" s="17">
        <f>((4.95/K5)-4.5)*100</f>
        <v>35.36603308331312</v>
      </c>
      <c r="L6" s="17">
        <f>((4.95/L5)-4.5)*100</f>
        <v>37.961686979205837</v>
      </c>
      <c r="M6" s="17">
        <f>((4.95/M5)-4.5)*100</f>
        <v>40.618727679652892</v>
      </c>
    </row>
    <row r="7" spans="1:13" ht="13" thickBot="1">
      <c r="A7" s="7" t="s">
        <v>2</v>
      </c>
      <c r="B7" s="190">
        <v>14.5</v>
      </c>
      <c r="C7" s="7"/>
      <c r="D7" s="48" t="s">
        <v>5</v>
      </c>
      <c r="E7" s="51">
        <f>(E6*B5)/100</f>
        <v>12.974659136224812</v>
      </c>
      <c r="F7" s="2"/>
      <c r="G7" s="14"/>
      <c r="H7" s="48" t="s">
        <v>5</v>
      </c>
      <c r="I7" s="46">
        <f>(I6*B5)/100</f>
        <v>20.204082128205588</v>
      </c>
      <c r="J7" s="18">
        <f>(J6*B5)/100</f>
        <v>20.931819011263755</v>
      </c>
      <c r="K7" s="18">
        <f>(K6*B5)/100</f>
        <v>21.254985883071186</v>
      </c>
      <c r="L7" s="18">
        <f>(L6*B5)/100</f>
        <v>22.814973874502709</v>
      </c>
      <c r="M7" s="18">
        <f>(M6*B5)/100</f>
        <v>24.411855335471387</v>
      </c>
    </row>
    <row r="8" spans="1:13" ht="13" thickBot="1">
      <c r="A8" s="7" t="s">
        <v>9</v>
      </c>
      <c r="B8" s="190">
        <v>12.1</v>
      </c>
      <c r="C8" s="7"/>
      <c r="D8" s="55" t="s">
        <v>6</v>
      </c>
      <c r="E8" s="51">
        <f>B5-E7</f>
        <v>47.125340863775193</v>
      </c>
      <c r="F8" s="2"/>
      <c r="G8" s="14"/>
      <c r="H8" s="49" t="s">
        <v>6</v>
      </c>
      <c r="I8" s="46">
        <f>B5-I7</f>
        <v>39.89591787179441</v>
      </c>
      <c r="J8" s="18">
        <f>B5-J7</f>
        <v>39.168180988736246</v>
      </c>
      <c r="K8" s="18">
        <f>B5-K7</f>
        <v>38.845014116928816</v>
      </c>
      <c r="L8" s="18">
        <f>B5-L7</f>
        <v>37.285026125497296</v>
      </c>
      <c r="M8" s="18">
        <f>B5-M7</f>
        <v>35.688144664528615</v>
      </c>
    </row>
    <row r="9" spans="1:13">
      <c r="A9" s="7" t="s">
        <v>29</v>
      </c>
      <c r="B9" s="190">
        <v>18.8</v>
      </c>
      <c r="C9" s="7"/>
      <c r="D9" s="48" t="s">
        <v>10</v>
      </c>
      <c r="E9" s="52">
        <f>B5/((B6/100)*(B6/100))</f>
        <v>25.910432678358401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18.600000000000001</v>
      </c>
      <c r="C10" s="8"/>
      <c r="D10" s="49" t="s">
        <v>32</v>
      </c>
      <c r="E10" s="53">
        <f>B6/B7</f>
        <v>10.50344827586207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49.5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36.299999999999997</v>
      </c>
      <c r="C17" s="104">
        <v>0.99360000000000004</v>
      </c>
      <c r="D17" s="105">
        <v>0.27</v>
      </c>
      <c r="E17" s="105">
        <v>1.57</v>
      </c>
      <c r="F17" s="163">
        <f>B5/(((B5-D17)/C17)-(E17+0.1))</f>
        <v>1.0265541298050318</v>
      </c>
      <c r="G17" s="62">
        <v>1</v>
      </c>
      <c r="H17" s="31">
        <f>F17</f>
        <v>1.0265541298050318</v>
      </c>
      <c r="I17" s="225">
        <f>H17-H18</f>
        <v>-4.400103871961214E-3</v>
      </c>
      <c r="J17" s="59"/>
    </row>
    <row r="18" spans="1:13" ht="13" thickBot="1">
      <c r="A18" s="86">
        <v>2</v>
      </c>
      <c r="B18" s="103">
        <v>36.200000000000003</v>
      </c>
      <c r="C18" s="104">
        <v>0.99360000000000004</v>
      </c>
      <c r="D18" s="87">
        <v>0.25</v>
      </c>
      <c r="E18" s="87">
        <v>1.84</v>
      </c>
      <c r="F18" s="88">
        <f>B5/(((B5-D18)/C18)-(E18+0.1))</f>
        <v>1.030954233676993</v>
      </c>
      <c r="G18" s="63">
        <v>2</v>
      </c>
      <c r="H18" s="31">
        <f>F18</f>
        <v>1.030954233676993</v>
      </c>
      <c r="I18" s="226"/>
      <c r="J18" s="59"/>
    </row>
    <row r="19" spans="1:13" ht="13" thickBot="1">
      <c r="A19" s="86">
        <v>3</v>
      </c>
      <c r="B19" s="66">
        <v>36.200000000000003</v>
      </c>
      <c r="C19" s="66">
        <v>0.99360000000000004</v>
      </c>
      <c r="D19" s="87">
        <v>0.21</v>
      </c>
      <c r="E19" s="87">
        <v>1.51</v>
      </c>
      <c r="F19" s="88">
        <f>B5/(((B5-D19)/C19)-(E19+0.1))</f>
        <v>1.0244475650701701</v>
      </c>
      <c r="G19" s="64">
        <v>2</v>
      </c>
      <c r="H19" s="31">
        <f>F18</f>
        <v>1.030954233676993</v>
      </c>
      <c r="I19" s="227">
        <f>H19-H20</f>
        <v>6.5066686068229185E-3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1.0244475650701701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1.0265541298050318</v>
      </c>
      <c r="I21" s="229">
        <f>H21-H22</f>
        <v>2.1065647348617045E-3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1.0244475650701701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1.0244475650701701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1.030954233676993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1.0265541298050318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(F17+F19)/2</f>
        <v>1.0255008474376011</v>
      </c>
      <c r="C31" s="38"/>
      <c r="D31" s="38"/>
      <c r="E31" s="40"/>
      <c r="G31" s="34">
        <v>3</v>
      </c>
      <c r="H31" s="31">
        <f>F19</f>
        <v>1.0244475650701701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32.690971184321157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19.647273681777015</v>
      </c>
      <c r="C33" s="40"/>
      <c r="D33" s="40"/>
      <c r="G33" s="34">
        <v>2</v>
      </c>
      <c r="H33" s="31">
        <f>F18</f>
        <v>1.030954233676993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40.452726318222986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1.0265541298050318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34.6</v>
      </c>
    </row>
    <row r="39" spans="1:9">
      <c r="A39" s="116" t="s">
        <v>5</v>
      </c>
      <c r="B39" s="102">
        <v>20.8</v>
      </c>
    </row>
    <row r="40" spans="1:9">
      <c r="A40" s="116" t="s">
        <v>6</v>
      </c>
      <c r="B40" s="102">
        <v>39.299999999999997</v>
      </c>
    </row>
    <row r="41" spans="1:9" ht="13" thickBot="1">
      <c r="A41" s="117" t="s">
        <v>51</v>
      </c>
      <c r="B41" s="102">
        <v>30.3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29.6</v>
      </c>
    </row>
    <row r="45" spans="1:9">
      <c r="A45" s="116" t="s">
        <v>5</v>
      </c>
      <c r="B45" s="114">
        <v>17.600000000000001</v>
      </c>
    </row>
    <row r="46" spans="1:9">
      <c r="A46" s="116" t="s">
        <v>6</v>
      </c>
      <c r="B46" s="114">
        <v>42</v>
      </c>
    </row>
    <row r="47" spans="1:9" ht="13" thickBot="1">
      <c r="A47" s="117" t="s">
        <v>51</v>
      </c>
      <c r="B47" s="115">
        <v>30.7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C31" sqref="C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</cols>
  <sheetData>
    <row r="1" spans="1:13">
      <c r="A1" s="154" t="s">
        <v>8</v>
      </c>
      <c r="B1" s="213" t="s">
        <v>90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46</v>
      </c>
      <c r="C4" s="4"/>
      <c r="E4" s="4"/>
      <c r="F4" s="2" t="s">
        <v>13</v>
      </c>
      <c r="G4" s="6">
        <v>10.5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48.15</v>
      </c>
      <c r="C5" s="81"/>
      <c r="D5" s="82" t="s">
        <v>3</v>
      </c>
      <c r="E5" s="83">
        <f>1.099421-(0.0009929*B11)+(0.0000023*(B11*B11))-(0.0001392*B4)</f>
        <v>1.043822153</v>
      </c>
      <c r="F5" s="2" t="s">
        <v>12</v>
      </c>
      <c r="G5" s="6">
        <v>21.4</v>
      </c>
      <c r="H5" s="48" t="s">
        <v>3</v>
      </c>
      <c r="I5" s="44">
        <f>1.1549-0.0678*(LOG(B8+G4+G5+G6))</f>
        <v>1.0268053445700722</v>
      </c>
      <c r="J5" s="19">
        <f>1.1599-0.0717*(LOG(B8+G4+G5+G6))</f>
        <v>1.0244370679302974</v>
      </c>
      <c r="K5" s="19">
        <f>1.1423-0.0632*(LOG(B8+G4+G5+G6))</f>
        <v>1.0228961324016013</v>
      </c>
      <c r="L5" s="19">
        <f>1.133-0.0612*(LOG(B8+G4+G5+G6))</f>
        <v>1.0173747358066139</v>
      </c>
      <c r="M5" s="19">
        <f>1.1339-0.0645*(LOG(B8+G4+G5+G6))</f>
        <v>1.0120400401883429</v>
      </c>
    </row>
    <row r="6" spans="1:13" ht="13" thickBot="1">
      <c r="A6" s="7" t="s">
        <v>1</v>
      </c>
      <c r="B6" s="6">
        <v>142.4</v>
      </c>
      <c r="C6" s="42" t="s">
        <v>11</v>
      </c>
      <c r="D6" s="54" t="s">
        <v>4</v>
      </c>
      <c r="E6" s="50">
        <f>((4.95/E5)-4.5)*100</f>
        <v>24.218714919341267</v>
      </c>
      <c r="F6" s="2" t="s">
        <v>14</v>
      </c>
      <c r="G6" s="6">
        <v>30.7</v>
      </c>
      <c r="H6" s="48" t="s">
        <v>4</v>
      </c>
      <c r="I6" s="45">
        <f>((4.95/I5)-4.5)*100</f>
        <v>32.077740067917745</v>
      </c>
      <c r="J6" s="17">
        <f>((4.95/J5)-4.5)*100</f>
        <v>33.192199399875477</v>
      </c>
      <c r="K6" s="17">
        <f>((4.95/K5)-4.5)*100</f>
        <v>33.920101289088755</v>
      </c>
      <c r="L6" s="17">
        <f>((4.95/L5)-4.5)*100</f>
        <v>36.546385101203605</v>
      </c>
      <c r="M6" s="17">
        <f>((4.95/M5)-4.5)*100</f>
        <v>39.111082905256822</v>
      </c>
    </row>
    <row r="7" spans="1:13" ht="13" thickBot="1">
      <c r="A7" s="7" t="s">
        <v>2</v>
      </c>
      <c r="B7" s="6">
        <v>14.5</v>
      </c>
      <c r="C7" s="7"/>
      <c r="D7" s="48" t="s">
        <v>5</v>
      </c>
      <c r="E7" s="51">
        <f>(E6*B5)/100</f>
        <v>11.66131123366282</v>
      </c>
      <c r="F7" s="2"/>
      <c r="G7" s="14"/>
      <c r="H7" s="48" t="s">
        <v>5</v>
      </c>
      <c r="I7" s="46">
        <f>(I6*B5)/100</f>
        <v>15.445431842702394</v>
      </c>
      <c r="J7" s="18">
        <f>(J6*B5)/100</f>
        <v>15.98204401104004</v>
      </c>
      <c r="K7" s="18">
        <f>(K6*B5)/100</f>
        <v>16.332528770696236</v>
      </c>
      <c r="L7" s="18">
        <f>(L6*B5)/100</f>
        <v>17.597084426229536</v>
      </c>
      <c r="M7" s="18">
        <f>(M6*B5)/100</f>
        <v>18.831986418881158</v>
      </c>
    </row>
    <row r="8" spans="1:13" ht="13" thickBot="1">
      <c r="A8" s="7" t="s">
        <v>9</v>
      </c>
      <c r="B8" s="6">
        <v>14.9</v>
      </c>
      <c r="C8" s="7"/>
      <c r="D8" s="55" t="s">
        <v>6</v>
      </c>
      <c r="E8" s="51">
        <f>B5-E7</f>
        <v>36.488688766337177</v>
      </c>
      <c r="F8" s="2"/>
      <c r="G8" s="14"/>
      <c r="H8" s="49" t="s">
        <v>6</v>
      </c>
      <c r="I8" s="46">
        <f>B5-I7</f>
        <v>32.704568157297601</v>
      </c>
      <c r="J8" s="18">
        <f>B5-J7</f>
        <v>32.16795598895996</v>
      </c>
      <c r="K8" s="18">
        <f>B5-K7</f>
        <v>31.817471229303763</v>
      </c>
      <c r="L8" s="18">
        <f>B5-L7</f>
        <v>30.552915573770463</v>
      </c>
      <c r="M8" s="18">
        <f>B5-M7</f>
        <v>29.318013581118841</v>
      </c>
    </row>
    <row r="9" spans="1:13">
      <c r="A9" s="7" t="s">
        <v>29</v>
      </c>
      <c r="B9" s="6">
        <v>20.2</v>
      </c>
      <c r="C9" s="7"/>
      <c r="D9" s="48" t="s">
        <v>10</v>
      </c>
      <c r="E9" s="52">
        <f>B5/((B6/100)*(B6/100))</f>
        <v>23.745226297184697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22</v>
      </c>
      <c r="C10" s="8"/>
      <c r="D10" s="49" t="s">
        <v>32</v>
      </c>
      <c r="E10" s="53">
        <f>B6/B7</f>
        <v>9.8206896551724139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57.1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</v>
      </c>
      <c r="C17" s="104">
        <v>0.99360000000000004</v>
      </c>
      <c r="D17" s="105">
        <v>0.66</v>
      </c>
      <c r="E17" s="105">
        <v>1.38</v>
      </c>
      <c r="F17" s="153">
        <f>B5/(((B5-D17)/C17)-(E17+0.1))</f>
        <v>1.039599932828434</v>
      </c>
      <c r="G17" s="62">
        <v>1</v>
      </c>
      <c r="H17" s="31">
        <f>F17</f>
        <v>1.039599932828434</v>
      </c>
      <c r="I17" s="225">
        <f>H17-H18</f>
        <v>-6.5532404974353309E-3</v>
      </c>
      <c r="J17" s="59"/>
    </row>
    <row r="18" spans="1:12" ht="13" thickBot="1">
      <c r="A18" s="86">
        <v>2</v>
      </c>
      <c r="B18" s="66">
        <v>36</v>
      </c>
      <c r="C18" s="104">
        <v>0.99360000000000004</v>
      </c>
      <c r="D18" s="87">
        <v>0.68</v>
      </c>
      <c r="E18" s="87">
        <v>1.65</v>
      </c>
      <c r="F18" s="88">
        <f>B5/(((B5-D18)/C18)-(E18+0.1))</f>
        <v>1.0461531733258693</v>
      </c>
      <c r="G18" s="63">
        <v>2</v>
      </c>
      <c r="H18" s="31">
        <f>F18</f>
        <v>1.0461531733258693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1.0461531733258693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1.039599932828434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1.0461531733258693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1.039599932828434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1.0428765530771518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24.648699828789855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11.868348967562316</v>
      </c>
      <c r="C33" s="40"/>
      <c r="D33" s="40"/>
      <c r="G33" s="34">
        <v>2</v>
      </c>
      <c r="H33" s="31">
        <f>F18</f>
        <v>1.0461531733258693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36.281651032437679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1.039599932828434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32.299999999999997</v>
      </c>
    </row>
    <row r="39" spans="1:9">
      <c r="A39" s="116" t="s">
        <v>5</v>
      </c>
      <c r="B39" s="102">
        <v>15.5</v>
      </c>
    </row>
    <row r="40" spans="1:9">
      <c r="A40" s="116" t="s">
        <v>6</v>
      </c>
      <c r="B40" s="102">
        <v>32.6</v>
      </c>
    </row>
    <row r="41" spans="1:9" ht="13" thickBot="1">
      <c r="A41" s="117" t="s">
        <v>51</v>
      </c>
      <c r="B41" s="102">
        <v>24.6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23.1</v>
      </c>
    </row>
    <row r="44" spans="1:9">
      <c r="A44" s="116" t="s">
        <v>5</v>
      </c>
      <c r="B44" s="114">
        <v>11</v>
      </c>
    </row>
    <row r="45" spans="1:9">
      <c r="A45" s="116" t="s">
        <v>6</v>
      </c>
      <c r="B45" s="114">
        <v>36.799999999999997</v>
      </c>
    </row>
    <row r="46" spans="1:9" ht="13" thickBot="1">
      <c r="A46" s="117" t="s">
        <v>51</v>
      </c>
      <c r="B46" s="115">
        <v>26.9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  <row r="53" spans="1:2" s="14" customFormat="1"/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topLeftCell="A10"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54</v>
      </c>
      <c r="C4" s="4"/>
      <c r="E4" s="4"/>
      <c r="F4" s="2" t="s">
        <v>13</v>
      </c>
      <c r="G4" s="190">
        <v>8.4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52.9</v>
      </c>
      <c r="C5" s="81"/>
      <c r="D5" s="82" t="s">
        <v>3</v>
      </c>
      <c r="E5" s="83">
        <f>1.099421-(0.0009929*B11)+(0.0000023*(B11*B11))-(0.0001392*B4)</f>
        <v>1.0422712369999998</v>
      </c>
      <c r="F5" s="2" t="s">
        <v>12</v>
      </c>
      <c r="G5" s="190">
        <v>20.8</v>
      </c>
      <c r="H5" s="48" t="s">
        <v>3</v>
      </c>
      <c r="I5" s="44">
        <f>1.1549-0.0678*(LOG(B8+G4+G5+G6))</f>
        <v>1.025723639894855</v>
      </c>
      <c r="J5" s="19">
        <f>1.1599-0.0717*(LOG(B8+G4+G5+G6))</f>
        <v>1.0232931413047359</v>
      </c>
      <c r="K5" s="19">
        <f>1.1423-0.0632*(LOG(B8+G4+G5+G6))</f>
        <v>1.021887817719098</v>
      </c>
      <c r="L5" s="19">
        <f>1.133-0.0612*(LOG(B8+G4+G5+G6))</f>
        <v>1.0163983298165948</v>
      </c>
      <c r="M5" s="19">
        <f>1.1339-0.0645*(LOG(B8+G4+G5+G6))</f>
        <v>1.0110109848557247</v>
      </c>
    </row>
    <row r="6" spans="1:13" ht="13" thickBot="1">
      <c r="A6" s="7" t="s">
        <v>1</v>
      </c>
      <c r="B6" s="190">
        <v>144.5</v>
      </c>
      <c r="C6" s="42" t="s">
        <v>11</v>
      </c>
      <c r="D6" s="54" t="s">
        <v>4</v>
      </c>
      <c r="E6" s="50">
        <f>((4.95/E5)-4.5)*100</f>
        <v>24.924359828611564</v>
      </c>
      <c r="F6" s="2" t="s">
        <v>14</v>
      </c>
      <c r="G6" s="190">
        <v>32.799999999999997</v>
      </c>
      <c r="H6" s="48" t="s">
        <v>4</v>
      </c>
      <c r="I6" s="45">
        <f>((4.95/I5)-4.5)*100</f>
        <v>32.586128219431032</v>
      </c>
      <c r="J6" s="17">
        <f>((4.95/J5)-4.5)*100</f>
        <v>33.732353926321679</v>
      </c>
      <c r="K6" s="17">
        <f>((4.95/K5)-4.5)*100</f>
        <v>34.397593764121304</v>
      </c>
      <c r="L6" s="17">
        <f>((4.95/L5)-4.5)*100</f>
        <v>37.013787290776889</v>
      </c>
      <c r="M6" s="17">
        <f>((4.95/M5)-4.5)*100</f>
        <v>39.608923557480935</v>
      </c>
    </row>
    <row r="7" spans="1:13" ht="13" thickBot="1">
      <c r="A7" s="7" t="s">
        <v>2</v>
      </c>
      <c r="B7" s="190">
        <v>14.9</v>
      </c>
      <c r="C7" s="7"/>
      <c r="D7" s="48" t="s">
        <v>5</v>
      </c>
      <c r="E7" s="51">
        <f>(E6*B5)/100</f>
        <v>13.184986349335517</v>
      </c>
      <c r="F7" s="2"/>
      <c r="G7" s="14"/>
      <c r="H7" s="48" t="s">
        <v>5</v>
      </c>
      <c r="I7" s="46">
        <f>(I6*B5)/100</f>
        <v>17.238061828079015</v>
      </c>
      <c r="J7" s="18">
        <f>(J6*B5)/100</f>
        <v>17.844415227024168</v>
      </c>
      <c r="K7" s="18">
        <f>(K6*B5)/100</f>
        <v>18.19632710122017</v>
      </c>
      <c r="L7" s="18">
        <f>(L6*B5)/100</f>
        <v>19.580293476820973</v>
      </c>
      <c r="M7" s="18">
        <f>(M6*B5)/100</f>
        <v>20.953120561907411</v>
      </c>
    </row>
    <row r="8" spans="1:13" ht="13" thickBot="1">
      <c r="A8" s="7" t="s">
        <v>9</v>
      </c>
      <c r="B8" s="190">
        <v>18.399999999999999</v>
      </c>
      <c r="C8" s="7"/>
      <c r="D8" s="55" t="s">
        <v>6</v>
      </c>
      <c r="E8" s="51">
        <f>B5-E7</f>
        <v>39.715013650664481</v>
      </c>
      <c r="F8" s="2"/>
      <c r="G8" s="14"/>
      <c r="H8" s="49" t="s">
        <v>6</v>
      </c>
      <c r="I8" s="46">
        <f>B5-I7</f>
        <v>35.66193817192098</v>
      </c>
      <c r="J8" s="18">
        <f>B5-J7</f>
        <v>35.055584772975834</v>
      </c>
      <c r="K8" s="18">
        <f>B5-K7</f>
        <v>34.703672898779828</v>
      </c>
      <c r="L8" s="18">
        <f>B5-L7</f>
        <v>33.319706523179022</v>
      </c>
      <c r="M8" s="18">
        <f>B5-M7</f>
        <v>31.946879438092587</v>
      </c>
    </row>
    <row r="9" spans="1:13">
      <c r="A9" s="7" t="s">
        <v>29</v>
      </c>
      <c r="B9" s="190">
        <v>18.399999999999999</v>
      </c>
      <c r="C9" s="7"/>
      <c r="D9" s="48" t="s">
        <v>10</v>
      </c>
      <c r="E9" s="52">
        <f>B5/((B6/100)*(B6/100))</f>
        <v>25.334945702278468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20.9</v>
      </c>
      <c r="C10" s="8"/>
      <c r="D10" s="49" t="s">
        <v>32</v>
      </c>
      <c r="E10" s="53">
        <f>B6/B7</f>
        <v>9.6979865771812079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57.699999999999996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</v>
      </c>
      <c r="C17" s="104">
        <v>0.99370000000000003</v>
      </c>
      <c r="D17" s="105">
        <v>-0.45</v>
      </c>
      <c r="E17" s="105">
        <v>1.63</v>
      </c>
      <c r="F17" s="163">
        <f>B5/(((B5-D17)/C17)-(E17+0.1))</f>
        <v>1.018125405873719</v>
      </c>
      <c r="G17" s="62">
        <v>1</v>
      </c>
      <c r="H17" s="31">
        <f>F17</f>
        <v>1.018125405873719</v>
      </c>
      <c r="I17" s="225">
        <f>H17-H18</f>
        <v>3.5371432766930777E-3</v>
      </c>
      <c r="J17" s="59"/>
    </row>
    <row r="18" spans="1:13" ht="13" thickBot="1">
      <c r="A18" s="86">
        <v>2</v>
      </c>
      <c r="B18" s="103">
        <v>35.9</v>
      </c>
      <c r="C18" s="104">
        <v>0.99370000000000003</v>
      </c>
      <c r="D18" s="87">
        <v>-0.63</v>
      </c>
      <c r="E18" s="87">
        <v>1.63</v>
      </c>
      <c r="F18" s="88">
        <f>B5/(((B5-D18)/C18)-(E18+0.1))</f>
        <v>1.0145882625970259</v>
      </c>
      <c r="G18" s="63">
        <v>2</v>
      </c>
      <c r="H18" s="31">
        <f>F18</f>
        <v>1.0145882625970259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1.0145882625970259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1.018125405873719</v>
      </c>
      <c r="I21" s="229" t="e">
        <f>H21-H22</f>
        <v>#DIV/0!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1.0145882625970259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1.018125405873719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(F17+F17)/2</f>
        <v>1.018125405873719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36.187651486025544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19.143267636107513</v>
      </c>
      <c r="C33" s="40"/>
      <c r="D33" s="40"/>
      <c r="G33" s="34">
        <v>2</v>
      </c>
      <c r="H33" s="31">
        <f>F18</f>
        <v>1.0145882625970259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33.756732363892482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1.018125405873719</v>
      </c>
      <c r="I35" s="221" t="e">
        <f>H35-H36</f>
        <v>#DIV/0!</v>
      </c>
    </row>
    <row r="36" spans="1:9" ht="13" thickBot="1">
      <c r="D36" t="s">
        <v>92</v>
      </c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34.799999999999997</v>
      </c>
    </row>
    <row r="39" spans="1:9">
      <c r="A39" s="116" t="s">
        <v>5</v>
      </c>
      <c r="B39" s="102">
        <v>18.399999999999999</v>
      </c>
    </row>
    <row r="40" spans="1:9">
      <c r="A40" s="116" t="s">
        <v>6</v>
      </c>
      <c r="B40" s="102">
        <v>34.5</v>
      </c>
    </row>
    <row r="41" spans="1:9" ht="13" thickBot="1">
      <c r="A41" s="117" t="s">
        <v>51</v>
      </c>
      <c r="B41" s="102">
        <v>26.3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28.5</v>
      </c>
    </row>
    <row r="45" spans="1:9">
      <c r="A45" s="116" t="s">
        <v>5</v>
      </c>
      <c r="B45" s="114">
        <v>15</v>
      </c>
    </row>
    <row r="46" spans="1:9">
      <c r="A46" s="116" t="s">
        <v>6</v>
      </c>
      <c r="B46" s="114">
        <v>37.5</v>
      </c>
    </row>
    <row r="47" spans="1:9" ht="13" thickBot="1">
      <c r="A47" s="117" t="s">
        <v>51</v>
      </c>
      <c r="B47" s="115">
        <v>27.5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5" zoomScale="125" zoomScaleNormal="125" zoomScalePageLayoutView="125" workbookViewId="0">
      <selection activeCell="A16" sqref="A16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58</v>
      </c>
      <c r="C4" s="4"/>
      <c r="E4" s="4"/>
      <c r="F4" s="2" t="s">
        <v>13</v>
      </c>
      <c r="G4" s="190">
        <v>8.6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66</v>
      </c>
      <c r="C5" s="81"/>
      <c r="D5" s="82" t="s">
        <v>3</v>
      </c>
      <c r="E5" s="83">
        <f>1.099421-(0.0009929*B11)+(0.0000023*(B11*B11))-(0.0001392*B4)</f>
        <v>1.035628217</v>
      </c>
      <c r="F5" s="2" t="s">
        <v>12</v>
      </c>
      <c r="G5" s="190">
        <v>19.399999999999999</v>
      </c>
      <c r="H5" s="48" t="s">
        <v>3</v>
      </c>
      <c r="I5" s="44">
        <f>1.1549-0.0678*(LOG(B8+G4+G5+G6))</f>
        <v>1.0240853968365711</v>
      </c>
      <c r="J5" s="19">
        <f>1.1599-0.0717*(LOG(B8+G4+G5+G6))</f>
        <v>1.0215606630262852</v>
      </c>
      <c r="K5" s="19">
        <f>1.1423-0.0632*(LOG(B8+G4+G5+G6))</f>
        <v>1.0203607238948569</v>
      </c>
      <c r="L5" s="19">
        <f>1.133-0.0612*(LOG(B8+G4+G5+G6))</f>
        <v>1.0149195617462854</v>
      </c>
      <c r="M5" s="19">
        <f>1.1339-0.0645*(LOG(B8+G4+G5+G6))</f>
        <v>1.0094524792914281</v>
      </c>
    </row>
    <row r="6" spans="1:13" ht="13" thickBot="1">
      <c r="A6" s="7" t="s">
        <v>1</v>
      </c>
      <c r="B6" s="190">
        <v>163.1</v>
      </c>
      <c r="C6" s="42" t="s">
        <v>11</v>
      </c>
      <c r="D6" s="54" t="s">
        <v>4</v>
      </c>
      <c r="E6" s="50">
        <f>((4.95/E5)-4.5)*100</f>
        <v>27.970754247998642</v>
      </c>
      <c r="F6" s="2" t="s">
        <v>14</v>
      </c>
      <c r="G6" s="190">
        <v>39.4</v>
      </c>
      <c r="H6" s="48" t="s">
        <v>4</v>
      </c>
      <c r="I6" s="45">
        <f>((4.95/I5)-4.5)*100</f>
        <v>33.35812768063002</v>
      </c>
      <c r="J6" s="17">
        <f>((4.95/J5)-4.5)*100</f>
        <v>34.552722041591991</v>
      </c>
      <c r="K6" s="17">
        <f>((4.95/K5)-4.5)*100</f>
        <v>35.122553630364273</v>
      </c>
      <c r="L6" s="17">
        <f>((4.95/L5)-4.5)*100</f>
        <v>37.723380903503134</v>
      </c>
      <c r="M6" s="17">
        <f>((4.95/M5)-4.5)*100</f>
        <v>40.36483653738587</v>
      </c>
    </row>
    <row r="7" spans="1:13" ht="13" thickBot="1">
      <c r="A7" s="7" t="s">
        <v>2</v>
      </c>
      <c r="B7" s="190">
        <v>16.100000000000001</v>
      </c>
      <c r="C7" s="7"/>
      <c r="D7" s="48" t="s">
        <v>5</v>
      </c>
      <c r="E7" s="51">
        <f>(E6*B5)/100</f>
        <v>18.460697803679103</v>
      </c>
      <c r="F7" s="2"/>
      <c r="G7" s="14"/>
      <c r="H7" s="48" t="s">
        <v>5</v>
      </c>
      <c r="I7" s="46">
        <f>(I6*B5)/100</f>
        <v>22.016364269215813</v>
      </c>
      <c r="J7" s="18">
        <f>(J6*B5)/100</f>
        <v>22.804796547450714</v>
      </c>
      <c r="K7" s="18">
        <f>(K6*B5)/100</f>
        <v>23.18088539604042</v>
      </c>
      <c r="L7" s="18">
        <f>(L6*B5)/100</f>
        <v>24.897431396312069</v>
      </c>
      <c r="M7" s="18">
        <f>(M6*B5)/100</f>
        <v>26.640792114674674</v>
      </c>
    </row>
    <row r="8" spans="1:13" ht="13" thickBot="1">
      <c r="A8" s="7" t="s">
        <v>9</v>
      </c>
      <c r="B8" s="190">
        <v>17.600000000000001</v>
      </c>
      <c r="C8" s="7"/>
      <c r="D8" s="55" t="s">
        <v>6</v>
      </c>
      <c r="E8" s="51">
        <f>B5-E7</f>
        <v>47.539302196320897</v>
      </c>
      <c r="F8" s="2"/>
      <c r="G8" s="14"/>
      <c r="H8" s="49" t="s">
        <v>6</v>
      </c>
      <c r="I8" s="46">
        <f>B5-I7</f>
        <v>43.983635730784187</v>
      </c>
      <c r="J8" s="18">
        <f>B5-J7</f>
        <v>43.195203452549286</v>
      </c>
      <c r="K8" s="18">
        <f>B5-K7</f>
        <v>42.819114603959576</v>
      </c>
      <c r="L8" s="18">
        <f>B5-L7</f>
        <v>41.102568603687928</v>
      </c>
      <c r="M8" s="18">
        <f>B5-M7</f>
        <v>39.359207885325326</v>
      </c>
    </row>
    <row r="9" spans="1:13">
      <c r="A9" s="7" t="s">
        <v>29</v>
      </c>
      <c r="B9" s="190">
        <v>20.6</v>
      </c>
      <c r="C9" s="7"/>
      <c r="D9" s="48" t="s">
        <v>10</v>
      </c>
      <c r="E9" s="52">
        <f>B5/((B6/100)*(B6/100))</f>
        <v>24.810528385312018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28.1</v>
      </c>
      <c r="C10" s="8"/>
      <c r="D10" s="49" t="s">
        <v>32</v>
      </c>
      <c r="E10" s="53">
        <f>B6/B7</f>
        <v>10.130434782608694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66.300000000000011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33</v>
      </c>
      <c r="C17" s="104">
        <v>0.99475999999999998</v>
      </c>
      <c r="D17" s="105">
        <v>0.04</v>
      </c>
      <c r="E17" s="105">
        <v>2.0699999999999998</v>
      </c>
      <c r="F17" s="163">
        <f>B5/(((B5-D17)/C17)-(E17+0.1))</f>
        <v>1.0290399591226338</v>
      </c>
      <c r="G17" s="62">
        <v>1</v>
      </c>
      <c r="H17" s="31">
        <f>F17</f>
        <v>1.0290399591226338</v>
      </c>
      <c r="I17" s="225">
        <f>H17-H18</f>
        <v>6.2570271051394233E-3</v>
      </c>
      <c r="J17" s="59"/>
    </row>
    <row r="18" spans="1:13" ht="13" thickBot="1">
      <c r="A18" s="86">
        <v>2</v>
      </c>
      <c r="B18" s="103">
        <v>33</v>
      </c>
      <c r="C18" s="104">
        <v>0.99475999999999998</v>
      </c>
      <c r="D18" s="87">
        <v>-0.41</v>
      </c>
      <c r="E18" s="87">
        <v>2.13</v>
      </c>
      <c r="F18" s="88">
        <f>B5/(((B5-D18)/C18)-(E18+0.1))</f>
        <v>1.0227829320174944</v>
      </c>
      <c r="G18" s="63">
        <v>2</v>
      </c>
      <c r="H18" s="31">
        <f>F18</f>
        <v>1.0227829320174944</v>
      </c>
      <c r="I18" s="226"/>
      <c r="J18" s="59"/>
    </row>
    <row r="19" spans="1:13" ht="13" thickBot="1">
      <c r="A19" s="86">
        <v>3</v>
      </c>
      <c r="B19" s="66">
        <v>33</v>
      </c>
      <c r="C19" s="66">
        <v>0.99475999999999998</v>
      </c>
      <c r="D19" s="87">
        <v>-0.44</v>
      </c>
      <c r="E19" s="87">
        <v>2.23</v>
      </c>
      <c r="F19" s="88">
        <f>B5/(((B5-D19)/C19)-(E19+0.1))</f>
        <v>1.0238911107261102</v>
      </c>
      <c r="G19" s="64">
        <v>2</v>
      </c>
      <c r="H19" s="31">
        <f>F18</f>
        <v>1.0227829320174944</v>
      </c>
      <c r="I19" s="227">
        <f>H19-H20</f>
        <v>-1.1081787086157924E-3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1.0238911107261102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1.0290399591226338</v>
      </c>
      <c r="I21" s="229">
        <f>H21-H22</f>
        <v>5.1488483965236309E-3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1.0238911107261102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1.0238911107261102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1.0227829320174944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1.0290399591226338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1.0233370213718023</v>
      </c>
      <c r="C31" s="38"/>
      <c r="D31" s="38"/>
      <c r="E31" s="40"/>
      <c r="G31" s="34">
        <v>3</v>
      </c>
      <c r="H31" s="31">
        <f>F19</f>
        <v>1.0238911107261102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33.711611778144501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22.249663773575371</v>
      </c>
      <c r="C33" s="40"/>
      <c r="D33" s="40"/>
      <c r="G33" s="34">
        <v>2</v>
      </c>
      <c r="H33" s="31">
        <f>F18</f>
        <v>1.0227829320174944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43.750336226424629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1.0290399591226338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32.6</v>
      </c>
    </row>
    <row r="39" spans="1:9">
      <c r="A39" s="116" t="s">
        <v>5</v>
      </c>
      <c r="B39" s="102">
        <v>21.5</v>
      </c>
    </row>
    <row r="40" spans="1:9">
      <c r="A40" s="116" t="s">
        <v>6</v>
      </c>
      <c r="B40" s="102">
        <v>44.5</v>
      </c>
    </row>
    <row r="41" spans="1:9" ht="13" thickBot="1">
      <c r="A41" s="117" t="s">
        <v>51</v>
      </c>
      <c r="B41" s="102">
        <v>34.200000000000003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34.700000000000003</v>
      </c>
    </row>
    <row r="45" spans="1:9">
      <c r="A45" s="116" t="s">
        <v>5</v>
      </c>
      <c r="B45" s="114">
        <v>22.7</v>
      </c>
    </row>
    <row r="46" spans="1:9">
      <c r="A46" s="116" t="s">
        <v>6</v>
      </c>
      <c r="B46" s="114">
        <v>42.8</v>
      </c>
    </row>
    <row r="47" spans="1:9" ht="13" thickBot="1">
      <c r="A47" s="117" t="s">
        <v>51</v>
      </c>
      <c r="B47" s="115">
        <v>31.3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47"/>
  <sheetViews>
    <sheetView zoomScale="125" zoomScaleNormal="125" zoomScalePageLayoutView="125" workbookViewId="0">
      <selection activeCell="G22" sqref="G22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163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54</v>
      </c>
      <c r="C4" s="4"/>
      <c r="E4" s="4"/>
      <c r="F4" s="2" t="s">
        <v>13</v>
      </c>
      <c r="G4" s="190">
        <v>5.6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49.8</v>
      </c>
      <c r="C5" s="81"/>
      <c r="D5" s="82" t="s">
        <v>3</v>
      </c>
      <c r="E5" s="83">
        <f>1.099421-(0.0009929*B11)+(0.0000023*(B11*B11))-(0.0001392*B4)</f>
        <v>1.052274725</v>
      </c>
      <c r="F5" s="2" t="s">
        <v>12</v>
      </c>
      <c r="G5" s="190">
        <v>11.4</v>
      </c>
      <c r="H5" s="48" t="s">
        <v>3</v>
      </c>
      <c r="I5" s="44">
        <f>1.1549-0.0678*(LOG(B8+G4+G5+G6))</f>
        <v>1.0390690629708665</v>
      </c>
      <c r="J5" s="19">
        <f>1.1599-0.0717*(LOG(B8+G4+G5+G6))</f>
        <v>1.037406221460341</v>
      </c>
      <c r="K5" s="19">
        <f>1.1423-0.0632*(LOG(B8+G4+G5+G6))</f>
        <v>1.0343277991114863</v>
      </c>
      <c r="L5" s="19">
        <f>1.133-0.0612*(LOG(B8+G4+G5+G6))</f>
        <v>1.0284446409117556</v>
      </c>
      <c r="M5" s="19">
        <f>1.1339-0.0645*(LOG(B8+G4+G5+G6))</f>
        <v>1.0237068519413111</v>
      </c>
    </row>
    <row r="6" spans="1:13" ht="13" thickBot="1">
      <c r="A6" s="7" t="s">
        <v>1</v>
      </c>
      <c r="B6" s="190">
        <v>158.80000000000001</v>
      </c>
      <c r="C6" s="42" t="s">
        <v>11</v>
      </c>
      <c r="D6" s="54" t="s">
        <v>4</v>
      </c>
      <c r="E6" s="50">
        <f>((4.95/E5)-4.5)*100</f>
        <v>20.409474103827829</v>
      </c>
      <c r="F6" s="2" t="s">
        <v>14</v>
      </c>
      <c r="G6" s="190">
        <v>20.9</v>
      </c>
      <c r="H6" s="48" t="s">
        <v>4</v>
      </c>
      <c r="I6" s="45">
        <f>((4.95/I5)-4.5)*100</f>
        <v>26.387968461610178</v>
      </c>
      <c r="J6" s="17">
        <f>((4.95/J5)-4.5)*100</f>
        <v>27.151562965562359</v>
      </c>
      <c r="K6" s="17">
        <f>((4.95/K5)-4.5)*100</f>
        <v>28.571687259317091</v>
      </c>
      <c r="L6" s="17">
        <f>((4.95/L5)-4.5)*100</f>
        <v>31.309328969971162</v>
      </c>
      <c r="M6" s="17">
        <f>((4.95/M5)-4.5)*100</f>
        <v>33.536863176508547</v>
      </c>
    </row>
    <row r="7" spans="1:13" ht="13" thickBot="1">
      <c r="A7" s="7" t="s">
        <v>2</v>
      </c>
      <c r="B7" s="190">
        <v>14.5</v>
      </c>
      <c r="C7" s="7"/>
      <c r="D7" s="48" t="s">
        <v>5</v>
      </c>
      <c r="E7" s="51">
        <f>(E6*B5)/100</f>
        <v>10.163918103706258</v>
      </c>
      <c r="F7" s="2"/>
      <c r="G7" s="14"/>
      <c r="H7" s="48" t="s">
        <v>5</v>
      </c>
      <c r="I7" s="46">
        <f>(I6*B5)/100</f>
        <v>13.141208293881869</v>
      </c>
      <c r="J7" s="18">
        <f>(J6*B5)/100</f>
        <v>13.521478356850055</v>
      </c>
      <c r="K7" s="18">
        <f>(K6*B5)/100</f>
        <v>14.228700255139911</v>
      </c>
      <c r="L7" s="18">
        <f>(L6*B5)/100</f>
        <v>15.592045827045638</v>
      </c>
      <c r="M7" s="18">
        <f>(M6*B5)/100</f>
        <v>16.701357861901258</v>
      </c>
    </row>
    <row r="8" spans="1:13" ht="13" thickBot="1">
      <c r="A8" s="7" t="s">
        <v>9</v>
      </c>
      <c r="B8" s="190">
        <v>13.2</v>
      </c>
      <c r="C8" s="7"/>
      <c r="D8" s="55" t="s">
        <v>6</v>
      </c>
      <c r="E8" s="51">
        <f>B5-E7</f>
        <v>39.636081896293739</v>
      </c>
      <c r="F8" s="2"/>
      <c r="G8" s="14"/>
      <c r="H8" s="49" t="s">
        <v>6</v>
      </c>
      <c r="I8" s="46">
        <f>B5-I7</f>
        <v>36.65879170611813</v>
      </c>
      <c r="J8" s="18">
        <f>B5-J7</f>
        <v>36.278521643149944</v>
      </c>
      <c r="K8" s="18">
        <f>B5-K7</f>
        <v>35.571299744860085</v>
      </c>
      <c r="L8" s="18">
        <f>B5-L7</f>
        <v>34.207954172954359</v>
      </c>
      <c r="M8" s="18">
        <f>B5-M7</f>
        <v>33.098642138098739</v>
      </c>
    </row>
    <row r="9" spans="1:13">
      <c r="A9" s="7" t="s">
        <v>29</v>
      </c>
      <c r="B9" s="190">
        <v>12.2</v>
      </c>
      <c r="C9" s="7"/>
      <c r="D9" s="48" t="s">
        <v>10</v>
      </c>
      <c r="E9" s="52">
        <f>B5/((B6/100)*(B6/100))</f>
        <v>19.748237727540936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19.100000000000001</v>
      </c>
      <c r="C10" s="8"/>
      <c r="D10" s="49" t="s">
        <v>32</v>
      </c>
      <c r="E10" s="53">
        <f>B6/B7</f>
        <v>10.951724137931036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44.5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34</v>
      </c>
      <c r="C17" s="104">
        <v>0.99443000000000004</v>
      </c>
      <c r="D17" s="105">
        <v>-0.01</v>
      </c>
      <c r="E17" s="105">
        <v>1.82</v>
      </c>
      <c r="F17" s="163">
        <f>B5/(((B5-D17)/C17)-(E17+0.1))</f>
        <v>1.0338600435821659</v>
      </c>
      <c r="G17" s="62">
        <v>1</v>
      </c>
      <c r="H17" s="31">
        <f>F17</f>
        <v>1.0338600435821659</v>
      </c>
      <c r="I17" s="225">
        <f>H17-H18</f>
        <v>3.6406843661274113E-3</v>
      </c>
      <c r="J17" s="59"/>
    </row>
    <row r="18" spans="1:13" ht="13" thickBot="1">
      <c r="A18" s="86">
        <v>2</v>
      </c>
      <c r="B18" s="103">
        <v>34</v>
      </c>
      <c r="C18" s="104">
        <v>0.99443000000000004</v>
      </c>
      <c r="D18" s="87">
        <v>-0.05</v>
      </c>
      <c r="E18" s="87">
        <v>1.69</v>
      </c>
      <c r="F18" s="88">
        <f>B5/(((B5-D18)/C18)-(E18+0.1))</f>
        <v>1.0302193592160385</v>
      </c>
      <c r="G18" s="63">
        <v>2</v>
      </c>
      <c r="H18" s="31">
        <f>F18</f>
        <v>1.0302193592160385</v>
      </c>
      <c r="I18" s="226"/>
      <c r="J18" s="59"/>
    </row>
    <row r="19" spans="1:13" ht="13" thickBot="1">
      <c r="A19" s="86">
        <v>3</v>
      </c>
      <c r="B19" s="66">
        <v>34</v>
      </c>
      <c r="C19" s="66">
        <v>0.99443000000000004</v>
      </c>
      <c r="D19" s="87">
        <v>-0.23</v>
      </c>
      <c r="E19" s="87">
        <v>1.65</v>
      </c>
      <c r="F19" s="88">
        <f>B5/(((B5-D19)/C19)-(E19+0.1))</f>
        <v>1.0255306056425333</v>
      </c>
      <c r="G19" s="64">
        <v>2</v>
      </c>
      <c r="H19" s="31">
        <f>F18</f>
        <v>1.0302193592160385</v>
      </c>
      <c r="I19" s="227">
        <f>H19-H20</f>
        <v>4.6887535735051777E-3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1.0255306056425333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1.0338600435821659</v>
      </c>
      <c r="I21" s="229">
        <f>H21-H22</f>
        <v>8.329437939632589E-3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1.0255306056425333</v>
      </c>
      <c r="I22" s="230"/>
      <c r="J22" s="190"/>
      <c r="K22" s="254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1.0255306056425333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1.0302193592160385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255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D27" s="254"/>
      <c r="G27" s="34">
        <v>1</v>
      </c>
      <c r="H27" s="31">
        <f>F17</f>
        <v>1.0338600435821659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(F19+F19)/2</f>
        <v>1.0255306056425333</v>
      </c>
      <c r="C31" s="256"/>
      <c r="D31" s="38"/>
      <c r="E31" s="40"/>
      <c r="G31" s="34">
        <v>3</v>
      </c>
      <c r="H31" s="31">
        <f>F19</f>
        <v>1.0255306056425333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32.676964759978055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16.27312845046907</v>
      </c>
      <c r="C33" s="40"/>
      <c r="D33" s="40"/>
      <c r="G33" s="34">
        <v>2</v>
      </c>
      <c r="H33" s="31">
        <f>F18</f>
        <v>1.0302193592160385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33.526871549530924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1.0338600435821659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23.1</v>
      </c>
    </row>
    <row r="39" spans="1:9">
      <c r="A39" s="116" t="s">
        <v>5</v>
      </c>
      <c r="B39" s="102">
        <v>11.5</v>
      </c>
    </row>
    <row r="40" spans="1:9">
      <c r="A40" s="116" t="s">
        <v>6</v>
      </c>
      <c r="B40" s="102">
        <v>38.299999999999997</v>
      </c>
    </row>
    <row r="41" spans="1:9" ht="13" thickBot="1">
      <c r="A41" s="117" t="s">
        <v>51</v>
      </c>
      <c r="B41" s="102">
        <v>28.3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22.3</v>
      </c>
    </row>
    <row r="45" spans="1:9">
      <c r="A45" s="116" t="s">
        <v>5</v>
      </c>
      <c r="B45" s="114">
        <v>11</v>
      </c>
    </row>
    <row r="46" spans="1:9">
      <c r="A46" s="116" t="s">
        <v>6</v>
      </c>
      <c r="B46" s="114">
        <v>38.200000000000003</v>
      </c>
    </row>
    <row r="47" spans="1:9" ht="13" thickBot="1">
      <c r="A47" s="117" t="s">
        <v>51</v>
      </c>
      <c r="B47" s="115">
        <v>28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" sqref="B1:H1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165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22</v>
      </c>
      <c r="C4" s="4"/>
      <c r="E4" s="4"/>
      <c r="F4" s="2" t="s">
        <v>13</v>
      </c>
      <c r="G4" s="190">
        <v>4.4000000000000004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49.4</v>
      </c>
      <c r="C5" s="81"/>
      <c r="D5" s="82" t="s">
        <v>3</v>
      </c>
      <c r="E5" s="83">
        <f>1.099421-(0.0009929*B11)+(0.0000023*(B11*B11))-(0.0001392*B4)</f>
        <v>1.0439234479999999</v>
      </c>
      <c r="F5" s="2" t="s">
        <v>12</v>
      </c>
      <c r="G5" s="190">
        <v>8.4</v>
      </c>
      <c r="H5" s="48" t="s">
        <v>3</v>
      </c>
      <c r="I5" s="44">
        <f>1.1549-0.0678*(LOG(B8+G4+G5+G6))</f>
        <v>1.0354412925550882</v>
      </c>
      <c r="J5" s="19">
        <f>1.1599-0.0717*(LOG(B8+G4+G5+G6))</f>
        <v>1.0335697739852481</v>
      </c>
      <c r="K5" s="19">
        <f>1.1423-0.0632*(LOG(B8+G4+G5+G6))</f>
        <v>1.0309461606118226</v>
      </c>
      <c r="L5" s="19">
        <f>1.133-0.0612*(LOG(B8+G4+G5+G6))</f>
        <v>1.0251700162886637</v>
      </c>
      <c r="M5" s="19">
        <f>1.1339-0.0645*(LOG(B8+G4+G5+G6))</f>
        <v>1.0202556544218757</v>
      </c>
    </row>
    <row r="6" spans="1:13" ht="13" thickBot="1">
      <c r="A6" s="7" t="s">
        <v>1</v>
      </c>
      <c r="B6" s="190">
        <v>161.6</v>
      </c>
      <c r="C6" s="42" t="s">
        <v>11</v>
      </c>
      <c r="D6" s="54" t="s">
        <v>4</v>
      </c>
      <c r="E6" s="50">
        <f>((4.95/E5)-4.5)*100</f>
        <v>24.172700065647046</v>
      </c>
      <c r="F6" s="2" t="s">
        <v>14</v>
      </c>
      <c r="G6" s="190">
        <v>36.4</v>
      </c>
      <c r="H6" s="48" t="s">
        <v>4</v>
      </c>
      <c r="I6" s="45">
        <f>((4.95/I5)-4.5)*100</f>
        <v>28.057040567236946</v>
      </c>
      <c r="J6" s="17">
        <f>((4.95/J5)-4.5)*100</f>
        <v>28.922674074895127</v>
      </c>
      <c r="K6" s="17">
        <f>((4.95/K5)-4.5)*100</f>
        <v>30.141465104480947</v>
      </c>
      <c r="L6" s="17">
        <f>((4.95/L5)-4.5)*100</f>
        <v>32.846739696900862</v>
      </c>
      <c r="M6" s="17">
        <f>((4.95/M5)-4.5)*100</f>
        <v>35.172513236880846</v>
      </c>
    </row>
    <row r="7" spans="1:13" ht="13" thickBot="1">
      <c r="A7" s="7" t="s">
        <v>2</v>
      </c>
      <c r="B7" s="190">
        <v>14.4</v>
      </c>
      <c r="C7" s="7"/>
      <c r="D7" s="48" t="s">
        <v>5</v>
      </c>
      <c r="E7" s="51">
        <f>(E6*B5)/100</f>
        <v>11.941313832429639</v>
      </c>
      <c r="F7" s="2"/>
      <c r="G7" s="14"/>
      <c r="H7" s="48" t="s">
        <v>5</v>
      </c>
      <c r="I7" s="46">
        <f>(I6*B5)/100</f>
        <v>13.86017804021505</v>
      </c>
      <c r="J7" s="18">
        <f>(J6*B5)/100</f>
        <v>14.287800992998193</v>
      </c>
      <c r="K7" s="18">
        <f>(K6*B5)/100</f>
        <v>14.889883761613588</v>
      </c>
      <c r="L7" s="18">
        <f>(L6*B5)/100</f>
        <v>16.226289410269025</v>
      </c>
      <c r="M7" s="18">
        <f>(M6*B5)/100</f>
        <v>17.375221539019137</v>
      </c>
    </row>
    <row r="8" spans="1:13" ht="13" thickBot="1">
      <c r="A8" s="7" t="s">
        <v>9</v>
      </c>
      <c r="B8" s="190">
        <v>8.6</v>
      </c>
      <c r="C8" s="7"/>
      <c r="D8" s="55" t="s">
        <v>6</v>
      </c>
      <c r="E8" s="51">
        <f>B5-E7</f>
        <v>37.458686167570363</v>
      </c>
      <c r="F8" s="2"/>
      <c r="G8" s="14"/>
      <c r="H8" s="49" t="s">
        <v>6</v>
      </c>
      <c r="I8" s="46">
        <f>B5-I7</f>
        <v>35.539821959784945</v>
      </c>
      <c r="J8" s="18">
        <f>B5-J7</f>
        <v>35.112199007001806</v>
      </c>
      <c r="K8" s="18">
        <f>B5-K7</f>
        <v>34.510116238386409</v>
      </c>
      <c r="L8" s="18">
        <f>B5-L7</f>
        <v>33.173710589730973</v>
      </c>
      <c r="M8" s="18">
        <f>B5-M7</f>
        <v>32.024778460980862</v>
      </c>
    </row>
    <row r="9" spans="1:13">
      <c r="A9" s="7" t="s">
        <v>29</v>
      </c>
      <c r="B9" s="190">
        <v>8.8000000000000007</v>
      </c>
      <c r="C9" s="7"/>
      <c r="D9" s="48" t="s">
        <v>10</v>
      </c>
      <c r="E9" s="52">
        <f>B5/((B6/100)*(B6/100))</f>
        <v>18.916650328399179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44.2</v>
      </c>
      <c r="C10" s="8"/>
      <c r="D10" s="49" t="s">
        <v>32</v>
      </c>
      <c r="E10" s="53">
        <f>B6/B7</f>
        <v>11.222222222222221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61.6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36.4</v>
      </c>
      <c r="C17" s="104">
        <v>0.99350000000000005</v>
      </c>
      <c r="D17" s="105">
        <v>0.67</v>
      </c>
      <c r="E17" s="105">
        <v>1.9</v>
      </c>
      <c r="F17" s="163">
        <f>B5/(((B5-D17)/C17)-(E17+0.1))</f>
        <v>1.0499732580279402</v>
      </c>
      <c r="G17" s="62">
        <v>1</v>
      </c>
      <c r="H17" s="31">
        <f>F17</f>
        <v>1.0499732580279402</v>
      </c>
      <c r="I17" s="225">
        <f>H17-H18</f>
        <v>1.1937093881726035E-2</v>
      </c>
      <c r="J17" s="59"/>
    </row>
    <row r="18" spans="1:13" ht="13" thickBot="1">
      <c r="A18" s="86">
        <v>2</v>
      </c>
      <c r="B18" s="103">
        <v>36.5</v>
      </c>
      <c r="C18" s="104">
        <v>0.99350000000000005</v>
      </c>
      <c r="D18" s="105">
        <v>0.51</v>
      </c>
      <c r="E18" s="105">
        <v>1.52</v>
      </c>
      <c r="F18" s="88">
        <f>B5/(((B5-D18)/C18)-(E18+0.1))</f>
        <v>1.0380361641462141</v>
      </c>
      <c r="G18" s="63">
        <v>2</v>
      </c>
      <c r="H18" s="31">
        <f>F18</f>
        <v>1.0380361641462141</v>
      </c>
      <c r="I18" s="226"/>
      <c r="J18" s="59"/>
    </row>
    <row r="19" spans="1:13" ht="13" thickBot="1">
      <c r="A19" s="86">
        <v>3</v>
      </c>
      <c r="B19" s="66">
        <v>36.4</v>
      </c>
      <c r="C19" s="66">
        <v>0.99350000000000005</v>
      </c>
      <c r="D19" s="87">
        <v>0.53</v>
      </c>
      <c r="E19" s="87">
        <v>1.42</v>
      </c>
      <c r="F19" s="88">
        <f>B5/(((B5-D19)/C19)-(E19+0.1))</f>
        <v>1.0362969669686666</v>
      </c>
      <c r="G19" s="64">
        <v>2</v>
      </c>
      <c r="H19" s="31">
        <f>F18</f>
        <v>1.0380361641462141</v>
      </c>
      <c r="I19" s="227">
        <f>H19-H20</f>
        <v>1.7391971775475579E-3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1.0362969669686666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1.0499732580279402</v>
      </c>
      <c r="I21" s="229">
        <f>H21-H22</f>
        <v>1.3676291059273593E-2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1.0362969669686666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1.0362969669686666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1.0380361641462141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1.0499732580279402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1.0371665655574405</v>
      </c>
      <c r="C31" s="38"/>
      <c r="D31" s="38"/>
      <c r="E31" s="40"/>
      <c r="G31" s="34">
        <v>3</v>
      </c>
      <c r="H31" s="31">
        <f>F19</f>
        <v>1.0362969669686666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27.261817376416264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13.467337783949633</v>
      </c>
      <c r="C33" s="40"/>
      <c r="D33" s="40"/>
      <c r="G33" s="34">
        <v>2</v>
      </c>
      <c r="H33" s="31">
        <f>F18</f>
        <v>1.0380361641462141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35.932662216050367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1.0499732580279402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24.2</v>
      </c>
    </row>
    <row r="39" spans="1:9">
      <c r="A39" s="116" t="s">
        <v>5</v>
      </c>
      <c r="B39" s="102">
        <v>12</v>
      </c>
    </row>
    <row r="40" spans="1:9">
      <c r="A40" s="116" t="s">
        <v>6</v>
      </c>
      <c r="B40" s="102">
        <v>37.4</v>
      </c>
    </row>
    <row r="41" spans="1:9" ht="13" thickBot="1">
      <c r="A41" s="117" t="s">
        <v>51</v>
      </c>
      <c r="B41" s="102">
        <v>27.5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20.3</v>
      </c>
    </row>
    <row r="45" spans="1:9">
      <c r="A45" s="116" t="s">
        <v>5</v>
      </c>
      <c r="B45" s="114">
        <v>9.9</v>
      </c>
    </row>
    <row r="46" spans="1:9">
      <c r="A46" s="116" t="s">
        <v>6</v>
      </c>
      <c r="B46" s="114">
        <v>39</v>
      </c>
    </row>
    <row r="47" spans="1:9" ht="13" thickBot="1">
      <c r="A47" s="117" t="s">
        <v>51</v>
      </c>
      <c r="B47" s="115">
        <v>28.6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89" t="s">
        <v>135</v>
      </c>
      <c r="B1" s="213" t="s">
        <v>166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41</v>
      </c>
      <c r="C4" s="4"/>
      <c r="E4" s="4"/>
      <c r="F4" s="2" t="s">
        <v>13</v>
      </c>
      <c r="G4" s="190">
        <v>9.9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54.1</v>
      </c>
      <c r="C5" s="81"/>
      <c r="D5" s="82" t="s">
        <v>3</v>
      </c>
      <c r="E5" s="83">
        <f>1.099421-(0.0009929*B11)+(0.0000023*(B11*B11))-(0.0001392*B4)</f>
        <v>1.0371042079999999</v>
      </c>
      <c r="F5" s="2" t="s">
        <v>12</v>
      </c>
      <c r="G5" s="190">
        <v>20.9</v>
      </c>
      <c r="H5" s="48" t="s">
        <v>3</v>
      </c>
      <c r="I5" s="44">
        <f>1.1549-0.0678*(LOG(B8+G4+G5+G6))</f>
        <v>1.0258337154094888</v>
      </c>
      <c r="J5" s="19">
        <f>1.1599-0.0717*(LOG(B8+G4+G5+G6))</f>
        <v>1.02340954859676</v>
      </c>
      <c r="K5" s="19">
        <f>1.1423-0.0632*(LOG(B8+G4+G5+G6))</f>
        <v>1.0219904249834764</v>
      </c>
      <c r="L5" s="19">
        <f>1.133-0.0612*(LOG(B8+G4+G5+G6))</f>
        <v>1.0164976900156446</v>
      </c>
      <c r="M5" s="19">
        <f>1.1339-0.0645*(LOG(B8+G4+G5+G6))</f>
        <v>1.0111157027125666</v>
      </c>
    </row>
    <row r="6" spans="1:13" ht="13" thickBot="1">
      <c r="A6" s="7" t="s">
        <v>1</v>
      </c>
      <c r="B6" s="190">
        <v>146.30000000000001</v>
      </c>
      <c r="C6" s="42" t="s">
        <v>11</v>
      </c>
      <c r="D6" s="54" t="s">
        <v>4</v>
      </c>
      <c r="E6" s="50">
        <f>((4.95/E5)-4.5)*100</f>
        <v>27.290513510287528</v>
      </c>
      <c r="F6" s="2" t="s">
        <v>14</v>
      </c>
      <c r="G6" s="190">
        <v>29.4</v>
      </c>
      <c r="H6" s="48" t="s">
        <v>4</v>
      </c>
      <c r="I6" s="45">
        <f>((4.95/I5)-4.5)*100</f>
        <v>32.534345054556546</v>
      </c>
      <c r="J6" s="17">
        <f>((4.95/J5)-4.5)*100</f>
        <v>33.677331991591601</v>
      </c>
      <c r="K6" s="17">
        <f>((4.95/K5)-4.5)*100</f>
        <v>34.348960517906235</v>
      </c>
      <c r="L6" s="17">
        <f>((4.95/L5)-4.5)*100</f>
        <v>36.96618286695923</v>
      </c>
      <c r="M6" s="17">
        <f>((4.95/M5)-4.5)*100</f>
        <v>39.55821640593733</v>
      </c>
    </row>
    <row r="7" spans="1:13" ht="13" thickBot="1">
      <c r="A7" s="7" t="s">
        <v>2</v>
      </c>
      <c r="B7" s="190">
        <v>14</v>
      </c>
      <c r="C7" s="7"/>
      <c r="D7" s="48" t="s">
        <v>5</v>
      </c>
      <c r="E7" s="51">
        <f>(E6*B5)/100</f>
        <v>14.764167809065553</v>
      </c>
      <c r="F7" s="2"/>
      <c r="G7" s="14"/>
      <c r="H7" s="48" t="s">
        <v>5</v>
      </c>
      <c r="I7" s="46">
        <f>(I6*B5)/100</f>
        <v>17.601080674515092</v>
      </c>
      <c r="J7" s="18">
        <f>(J6*B5)/100</f>
        <v>18.219436607451058</v>
      </c>
      <c r="K7" s="18">
        <f>(K6*B5)/100</f>
        <v>18.582787640187274</v>
      </c>
      <c r="L7" s="18">
        <f>(L6*B5)/100</f>
        <v>19.998704931024943</v>
      </c>
      <c r="M7" s="18">
        <f>(M6*B5)/100</f>
        <v>21.400995075612094</v>
      </c>
    </row>
    <row r="8" spans="1:13" ht="13" thickBot="1">
      <c r="A8" s="7" t="s">
        <v>9</v>
      </c>
      <c r="B8" s="190">
        <v>19.899999999999999</v>
      </c>
      <c r="C8" s="7"/>
      <c r="D8" s="55" t="s">
        <v>6</v>
      </c>
      <c r="E8" s="51">
        <f>B5-E7</f>
        <v>39.335832190934447</v>
      </c>
      <c r="F8" s="2"/>
      <c r="G8" s="14"/>
      <c r="H8" s="49" t="s">
        <v>6</v>
      </c>
      <c r="I8" s="46">
        <f>B5-I7</f>
        <v>36.498919325484906</v>
      </c>
      <c r="J8" s="18">
        <f>B5-J7</f>
        <v>35.880563392548943</v>
      </c>
      <c r="K8" s="18">
        <f>B5-K7</f>
        <v>35.517212359812731</v>
      </c>
      <c r="L8" s="18">
        <f>B5-L7</f>
        <v>34.101295068975062</v>
      </c>
      <c r="M8" s="18">
        <f>B5-M7</f>
        <v>32.699004924387907</v>
      </c>
    </row>
    <row r="9" spans="1:13">
      <c r="A9" s="7" t="s">
        <v>29</v>
      </c>
      <c r="B9" s="190">
        <v>18.899999999999999</v>
      </c>
      <c r="C9" s="7"/>
      <c r="D9" s="48" t="s">
        <v>10</v>
      </c>
      <c r="E9" s="52">
        <f>B5/((B6/100)*(B6/100))</f>
        <v>25.276015490786868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28.8</v>
      </c>
      <c r="C10" s="8"/>
      <c r="D10" s="49" t="s">
        <v>32</v>
      </c>
      <c r="E10" s="53">
        <f>B6/B7</f>
        <v>10.450000000000001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67.599999999999994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37.4</v>
      </c>
      <c r="C17" s="104">
        <v>0.99329999999999996</v>
      </c>
      <c r="D17" s="105">
        <v>0.13</v>
      </c>
      <c r="E17" s="105">
        <v>1.41</v>
      </c>
      <c r="F17" s="163">
        <f>B5/(((B5-D17)/C17)-(E17+0.1))</f>
        <v>1.024154948996969</v>
      </c>
      <c r="G17" s="62">
        <v>1</v>
      </c>
      <c r="H17" s="31">
        <f>F17</f>
        <v>1.024154948996969</v>
      </c>
      <c r="I17" s="225">
        <f>H17-H18</f>
        <v>1.3566715415243014E-3</v>
      </c>
      <c r="J17" s="59"/>
    </row>
    <row r="18" spans="1:13" ht="13" thickBot="1">
      <c r="A18" s="86">
        <v>2</v>
      </c>
      <c r="B18" s="103">
        <v>37.299999999999997</v>
      </c>
      <c r="C18" s="104">
        <v>0.99329999999999996</v>
      </c>
      <c r="D18" s="87">
        <v>0.12</v>
      </c>
      <c r="E18" s="87">
        <v>1.35</v>
      </c>
      <c r="F18" s="88">
        <f>B5/(((B5-D18)/C18)-(E18+0.1))</f>
        <v>1.0227982774554447</v>
      </c>
      <c r="G18" s="63">
        <v>2</v>
      </c>
      <c r="H18" s="31">
        <f>F18</f>
        <v>1.0227982774554447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1.0227982774554447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1.024154948996969</v>
      </c>
      <c r="I21" s="229" t="e">
        <f>H21-H22</f>
        <v>#DIV/0!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1.0227982774554447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1.024154948996969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1.0234766132262068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33.64563840854089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18.202290379020621</v>
      </c>
      <c r="C33" s="40"/>
      <c r="D33" s="40"/>
      <c r="G33" s="34">
        <v>2</v>
      </c>
      <c r="H33" s="31">
        <f>F18</f>
        <v>1.0227982774554447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35.897709620979384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1.024154948996969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35.799999999999997</v>
      </c>
    </row>
    <row r="39" spans="1:9">
      <c r="A39" s="116" t="s">
        <v>5</v>
      </c>
      <c r="B39" s="102">
        <v>19.399999999999999</v>
      </c>
    </row>
    <row r="40" spans="1:9">
      <c r="A40" s="116" t="s">
        <v>6</v>
      </c>
      <c r="B40" s="102">
        <v>34.700000000000003</v>
      </c>
    </row>
    <row r="41" spans="1:9" ht="13" thickBot="1">
      <c r="A41" s="117" t="s">
        <v>51</v>
      </c>
      <c r="B41" s="102">
        <v>26.5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26.1</v>
      </c>
    </row>
    <row r="45" spans="1:9">
      <c r="A45" s="116" t="s">
        <v>5</v>
      </c>
      <c r="B45" s="114">
        <v>14.1</v>
      </c>
    </row>
    <row r="46" spans="1:9">
      <c r="A46" s="116" t="s">
        <v>6</v>
      </c>
      <c r="B46" s="114">
        <v>39.9</v>
      </c>
    </row>
    <row r="47" spans="1:9" ht="13" thickBot="1">
      <c r="A47" s="117" t="s">
        <v>51</v>
      </c>
      <c r="B47" s="115">
        <v>29.2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125" zoomScaleNormal="125" zoomScalePageLayoutView="125" workbookViewId="0">
      <selection activeCell="I23" sqref="I23:I24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89" t="s">
        <v>135</v>
      </c>
      <c r="B1" s="213" t="s">
        <v>167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42</v>
      </c>
      <c r="C4" s="4"/>
      <c r="E4" s="4"/>
      <c r="F4" s="2" t="s">
        <v>13</v>
      </c>
      <c r="G4" s="190">
        <v>9.9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54</v>
      </c>
      <c r="C5" s="81"/>
      <c r="D5" s="82" t="s">
        <v>3</v>
      </c>
      <c r="E5" s="83">
        <f>1.099421-(0.0009929*B11)+(0.0000023*(B11*B11))-(0.0001392*B4)</f>
        <v>1.032174272</v>
      </c>
      <c r="F5" s="2" t="s">
        <v>12</v>
      </c>
      <c r="G5" s="190">
        <v>17.3</v>
      </c>
      <c r="H5" s="48" t="s">
        <v>3</v>
      </c>
      <c r="I5" s="44">
        <f>1.1549-0.0678*(LOG(B8+G4+G5+G6))</f>
        <v>1.0206249549036805</v>
      </c>
      <c r="J5" s="19">
        <f>1.1599-0.0717*(LOG(B8+G4+G5+G6))</f>
        <v>1.0179011691238036</v>
      </c>
      <c r="K5" s="19">
        <f>1.1423-0.0632*(LOG(B8+G4+G5+G6))</f>
        <v>1.0171350612081507</v>
      </c>
      <c r="L5" s="19">
        <f>1.133-0.0612*(LOG(B8+G4+G5+G6))</f>
        <v>1.0117959769927027</v>
      </c>
      <c r="M5" s="19">
        <f>1.1339-0.0645*(LOG(B8+G4+G5+G6))</f>
        <v>1.0061604659481915</v>
      </c>
    </row>
    <row r="6" spans="1:13" ht="13" thickBot="1">
      <c r="A6" s="7" t="s">
        <v>1</v>
      </c>
      <c r="B6" s="190">
        <v>154</v>
      </c>
      <c r="C6" s="42" t="s">
        <v>11</v>
      </c>
      <c r="D6" s="54" t="s">
        <v>4</v>
      </c>
      <c r="E6" s="50">
        <f>((4.95/E5)-4.5)*100</f>
        <v>29.570178629680122</v>
      </c>
      <c r="F6" s="2" t="s">
        <v>14</v>
      </c>
      <c r="G6" s="190">
        <v>46.7</v>
      </c>
      <c r="H6" s="48" t="s">
        <v>4</v>
      </c>
      <c r="I6" s="45">
        <f>((4.95/I5)-4.5)*100</f>
        <v>34.996959580235476</v>
      </c>
      <c r="J6" s="17">
        <f>((4.95/J5)-4.5)*100</f>
        <v>36.294755340628711</v>
      </c>
      <c r="K6" s="17">
        <f>((4.95/K5)-4.5)*100</f>
        <v>36.661033404983726</v>
      </c>
      <c r="L6" s="17">
        <f>((4.95/L5)-4.5)*100</f>
        <v>39.229065202707417</v>
      </c>
      <c r="M6" s="17">
        <f>((4.95/M5)-4.5)*100</f>
        <v>41.969240247895186</v>
      </c>
    </row>
    <row r="7" spans="1:13" ht="13" thickBot="1">
      <c r="A7" s="7" t="s">
        <v>2</v>
      </c>
      <c r="B7" s="190">
        <v>14.6</v>
      </c>
      <c r="C7" s="7"/>
      <c r="D7" s="48" t="s">
        <v>5</v>
      </c>
      <c r="E7" s="51">
        <f>(E6*B5)/100</f>
        <v>15.967896460027266</v>
      </c>
      <c r="F7" s="2"/>
      <c r="G7" s="14"/>
      <c r="H7" s="48" t="s">
        <v>5</v>
      </c>
      <c r="I7" s="46">
        <f>(I6*B5)/100</f>
        <v>18.898358173327157</v>
      </c>
      <c r="J7" s="18">
        <f>(J6*B5)/100</f>
        <v>19.599167883939504</v>
      </c>
      <c r="K7" s="18">
        <f>(K6*B5)/100</f>
        <v>19.796958038691212</v>
      </c>
      <c r="L7" s="18">
        <f>(L6*B5)/100</f>
        <v>21.183695209462009</v>
      </c>
      <c r="M7" s="18">
        <f>(M6*B5)/100</f>
        <v>22.663389733863401</v>
      </c>
    </row>
    <row r="8" spans="1:13" ht="13" thickBot="1">
      <c r="A8" s="7" t="s">
        <v>9</v>
      </c>
      <c r="B8" s="190">
        <v>21.7</v>
      </c>
      <c r="C8" s="7"/>
      <c r="D8" s="55" t="s">
        <v>6</v>
      </c>
      <c r="E8" s="51">
        <f>B5-E7</f>
        <v>38.032103539972738</v>
      </c>
      <c r="F8" s="2"/>
      <c r="G8" s="14"/>
      <c r="H8" s="49" t="s">
        <v>6</v>
      </c>
      <c r="I8" s="46">
        <f>B5-I7</f>
        <v>35.101641826672846</v>
      </c>
      <c r="J8" s="18">
        <f>B5-J7</f>
        <v>34.400832116060499</v>
      </c>
      <c r="K8" s="18">
        <f>B5-K7</f>
        <v>34.203041961308784</v>
      </c>
      <c r="L8" s="18">
        <f>B5-L7</f>
        <v>32.816304790537991</v>
      </c>
      <c r="M8" s="18">
        <f>B5-M7</f>
        <v>31.336610266136599</v>
      </c>
    </row>
    <row r="9" spans="1:13">
      <c r="A9" s="7" t="s">
        <v>29</v>
      </c>
      <c r="B9" s="190">
        <v>21.7</v>
      </c>
      <c r="C9" s="7"/>
      <c r="D9" s="48" t="s">
        <v>10</v>
      </c>
      <c r="E9" s="52">
        <f>B5/((B6/100)*(B6/100))</f>
        <v>22.769438353853939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31.4</v>
      </c>
      <c r="C10" s="8"/>
      <c r="D10" s="49" t="s">
        <v>32</v>
      </c>
      <c r="E10" s="53">
        <f>B6/B7</f>
        <v>10.547945205479452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74.8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35.9</v>
      </c>
      <c r="C17" s="104">
        <v>0.99370000000000003</v>
      </c>
      <c r="D17" s="105">
        <v>-0.24</v>
      </c>
      <c r="E17" s="105">
        <v>1.71</v>
      </c>
      <c r="F17" s="163">
        <f>B5/(((B5-D17)/C17)-(E17+0.1))</f>
        <v>1.0232334935813978</v>
      </c>
      <c r="G17" s="62">
        <v>1</v>
      </c>
      <c r="H17" s="31">
        <f>F17</f>
        <v>1.0232334935813978</v>
      </c>
      <c r="I17" s="225">
        <f>H17-H18</f>
        <v>-6.0411347926827563E-3</v>
      </c>
      <c r="J17" s="59"/>
    </row>
    <row r="18" spans="1:13" ht="13" thickBot="1">
      <c r="A18" s="86">
        <v>2</v>
      </c>
      <c r="B18" s="103">
        <v>35.700000000000003</v>
      </c>
      <c r="C18" s="104">
        <v>0.99370000000000003</v>
      </c>
      <c r="D18" s="87">
        <v>-0.28000000000000003</v>
      </c>
      <c r="E18" s="87">
        <v>2.06</v>
      </c>
      <c r="F18" s="88">
        <f>B5/(((B5-D18)/C18)-(E18+0.1))</f>
        <v>1.0292746283740806</v>
      </c>
      <c r="G18" s="63">
        <v>2</v>
      </c>
      <c r="H18" s="31">
        <f>F18</f>
        <v>1.0292746283740806</v>
      </c>
      <c r="I18" s="226"/>
      <c r="J18" s="59"/>
    </row>
    <row r="19" spans="1:13" ht="13" thickBot="1">
      <c r="A19" s="86">
        <v>3</v>
      </c>
      <c r="B19" s="66">
        <v>35.700000000000003</v>
      </c>
      <c r="C19" s="66">
        <v>0.99370000000000003</v>
      </c>
      <c r="D19" s="87">
        <v>0.02</v>
      </c>
      <c r="E19" s="87">
        <v>2</v>
      </c>
      <c r="F19" s="88">
        <f>B5/(((B5-D19)/C19)-(E19+0.1))</f>
        <v>1.0340423982087839</v>
      </c>
      <c r="G19" s="64">
        <v>2</v>
      </c>
      <c r="H19" s="31">
        <f>F18</f>
        <v>1.0292746283740806</v>
      </c>
      <c r="I19" s="227">
        <f>H19-H20</f>
        <v>-4.7677698347032837E-3</v>
      </c>
      <c r="J19" s="60"/>
    </row>
    <row r="20" spans="1:13" ht="13" thickBot="1">
      <c r="A20" s="79">
        <v>4</v>
      </c>
      <c r="B20" s="66">
        <v>35.700000000000003</v>
      </c>
      <c r="C20" s="66">
        <v>0.99370000000000003</v>
      </c>
      <c r="D20" s="68">
        <v>0.01</v>
      </c>
      <c r="E20" s="68">
        <v>1.98</v>
      </c>
      <c r="F20" s="74">
        <f>B5/(((B5-D20)/C20)-(E20+0.1))</f>
        <v>1.0334474610762869</v>
      </c>
      <c r="G20" s="63">
        <v>3</v>
      </c>
      <c r="H20" s="31">
        <f>F19</f>
        <v>1.0340423982087839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1.0232334935813978</v>
      </c>
      <c r="I21" s="229">
        <f>H21-H22</f>
        <v>-1.080890462738604E-2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1.0340423982087839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1.0340423982087839</v>
      </c>
      <c r="I23" s="227">
        <f>H23-H24</f>
        <v>5.9493713249691993E-4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>
        <f>F20</f>
        <v>1.0334474610762869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1.0292746283740806</v>
      </c>
      <c r="I25" s="219">
        <f>H25-H26</f>
        <v>-4.1728327022063638E-3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>
        <f>F20</f>
        <v>1.0334474610762869</v>
      </c>
      <c r="I26" s="220"/>
      <c r="J26" s="36"/>
      <c r="L26" s="36"/>
    </row>
    <row r="27" spans="1:13" ht="13" thickBot="1">
      <c r="G27" s="34">
        <v>1</v>
      </c>
      <c r="H27" s="31">
        <f>F17</f>
        <v>1.0232334935813978</v>
      </c>
      <c r="I27" s="231">
        <f>H27-H28</f>
        <v>-1.021396749488912E-2</v>
      </c>
    </row>
    <row r="28" spans="1:13" ht="13" thickBot="1">
      <c r="E28" s="38"/>
      <c r="G28" s="35">
        <v>4</v>
      </c>
      <c r="H28" s="78">
        <f>F20</f>
        <v>1.0334474610762869</v>
      </c>
      <c r="I28" s="232"/>
      <c r="M28" s="158" t="s">
        <v>92</v>
      </c>
    </row>
    <row r="29" spans="1:13" ht="13" thickBot="1">
      <c r="E29" s="39"/>
      <c r="G29" s="34">
        <v>4</v>
      </c>
      <c r="H29" s="78">
        <f>F20</f>
        <v>1.0334474610762869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(F19+F20)/2</f>
        <v>1.0337449296425354</v>
      </c>
      <c r="C31" s="38"/>
      <c r="D31" s="38"/>
      <c r="E31" s="40"/>
      <c r="G31" s="34">
        <v>3</v>
      </c>
      <c r="H31" s="31">
        <f>F19</f>
        <v>1.0340423982087839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28.841526382304927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15.574424246444659</v>
      </c>
      <c r="C33" s="40"/>
      <c r="D33" s="40"/>
      <c r="G33" s="34">
        <v>2</v>
      </c>
      <c r="H33" s="31">
        <f>F18</f>
        <v>1.0292746283740806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38.425575753555343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1.0232334935813978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30.2</v>
      </c>
    </row>
    <row r="39" spans="1:9">
      <c r="A39" s="116" t="s">
        <v>5</v>
      </c>
      <c r="B39" s="102">
        <v>16.3</v>
      </c>
    </row>
    <row r="40" spans="1:9">
      <c r="A40" s="116" t="s">
        <v>6</v>
      </c>
      <c r="B40" s="102">
        <v>37.700000000000003</v>
      </c>
    </row>
    <row r="41" spans="1:9" ht="13" thickBot="1">
      <c r="A41" s="117" t="s">
        <v>51</v>
      </c>
      <c r="B41" s="102">
        <v>28.4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26.8</v>
      </c>
    </row>
    <row r="45" spans="1:9">
      <c r="A45" s="116" t="s">
        <v>5</v>
      </c>
      <c r="B45" s="114">
        <v>14.4</v>
      </c>
    </row>
    <row r="46" spans="1:9">
      <c r="A46" s="116" t="s">
        <v>6</v>
      </c>
      <c r="B46" s="114">
        <v>39.4</v>
      </c>
    </row>
    <row r="47" spans="1:9" ht="13" thickBot="1">
      <c r="A47" s="117" t="s">
        <v>51</v>
      </c>
      <c r="B47" s="115">
        <v>28.8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B1" zoomScale="125" zoomScaleNormal="125" zoomScalePageLayoutView="125" workbookViewId="0">
      <selection activeCell="D34" sqref="D34"/>
    </sheetView>
  </sheetViews>
  <sheetFormatPr baseColWidth="10" defaultRowHeight="12" x14ac:dyDescent="0"/>
  <cols>
    <col min="1" max="1" width="20.33203125" bestFit="1" customWidth="1"/>
    <col min="2" max="2" width="14.5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8" max="8" width="20.83203125" bestFit="1" customWidth="1"/>
  </cols>
  <sheetData>
    <row r="1" spans="1:13">
      <c r="A1" s="189" t="s">
        <v>135</v>
      </c>
      <c r="B1" s="213" t="s">
        <v>168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51</v>
      </c>
      <c r="C4" s="4"/>
      <c r="E4" s="4"/>
      <c r="F4" s="2" t="s">
        <v>13</v>
      </c>
      <c r="G4" s="190">
        <v>8.1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0">
        <v>61.1</v>
      </c>
      <c r="C5" s="81"/>
      <c r="D5" s="82" t="s">
        <v>3</v>
      </c>
      <c r="E5" s="83">
        <f>1.099421-(0.0009929*B11)+(0.0000023*(B11*B11))-(0.0001392*B4)</f>
        <v>1.0540389119999998</v>
      </c>
      <c r="F5" s="2" t="s">
        <v>12</v>
      </c>
      <c r="G5" s="190">
        <v>16.2</v>
      </c>
      <c r="H5" s="48" t="s">
        <v>3</v>
      </c>
      <c r="I5" s="44">
        <f>1.1549-0.0678*(LOG(B8+G4+G5+G6))</f>
        <v>1.031180155844158</v>
      </c>
      <c r="J5" s="19">
        <f>1.1599-0.0717*(LOG(B8+G4+G5+G6))</f>
        <v>1.0290635276405034</v>
      </c>
      <c r="K5" s="19">
        <f>1.1423-0.0632*(LOG(B8+G4+G5+G6))</f>
        <v>1.0269741275715456</v>
      </c>
      <c r="L5" s="19">
        <f>1.133-0.0612*(LOG(B8+G4+G5+G6))</f>
        <v>1.0213236804964967</v>
      </c>
      <c r="M5" s="19">
        <f>1.1339-0.0645*(LOG(B8+G4+G5+G6))</f>
        <v>1.0162019181703272</v>
      </c>
    </row>
    <row r="6" spans="1:13" ht="13" thickBot="1">
      <c r="A6" s="7" t="s">
        <v>1</v>
      </c>
      <c r="B6" s="190">
        <v>157.4</v>
      </c>
      <c r="C6" s="42" t="s">
        <v>11</v>
      </c>
      <c r="D6" s="54" t="s">
        <v>4</v>
      </c>
      <c r="E6" s="50">
        <f>((4.95/E5)-4.5)*100</f>
        <v>19.62213099016985</v>
      </c>
      <c r="F6" s="2" t="s">
        <v>14</v>
      </c>
      <c r="G6" s="190">
        <v>27.4</v>
      </c>
      <c r="H6" s="48" t="s">
        <v>4</v>
      </c>
      <c r="I6" s="45">
        <f>((4.95/I5)-4.5)*100</f>
        <v>30.03251148173689</v>
      </c>
      <c r="J6" s="17">
        <f>((4.95/J5)-4.5)*100</f>
        <v>31.019865833710725</v>
      </c>
      <c r="K6" s="17">
        <f>((4.95/K5)-4.5)*100</f>
        <v>31.99851068352757</v>
      </c>
      <c r="L6" s="17">
        <f>((4.95/L5)-4.5)*100</f>
        <v>34.665155085178689</v>
      </c>
      <c r="M6" s="17">
        <f>((4.95/M5)-4.5)*100</f>
        <v>37.107917382451028</v>
      </c>
    </row>
    <row r="7" spans="1:13" ht="13" thickBot="1">
      <c r="A7" s="7" t="s">
        <v>2</v>
      </c>
      <c r="B7" s="190">
        <v>14.9</v>
      </c>
      <c r="C7" s="7"/>
      <c r="D7" s="48" t="s">
        <v>5</v>
      </c>
      <c r="E7" s="51">
        <f>(E6*B5)/100</f>
        <v>11.989122034993779</v>
      </c>
      <c r="F7" s="2"/>
      <c r="G7" s="14"/>
      <c r="H7" s="48" t="s">
        <v>5</v>
      </c>
      <c r="I7" s="46">
        <f>(I6*B5)/100</f>
        <v>18.349864515341238</v>
      </c>
      <c r="J7" s="18">
        <f>(J6*B5)/100</f>
        <v>18.953138024397255</v>
      </c>
      <c r="K7" s="18">
        <f>(K6*B5)/100</f>
        <v>19.551090027635347</v>
      </c>
      <c r="L7" s="18">
        <f>(L6*B5)/100</f>
        <v>21.180409757044181</v>
      </c>
      <c r="M7" s="18">
        <f>(M6*B5)/100</f>
        <v>22.672937520677579</v>
      </c>
    </row>
    <row r="8" spans="1:13" ht="13" thickBot="1">
      <c r="A8" s="7" t="s">
        <v>9</v>
      </c>
      <c r="B8" s="190">
        <v>15.1</v>
      </c>
      <c r="C8" s="7"/>
      <c r="D8" s="55" t="s">
        <v>6</v>
      </c>
      <c r="E8" s="51">
        <f>B5-E7</f>
        <v>49.110877965006225</v>
      </c>
      <c r="F8" s="2"/>
      <c r="G8" s="14"/>
      <c r="H8" s="49" t="s">
        <v>6</v>
      </c>
      <c r="I8" s="46">
        <f>B5-I7</f>
        <v>42.750135484658763</v>
      </c>
      <c r="J8" s="18">
        <f>B5-J7</f>
        <v>42.146861975602746</v>
      </c>
      <c r="K8" s="18">
        <f>B5-K7</f>
        <v>41.548909972364655</v>
      </c>
      <c r="L8" s="18">
        <f>B5-L7</f>
        <v>39.91959024295582</v>
      </c>
      <c r="M8" s="18">
        <f>B5-M7</f>
        <v>38.427062479322423</v>
      </c>
    </row>
    <row r="9" spans="1:13">
      <c r="A9" s="7" t="s">
        <v>29</v>
      </c>
      <c r="B9" s="190">
        <v>12.9</v>
      </c>
      <c r="C9" s="7"/>
      <c r="D9" s="48" t="s">
        <v>10</v>
      </c>
      <c r="E9" s="52">
        <f>B5/((B6/100)*(B6/100))</f>
        <v>24.662196525819017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0">
        <v>14.8</v>
      </c>
      <c r="C10" s="8"/>
      <c r="D10" s="49" t="s">
        <v>32</v>
      </c>
      <c r="E10" s="53">
        <f>B6/B7</f>
        <v>10.563758389261745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42.8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35.4</v>
      </c>
      <c r="C17" s="104">
        <v>0.99380000000000002</v>
      </c>
      <c r="D17" s="105">
        <v>0.66</v>
      </c>
      <c r="E17" s="105">
        <v>1.74</v>
      </c>
      <c r="F17" s="163">
        <f>B5/(((B5-D17)/C17)-(E17+0.1))</f>
        <v>1.0359959276187325</v>
      </c>
      <c r="G17" s="62">
        <v>1</v>
      </c>
      <c r="H17" s="31">
        <f>F17</f>
        <v>1.0359959276187325</v>
      </c>
      <c r="I17" s="225">
        <f>H17-H18</f>
        <v>1.9973191232458554E-4</v>
      </c>
      <c r="J17" s="59"/>
    </row>
    <row r="18" spans="1:13" ht="13" thickBot="1">
      <c r="A18" s="86">
        <v>2</v>
      </c>
      <c r="B18" s="103">
        <v>35.4</v>
      </c>
      <c r="C18" s="104">
        <v>0.99380000000000002</v>
      </c>
      <c r="D18" s="87">
        <v>0.44</v>
      </c>
      <c r="E18" s="87">
        <v>1.95</v>
      </c>
      <c r="F18" s="88">
        <f>B5/(((B5-D18)/C18)-(E18+0.1))</f>
        <v>1.0357961957064079</v>
      </c>
      <c r="G18" s="63">
        <v>2</v>
      </c>
      <c r="H18" s="31">
        <f>F18</f>
        <v>1.0357961957064079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1.0357961957064079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0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1.0359959276187325</v>
      </c>
      <c r="I21" s="229" t="e">
        <f>H21-H22</f>
        <v>#DIV/0!</v>
      </c>
      <c r="J21" s="190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0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0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0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1.0357961957064079</v>
      </c>
      <c r="I25" s="219" t="e">
        <f>H25-H26</f>
        <v>#DIV/0!</v>
      </c>
      <c r="J25" s="190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1.0359959276187325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(F17+F18)/2</f>
        <v>1.0358960616625703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27.847168571666803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17.014619997288417</v>
      </c>
      <c r="C33" s="40"/>
      <c r="D33" s="40"/>
      <c r="G33" s="34">
        <v>2</v>
      </c>
      <c r="H33" s="31">
        <f>F18</f>
        <v>1.0357961957064079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44.085380002711588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1.0359959276187325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31.7</v>
      </c>
    </row>
    <row r="39" spans="1:9">
      <c r="A39" s="116" t="s">
        <v>5</v>
      </c>
      <c r="B39" s="102">
        <v>19.3</v>
      </c>
    </row>
    <row r="40" spans="1:9">
      <c r="A40" s="116" t="s">
        <v>6</v>
      </c>
      <c r="B40" s="102">
        <v>41.8</v>
      </c>
    </row>
    <row r="41" spans="1:9" ht="13" thickBot="1">
      <c r="A41" s="117" t="s">
        <v>51</v>
      </c>
      <c r="B41" s="102">
        <v>32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24.9</v>
      </c>
    </row>
    <row r="45" spans="1:9">
      <c r="A45" s="116" t="s">
        <v>5</v>
      </c>
      <c r="B45" s="114">
        <v>15.2</v>
      </c>
    </row>
    <row r="46" spans="1:9">
      <c r="A46" s="116" t="s">
        <v>6</v>
      </c>
      <c r="B46" s="114">
        <v>45.8</v>
      </c>
    </row>
    <row r="47" spans="1:9" ht="13" thickBot="1">
      <c r="A47" s="117" t="s">
        <v>51</v>
      </c>
      <c r="B47" s="115">
        <v>33.5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workbookViewId="0">
      <selection activeCell="D30" sqref="D30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95" t="s">
        <v>135</v>
      </c>
      <c r="B1" s="213" t="s">
        <v>169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99" t="s">
        <v>7</v>
      </c>
      <c r="B4" s="59">
        <v>42</v>
      </c>
      <c r="C4" s="4"/>
      <c r="E4" s="4"/>
      <c r="F4" s="2" t="s">
        <v>13</v>
      </c>
      <c r="G4" s="196">
        <v>5.9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6">
        <v>57.7</v>
      </c>
      <c r="C5" s="81"/>
      <c r="D5" s="82" t="s">
        <v>3</v>
      </c>
      <c r="E5" s="83">
        <f>1.099421-(0.0009929*B11)+(0.0000023*(B11*B11))-(0.0001392*B4)</f>
        <v>1.0580247679999999</v>
      </c>
      <c r="F5" s="2" t="s">
        <v>12</v>
      </c>
      <c r="G5" s="196">
        <v>11</v>
      </c>
      <c r="H5" s="48" t="s">
        <v>3</v>
      </c>
      <c r="I5" s="44">
        <f>1.1549-0.0678*(LOG(B8+G4+G5+G6))</f>
        <v>1.0406674844805088</v>
      </c>
      <c r="J5" s="19">
        <f>1.1599-0.0717*(LOG(B8+G4+G5+G6))</f>
        <v>1.0390965875700955</v>
      </c>
      <c r="K5" s="19">
        <f>1.1423-0.0632*(LOG(B8+G4+G5+G6))</f>
        <v>1.0358177731440732</v>
      </c>
      <c r="L5" s="19">
        <f>1.133-0.0612*(LOG(B8+G4+G5+G6))</f>
        <v>1.0298874638673619</v>
      </c>
      <c r="M5" s="19">
        <f>1.1339-0.0645*(LOG(B8+G4+G5+G6))</f>
        <v>1.0252274741739353</v>
      </c>
    </row>
    <row r="6" spans="1:13" ht="13" thickBot="1">
      <c r="A6" s="7" t="s">
        <v>1</v>
      </c>
      <c r="B6" s="196">
        <v>166.6</v>
      </c>
      <c r="C6" s="42" t="s">
        <v>11</v>
      </c>
      <c r="D6" s="54" t="s">
        <v>4</v>
      </c>
      <c r="E6" s="50">
        <f>((4.95/E5)-4.5)*100</f>
        <v>17.852941605238559</v>
      </c>
      <c r="F6" s="2" t="s">
        <v>14</v>
      </c>
      <c r="G6" s="196">
        <v>16.7</v>
      </c>
      <c r="H6" s="48" t="s">
        <v>4</v>
      </c>
      <c r="I6" s="45">
        <f>((4.95/I5)-4.5)*100</f>
        <v>25.656256567965396</v>
      </c>
      <c r="J6" s="17">
        <f>((4.95/J5)-4.5)*100</f>
        <v>26.375349434595474</v>
      </c>
      <c r="K6" s="17">
        <f>((4.95/K5)-4.5)*100</f>
        <v>27.883284911688655</v>
      </c>
      <c r="L6" s="17">
        <f>((4.95/L5)-4.5)*100</f>
        <v>30.635037678010413</v>
      </c>
      <c r="M6" s="17">
        <f>((4.95/M5)-4.5)*100</f>
        <v>32.819679016932568</v>
      </c>
    </row>
    <row r="7" spans="1:13" ht="13" thickBot="1">
      <c r="A7" s="7" t="s">
        <v>2</v>
      </c>
      <c r="B7" s="196">
        <v>15.1</v>
      </c>
      <c r="C7" s="7"/>
      <c r="D7" s="48" t="s">
        <v>5</v>
      </c>
      <c r="E7" s="51">
        <f>(E6*B5)/100</f>
        <v>10.301147306222649</v>
      </c>
      <c r="F7" s="2"/>
      <c r="G7" s="14"/>
      <c r="H7" s="48" t="s">
        <v>5</v>
      </c>
      <c r="I7" s="46">
        <f>(I6*B5)/100</f>
        <v>14.803660039716036</v>
      </c>
      <c r="J7" s="18">
        <f>(J6*B5)/100</f>
        <v>15.218576623761589</v>
      </c>
      <c r="K7" s="18">
        <f>(K6*B5)/100</f>
        <v>16.088655394044352</v>
      </c>
      <c r="L7" s="18">
        <f>(L6*B5)/100</f>
        <v>17.676416740212009</v>
      </c>
      <c r="M7" s="18">
        <f>(M6*B5)/100</f>
        <v>18.936954792770095</v>
      </c>
    </row>
    <row r="8" spans="1:13" ht="13" thickBot="1">
      <c r="A8" s="7" t="s">
        <v>9</v>
      </c>
      <c r="B8" s="196">
        <v>14.8</v>
      </c>
      <c r="C8" s="7"/>
      <c r="D8" s="55" t="s">
        <v>6</v>
      </c>
      <c r="E8" s="51">
        <f>B5-E7</f>
        <v>47.398852693777357</v>
      </c>
      <c r="F8" s="2"/>
      <c r="G8" s="14"/>
      <c r="H8" s="49" t="s">
        <v>6</v>
      </c>
      <c r="I8" s="46">
        <f>B5-I7</f>
        <v>42.896339960283967</v>
      </c>
      <c r="J8" s="18">
        <f>B5-J7</f>
        <v>42.481423376238411</v>
      </c>
      <c r="K8" s="18">
        <f>B5-K7</f>
        <v>41.611344605955651</v>
      </c>
      <c r="L8" s="18">
        <f>B5-L7</f>
        <v>40.023583259787998</v>
      </c>
      <c r="M8" s="18">
        <f>B5-M7</f>
        <v>38.763045207229908</v>
      </c>
    </row>
    <row r="9" spans="1:13">
      <c r="A9" s="7" t="s">
        <v>29</v>
      </c>
      <c r="B9" s="196">
        <v>8.9</v>
      </c>
      <c r="C9" s="7"/>
      <c r="D9" s="48" t="s">
        <v>10</v>
      </c>
      <c r="E9" s="52">
        <f>B5/((B6/100)*(B6/100))</f>
        <v>20.788627575880295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6">
        <v>15.7</v>
      </c>
      <c r="C10" s="8"/>
      <c r="D10" s="49" t="s">
        <v>32</v>
      </c>
      <c r="E10" s="53">
        <f>B6/B7</f>
        <v>11.033112582781456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39.400000000000006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35.700000000000003</v>
      </c>
      <c r="C17" s="104">
        <v>0.99380000000000002</v>
      </c>
      <c r="D17" s="105">
        <v>1.58</v>
      </c>
      <c r="E17" s="105">
        <v>1.74</v>
      </c>
      <c r="F17" s="163">
        <f>B5/(((B5-D17)/C17)-(E17+0.1))</f>
        <v>1.0561940113986361</v>
      </c>
      <c r="G17" s="62">
        <v>1</v>
      </c>
      <c r="H17" s="31">
        <f>F17</f>
        <v>1.0561940113986361</v>
      </c>
      <c r="I17" s="225">
        <f>H17-H18</f>
        <v>2.704578175659389E-3</v>
      </c>
      <c r="J17" s="59"/>
    </row>
    <row r="18" spans="1:13" ht="13" thickBot="1">
      <c r="A18" s="86">
        <v>2</v>
      </c>
      <c r="B18" s="103">
        <v>35.700000000000003</v>
      </c>
      <c r="C18" s="104">
        <v>0.99380000000000002</v>
      </c>
      <c r="D18" s="87">
        <v>1.54</v>
      </c>
      <c r="E18" s="87">
        <v>1.64</v>
      </c>
      <c r="F18" s="88">
        <f>B5/(((B5-D18)/C18)-(E18+0.1))</f>
        <v>1.0534894332229767</v>
      </c>
      <c r="G18" s="63">
        <v>2</v>
      </c>
      <c r="H18" s="31">
        <f>F18</f>
        <v>1.0534894332229767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1.0534894332229767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200"/>
      <c r="E20" s="200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6"/>
    </row>
    <row r="21" spans="1:13" ht="13" thickBot="1">
      <c r="A21" s="79">
        <v>5</v>
      </c>
      <c r="B21" s="66"/>
      <c r="C21" s="66"/>
      <c r="D21" s="200"/>
      <c r="E21" s="69"/>
      <c r="F21" s="73" t="e">
        <f>B5/(((B5-D21)/C21)-(E21+0.1))</f>
        <v>#DIV/0!</v>
      </c>
      <c r="G21" s="64">
        <v>1</v>
      </c>
      <c r="H21" s="31">
        <f>F17</f>
        <v>1.0561940113986361</v>
      </c>
      <c r="I21" s="229" t="e">
        <f>H21-H22</f>
        <v>#DIV/0!</v>
      </c>
      <c r="J21" s="196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6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6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6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1.0534894332229767</v>
      </c>
      <c r="I25" s="219" t="e">
        <f>H25-H26</f>
        <v>#DIV/0!</v>
      </c>
      <c r="J25" s="196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1.0561940113986361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201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(F18+F18)/2</f>
        <v>1.0534894332229767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19.867076393570837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11.463303079090373</v>
      </c>
      <c r="C33" s="40"/>
      <c r="D33" s="40"/>
      <c r="G33" s="34">
        <v>2</v>
      </c>
      <c r="H33" s="31">
        <f>F18</f>
        <v>1.0534894332229767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46.23669692090963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1.0561940113986361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24.7</v>
      </c>
    </row>
    <row r="39" spans="1:9">
      <c r="A39" s="116" t="s">
        <v>5</v>
      </c>
      <c r="B39" s="102">
        <v>14.3</v>
      </c>
    </row>
    <row r="40" spans="1:9">
      <c r="A40" s="116" t="s">
        <v>6</v>
      </c>
      <c r="B40" s="102">
        <v>43.4</v>
      </c>
    </row>
    <row r="41" spans="1:9" ht="13" thickBot="1">
      <c r="A41" s="117" t="s">
        <v>51</v>
      </c>
      <c r="B41" s="102">
        <v>32.5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17.899999999999999</v>
      </c>
    </row>
    <row r="45" spans="1:9">
      <c r="A45" s="116" t="s">
        <v>5</v>
      </c>
      <c r="B45" s="114">
        <v>10.3</v>
      </c>
    </row>
    <row r="46" spans="1:9">
      <c r="A46" s="116" t="s">
        <v>6</v>
      </c>
      <c r="B46" s="114">
        <v>47</v>
      </c>
    </row>
    <row r="47" spans="1:9" ht="13" thickBot="1">
      <c r="A47" s="117" t="s">
        <v>51</v>
      </c>
      <c r="B47" s="115">
        <v>34.4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L26" sqref="L26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95" t="s">
        <v>135</v>
      </c>
      <c r="B1" s="213" t="s">
        <v>170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99" t="s">
        <v>7</v>
      </c>
      <c r="B4" s="59">
        <v>45</v>
      </c>
      <c r="C4" s="4"/>
      <c r="E4" s="4"/>
      <c r="F4" s="2" t="s">
        <v>13</v>
      </c>
      <c r="G4" s="196">
        <v>7.4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6">
        <v>44.5</v>
      </c>
      <c r="C5" s="81"/>
      <c r="D5" s="82" t="s">
        <v>3</v>
      </c>
      <c r="E5" s="83">
        <f>1.099421-(0.0009929*B11)+(0.0000023*(B11*B11))-(0.0001392*B4)</f>
        <v>1.0421501280000001</v>
      </c>
      <c r="F5" s="2" t="s">
        <v>12</v>
      </c>
      <c r="G5" s="196">
        <v>15.3</v>
      </c>
      <c r="H5" s="48" t="s">
        <v>3</v>
      </c>
      <c r="I5" s="44">
        <f>1.1549-0.0678*(LOG(B8+G4+G5+G6))</f>
        <v>1.0326719414252041</v>
      </c>
      <c r="J5" s="19">
        <f>1.1599-0.0717*(LOG(B8+G4+G5+G6))</f>
        <v>1.0306411238965651</v>
      </c>
      <c r="K5" s="19">
        <f>1.1423-0.0632*(LOG(B8+G4+G5+G6))</f>
        <v>1.0283647005615473</v>
      </c>
      <c r="L5" s="19">
        <f>1.133-0.0612*(LOG(B8+G4+G5+G6))</f>
        <v>1.022670248012131</v>
      </c>
      <c r="M5" s="19">
        <f>1.1339-0.0645*(LOG(B8+G4+G5+G6))</f>
        <v>1.0176210947186675</v>
      </c>
    </row>
    <row r="6" spans="1:13" ht="13" thickBot="1">
      <c r="A6" s="7" t="s">
        <v>1</v>
      </c>
      <c r="B6" s="196">
        <v>152.4</v>
      </c>
      <c r="C6" s="42" t="s">
        <v>11</v>
      </c>
      <c r="D6" s="54" t="s">
        <v>4</v>
      </c>
      <c r="E6" s="50">
        <f>((4.95/E5)-4.5)*100</f>
        <v>24.979551122791754</v>
      </c>
      <c r="F6" s="2" t="s">
        <v>14</v>
      </c>
      <c r="G6" s="196">
        <v>21</v>
      </c>
      <c r="H6" s="48" t="s">
        <v>4</v>
      </c>
      <c r="I6" s="45">
        <f>((4.95/I5)-4.5)*100</f>
        <v>29.339062235819036</v>
      </c>
      <c r="J6" s="17">
        <f>((4.95/J5)-4.5)*100</f>
        <v>30.283571577799862</v>
      </c>
      <c r="K6" s="17">
        <f>((4.95/K5)-4.5)*100</f>
        <v>31.346743747331107</v>
      </c>
      <c r="L6" s="17">
        <f>((4.95/L5)-4.5)*100</f>
        <v>34.026988134427768</v>
      </c>
      <c r="M6" s="17">
        <f>((4.95/M5)-4.5)*100</f>
        <v>36.428595642318307</v>
      </c>
    </row>
    <row r="7" spans="1:13" ht="13" thickBot="1">
      <c r="A7" s="7" t="s">
        <v>2</v>
      </c>
      <c r="B7" s="196">
        <v>14.4</v>
      </c>
      <c r="C7" s="7"/>
      <c r="D7" s="48" t="s">
        <v>5</v>
      </c>
      <c r="E7" s="51">
        <f>(E6*B5)/100</f>
        <v>11.115900249642332</v>
      </c>
      <c r="F7" s="2"/>
      <c r="G7" s="14"/>
      <c r="H7" s="48" t="s">
        <v>5</v>
      </c>
      <c r="I7" s="46">
        <f>(I6*B5)/100</f>
        <v>13.055882694939472</v>
      </c>
      <c r="J7" s="18">
        <f>(J6*B5)/100</f>
        <v>13.476189352120938</v>
      </c>
      <c r="K7" s="18">
        <f>(K6*B5)/100</f>
        <v>13.949300967562342</v>
      </c>
      <c r="L7" s="18">
        <f>(L6*B5)/100</f>
        <v>15.142009719820358</v>
      </c>
      <c r="M7" s="18">
        <f>(M6*B5)/100</f>
        <v>16.210725060831646</v>
      </c>
    </row>
    <row r="8" spans="1:13" ht="13" thickBot="1">
      <c r="A8" s="7" t="s">
        <v>9</v>
      </c>
      <c r="B8" s="196">
        <v>19.8</v>
      </c>
      <c r="C8" s="7"/>
      <c r="D8" s="55" t="s">
        <v>6</v>
      </c>
      <c r="E8" s="51">
        <f>B5-E7</f>
        <v>33.38409975035767</v>
      </c>
      <c r="F8" s="2"/>
      <c r="G8" s="14"/>
      <c r="H8" s="49" t="s">
        <v>6</v>
      </c>
      <c r="I8" s="46">
        <f>B5-I7</f>
        <v>31.44411730506053</v>
      </c>
      <c r="J8" s="18">
        <f>B5-J7</f>
        <v>31.02381064787906</v>
      </c>
      <c r="K8" s="18">
        <f>B5-K7</f>
        <v>30.550699032437656</v>
      </c>
      <c r="L8" s="18">
        <f>B5-L7</f>
        <v>29.357990280179642</v>
      </c>
      <c r="M8" s="18">
        <f>B5-M7</f>
        <v>28.289274939168354</v>
      </c>
    </row>
    <row r="9" spans="1:13">
      <c r="A9" s="7" t="s">
        <v>29</v>
      </c>
      <c r="B9" s="196">
        <v>12.8</v>
      </c>
      <c r="C9" s="7"/>
      <c r="D9" s="48" t="s">
        <v>10</v>
      </c>
      <c r="E9" s="52">
        <f>B5/((B6/100)*(B6/100))</f>
        <v>19.159760541743303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6">
        <v>27</v>
      </c>
      <c r="C10" s="8"/>
      <c r="D10" s="49" t="s">
        <v>32</v>
      </c>
      <c r="E10" s="53">
        <f>B6/B7</f>
        <v>10.583333333333334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59.6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35.700000000000003</v>
      </c>
      <c r="C17" s="104">
        <v>0.99380000000000002</v>
      </c>
      <c r="D17" s="105">
        <v>-0.55000000000000004</v>
      </c>
      <c r="E17" s="105">
        <v>1.75</v>
      </c>
      <c r="F17" s="163">
        <f>B5/(((B5-D17)/C17)-(E17+0.1))</f>
        <v>1.0234342872390132</v>
      </c>
      <c r="G17" s="62">
        <v>1</v>
      </c>
      <c r="H17" s="31">
        <f>F17</f>
        <v>1.0234342872390132</v>
      </c>
      <c r="I17" s="225">
        <f>H17-H18</f>
        <v>-4.257319158036621E-3</v>
      </c>
      <c r="J17" s="59"/>
    </row>
    <row r="18" spans="1:13" ht="13" thickBot="1">
      <c r="A18" s="86">
        <v>2</v>
      </c>
      <c r="B18" s="103">
        <v>35.6</v>
      </c>
      <c r="C18" s="104">
        <v>0.99380000000000002</v>
      </c>
      <c r="D18" s="87">
        <v>-0.53</v>
      </c>
      <c r="E18" s="87">
        <v>1.91</v>
      </c>
      <c r="F18" s="88">
        <f>B5/(((B5-D18)/C18)-(E18+0.1))</f>
        <v>1.0276916063970498</v>
      </c>
      <c r="G18" s="63">
        <v>2</v>
      </c>
      <c r="H18" s="31">
        <f>F18</f>
        <v>1.0276916063970498</v>
      </c>
      <c r="I18" s="226"/>
      <c r="J18" s="59"/>
    </row>
    <row r="19" spans="1:13" ht="13" thickBot="1">
      <c r="A19" s="86">
        <v>3</v>
      </c>
      <c r="B19" s="66">
        <v>35.5</v>
      </c>
      <c r="C19" s="66">
        <v>0.99380000000000002</v>
      </c>
      <c r="D19" s="87">
        <v>-0.55000000000000004</v>
      </c>
      <c r="E19" s="87">
        <v>1.87</v>
      </c>
      <c r="F19" s="88">
        <f>B5/(((B5-D19)/C19)-(E19+0.1))</f>
        <v>1.0262666012008574</v>
      </c>
      <c r="G19" s="64">
        <v>2</v>
      </c>
      <c r="H19" s="31">
        <f>F18</f>
        <v>1.0276916063970498</v>
      </c>
      <c r="I19" s="227">
        <f>H19-H20</f>
        <v>1.4250051961923749E-3</v>
      </c>
      <c r="J19" s="60"/>
    </row>
    <row r="20" spans="1:13" ht="13" thickBot="1">
      <c r="A20" s="79">
        <v>4</v>
      </c>
      <c r="B20" s="66"/>
      <c r="C20" s="66"/>
      <c r="D20" s="200"/>
      <c r="E20" s="200"/>
      <c r="F20" s="74" t="e">
        <f>B5/(((B5-D20)/C20)-(E20+0.1))</f>
        <v>#DIV/0!</v>
      </c>
      <c r="G20" s="63">
        <v>3</v>
      </c>
      <c r="H20" s="31">
        <f>F19</f>
        <v>1.0262666012008574</v>
      </c>
      <c r="I20" s="228"/>
      <c r="J20" s="196"/>
    </row>
    <row r="21" spans="1:13" ht="13" thickBot="1">
      <c r="A21" s="79">
        <v>5</v>
      </c>
      <c r="B21" s="66"/>
      <c r="C21" s="66"/>
      <c r="D21" s="200"/>
      <c r="E21" s="69"/>
      <c r="F21" s="73" t="e">
        <f>B5/(((B5-D21)/C21)-(E21+0.1))</f>
        <v>#DIV/0!</v>
      </c>
      <c r="G21" s="64">
        <v>1</v>
      </c>
      <c r="H21" s="31">
        <f>F17</f>
        <v>1.0234342872390132</v>
      </c>
      <c r="I21" s="229">
        <f>H21-H22</f>
        <v>-2.8323139618442461E-3</v>
      </c>
      <c r="J21" s="196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1.0262666012008574</v>
      </c>
      <c r="I22" s="230"/>
      <c r="J22" s="196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1.0262666012008574</v>
      </c>
      <c r="I23" s="227" t="e">
        <f>H23-H24</f>
        <v>#DIV/0!</v>
      </c>
      <c r="J23" s="196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6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1.0276916063970498</v>
      </c>
      <c r="I25" s="219" t="e">
        <f>H25-H26</f>
        <v>#DIV/0!</v>
      </c>
      <c r="J25" s="196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1.0234342872390132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201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1.0269791037989537</v>
      </c>
      <c r="C31" s="38"/>
      <c r="D31" s="38"/>
      <c r="E31" s="40"/>
      <c r="G31" s="34">
        <v>3</v>
      </c>
      <c r="H31" s="31">
        <f>F19</f>
        <v>1.0262666012008574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31.996175159668638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14.238297946052544</v>
      </c>
      <c r="C33" s="40"/>
      <c r="D33" s="40"/>
      <c r="G33" s="34">
        <v>2</v>
      </c>
      <c r="H33" s="31">
        <f>F18</f>
        <v>1.0276916063970498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30.261702053947456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1.0234342872390132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24</v>
      </c>
    </row>
    <row r="39" spans="1:9">
      <c r="A39" s="116" t="s">
        <v>5</v>
      </c>
      <c r="B39" s="102">
        <v>10.7</v>
      </c>
    </row>
    <row r="40" spans="1:9">
      <c r="A40" s="116" t="s">
        <v>6</v>
      </c>
      <c r="B40" s="102">
        <v>33.799999999999997</v>
      </c>
    </row>
    <row r="41" spans="1:9" ht="13" thickBot="1">
      <c r="A41" s="117" t="s">
        <v>51</v>
      </c>
      <c r="B41" s="102">
        <v>24.8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19.2</v>
      </c>
    </row>
    <row r="45" spans="1:9">
      <c r="A45" s="116" t="s">
        <v>5</v>
      </c>
      <c r="B45" s="114">
        <v>8.5</v>
      </c>
    </row>
    <row r="46" spans="1:9">
      <c r="A46" s="116" t="s">
        <v>6</v>
      </c>
      <c r="B46" s="114">
        <v>35.700000000000003</v>
      </c>
    </row>
    <row r="47" spans="1:9" ht="13" thickBot="1">
      <c r="A47" s="117" t="s">
        <v>51</v>
      </c>
      <c r="B47" s="115">
        <v>26.1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B11" sqref="B11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97" t="s">
        <v>135</v>
      </c>
      <c r="B1" s="213" t="s">
        <v>171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99" t="s">
        <v>7</v>
      </c>
      <c r="B4" s="59">
        <v>46</v>
      </c>
      <c r="C4" s="4"/>
      <c r="E4" s="4"/>
      <c r="F4" s="2" t="s">
        <v>13</v>
      </c>
      <c r="G4" s="198">
        <v>9.9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8">
        <v>63.9</v>
      </c>
      <c r="C5" s="81"/>
      <c r="D5" s="82" t="s">
        <v>3</v>
      </c>
      <c r="E5" s="83">
        <f>1.099421-(0.0009929*B11)+(0.0000023*(B11*B11))-(0.0001392*B4)</f>
        <v>1.038474728</v>
      </c>
      <c r="F5" s="2" t="s">
        <v>12</v>
      </c>
      <c r="G5" s="198">
        <v>29.7</v>
      </c>
      <c r="H5" s="48" t="s">
        <v>3</v>
      </c>
      <c r="I5" s="44">
        <f>1.1549-0.0678*(LOG(B8+G4+G5+G6))</f>
        <v>1.0224678643739569</v>
      </c>
      <c r="J5" s="19">
        <f>1.1599-0.0717*(LOG(B8+G4+G5+G6))</f>
        <v>1.0198500866609541</v>
      </c>
      <c r="K5" s="19">
        <f>1.1423-0.0632*(LOG(B8+G4+G5+G6))</f>
        <v>1.0188529355226263</v>
      </c>
      <c r="L5" s="19">
        <f>1.133-0.0612*(LOG(B8+G4+G5+G6))</f>
        <v>1.0134594881959609</v>
      </c>
      <c r="M5" s="19">
        <f>1.1339-0.0645*(LOG(B8+G4+G5+G6))</f>
        <v>1.0079136762849588</v>
      </c>
    </row>
    <row r="6" spans="1:13" ht="13" thickBot="1">
      <c r="A6" s="7" t="s">
        <v>1</v>
      </c>
      <c r="B6" s="198">
        <v>162.5</v>
      </c>
      <c r="C6" s="42" t="s">
        <v>11</v>
      </c>
      <c r="D6" s="54" t="s">
        <v>4</v>
      </c>
      <c r="E6" s="50">
        <f>((4.95/E5)-4.5)*100</f>
        <v>26.660612582572174</v>
      </c>
      <c r="F6" s="2" t="s">
        <v>14</v>
      </c>
      <c r="G6" s="198">
        <v>30.4</v>
      </c>
      <c r="H6" s="48" t="s">
        <v>4</v>
      </c>
      <c r="I6" s="45">
        <f>((4.95/I5)-4.5)*100</f>
        <v>34.122794708156157</v>
      </c>
      <c r="J6" s="17">
        <f>((4.95/J5)-4.5)*100</f>
        <v>35.365453682175563</v>
      </c>
      <c r="K6" s="17">
        <f>((4.95/K5)-4.5)*100</f>
        <v>35.840480742283987</v>
      </c>
      <c r="L6" s="17">
        <f>((4.95/L5)-4.5)*100</f>
        <v>38.426035540048801</v>
      </c>
      <c r="M6" s="17">
        <f>((4.95/M5)-4.5)*100</f>
        <v>41.113486845924015</v>
      </c>
    </row>
    <row r="7" spans="1:13" ht="13" thickBot="1">
      <c r="A7" s="7" t="s">
        <v>2</v>
      </c>
      <c r="B7" s="198">
        <v>15.1</v>
      </c>
      <c r="C7" s="7"/>
      <c r="D7" s="48" t="s">
        <v>5</v>
      </c>
      <c r="E7" s="51">
        <f>(E6*B5)/100</f>
        <v>17.036131440263617</v>
      </c>
      <c r="F7" s="2"/>
      <c r="G7" s="14"/>
      <c r="H7" s="48" t="s">
        <v>5</v>
      </c>
      <c r="I7" s="46">
        <f>(I6*B5)/100</f>
        <v>21.804465818511787</v>
      </c>
      <c r="J7" s="18">
        <f>(J6*B5)/100</f>
        <v>22.598524902910185</v>
      </c>
      <c r="K7" s="18">
        <f>(K6*B5)/100</f>
        <v>22.902067194319464</v>
      </c>
      <c r="L7" s="18">
        <f>(L6*B5)/100</f>
        <v>24.554236710091182</v>
      </c>
      <c r="M7" s="18">
        <f>(M6*B5)/100</f>
        <v>26.271518094545446</v>
      </c>
    </row>
    <row r="8" spans="1:13" ht="13" thickBot="1">
      <c r="A8" s="7" t="s">
        <v>9</v>
      </c>
      <c r="B8" s="198">
        <v>19.8</v>
      </c>
      <c r="C8" s="7"/>
      <c r="D8" s="55" t="s">
        <v>6</v>
      </c>
      <c r="E8" s="51">
        <f>B5-E7</f>
        <v>46.863868559736382</v>
      </c>
      <c r="F8" s="2"/>
      <c r="G8" s="14"/>
      <c r="H8" s="49" t="s">
        <v>6</v>
      </c>
      <c r="I8" s="46">
        <f>B5-I7</f>
        <v>42.095534181488212</v>
      </c>
      <c r="J8" s="18">
        <f>B5-J7</f>
        <v>41.301475097089813</v>
      </c>
      <c r="K8" s="18">
        <f>B5-K7</f>
        <v>40.997932805680534</v>
      </c>
      <c r="L8" s="18">
        <f>B5-L7</f>
        <v>39.345763289908817</v>
      </c>
      <c r="M8" s="18">
        <f>B5-M7</f>
        <v>37.628481905454549</v>
      </c>
    </row>
    <row r="9" spans="1:13">
      <c r="A9" s="7" t="s">
        <v>29</v>
      </c>
      <c r="B9" s="198">
        <v>17.600000000000001</v>
      </c>
      <c r="C9" s="7"/>
      <c r="D9" s="48" t="s">
        <v>10</v>
      </c>
      <c r="E9" s="52">
        <f>B5/((B6/100)*(B6/100))</f>
        <v>24.198816568047338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8">
        <v>27.2</v>
      </c>
      <c r="C10" s="8"/>
      <c r="D10" s="49" t="s">
        <v>32</v>
      </c>
      <c r="E10" s="53">
        <f>B6/B7</f>
        <v>10.76158940397351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64.600000000000009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36</v>
      </c>
      <c r="C17" s="104">
        <v>0.99370000000000003</v>
      </c>
      <c r="D17" s="105">
        <v>-0.77</v>
      </c>
      <c r="E17" s="105">
        <v>2.0699999999999998</v>
      </c>
      <c r="F17" s="163">
        <f>B5/(((B5-D17)/C17)-(E17+0.1))</f>
        <v>1.0157367018167913</v>
      </c>
      <c r="G17" s="62">
        <v>1</v>
      </c>
      <c r="H17" s="31">
        <f>F17</f>
        <v>1.0157367018167913</v>
      </c>
      <c r="I17" s="225">
        <f>H17-H18</f>
        <v>-1.1187045588362476E-2</v>
      </c>
      <c r="J17" s="59"/>
    </row>
    <row r="18" spans="1:13" ht="13" thickBot="1">
      <c r="A18" s="86">
        <v>2</v>
      </c>
      <c r="B18" s="103">
        <v>36</v>
      </c>
      <c r="C18" s="104">
        <v>0.99370000000000003</v>
      </c>
      <c r="D18" s="87">
        <v>7.0000000000000007E-2</v>
      </c>
      <c r="E18" s="87">
        <v>1.91</v>
      </c>
      <c r="F18" s="88">
        <f>B5/(((B5-D18)/C18)-(E18+0.1))</f>
        <v>1.0269237474051538</v>
      </c>
      <c r="G18" s="63">
        <v>2</v>
      </c>
      <c r="H18" s="31">
        <f>F18</f>
        <v>1.0269237474051538</v>
      </c>
      <c r="I18" s="226"/>
      <c r="J18" s="59"/>
    </row>
    <row r="19" spans="1:13" ht="13" thickBot="1">
      <c r="A19" s="86">
        <v>3</v>
      </c>
      <c r="B19" s="66">
        <v>35.9</v>
      </c>
      <c r="C19" s="66">
        <v>0.99370000000000003</v>
      </c>
      <c r="D19" s="87">
        <v>0.03</v>
      </c>
      <c r="E19" s="87">
        <v>2.0299999999999998</v>
      </c>
      <c r="F19" s="88">
        <f>B5/(((B5-D19)/C19)-(E19+0.1))</f>
        <v>1.0282415294285165</v>
      </c>
      <c r="G19" s="64">
        <v>2</v>
      </c>
      <c r="H19" s="31">
        <f>F18</f>
        <v>1.0269237474051538</v>
      </c>
      <c r="I19" s="227">
        <f>H19-H20</f>
        <v>-1.3177820233627457E-3</v>
      </c>
      <c r="J19" s="60"/>
    </row>
    <row r="20" spans="1:13" ht="13" thickBot="1">
      <c r="A20" s="79">
        <v>4</v>
      </c>
      <c r="B20" s="66"/>
      <c r="C20" s="66"/>
      <c r="D20" s="200"/>
      <c r="E20" s="200"/>
      <c r="F20" s="74" t="e">
        <f>B5/(((B5-D20)/C20)-(E20+0.1))</f>
        <v>#DIV/0!</v>
      </c>
      <c r="G20" s="63">
        <v>3</v>
      </c>
      <c r="H20" s="31">
        <f>F19</f>
        <v>1.0282415294285165</v>
      </c>
      <c r="I20" s="228"/>
      <c r="J20" s="198"/>
    </row>
    <row r="21" spans="1:13" ht="13" thickBot="1">
      <c r="A21" s="79">
        <v>5</v>
      </c>
      <c r="B21" s="66"/>
      <c r="C21" s="66"/>
      <c r="D21" s="200"/>
      <c r="E21" s="69"/>
      <c r="F21" s="73" t="e">
        <f>B5/(((B5-D21)/C21)-(E21+0.1))</f>
        <v>#DIV/0!</v>
      </c>
      <c r="G21" s="64">
        <v>1</v>
      </c>
      <c r="H21" s="31">
        <f>F17</f>
        <v>1.0157367018167913</v>
      </c>
      <c r="I21" s="229">
        <f>H21-H22</f>
        <v>-1.2504827611725222E-2</v>
      </c>
      <c r="J21" s="19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1.0282415294285165</v>
      </c>
      <c r="I22" s="230"/>
      <c r="J22" s="19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1.0282415294285165</v>
      </c>
      <c r="I23" s="227" t="e">
        <f>H23-H24</f>
        <v>#DIV/0!</v>
      </c>
      <c r="J23" s="19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1.0269237474051538</v>
      </c>
      <c r="I25" s="219" t="e">
        <f>H25-H26</f>
        <v>#DIV/0!</v>
      </c>
      <c r="J25" s="19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1.0157367018167913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201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1.0275826384168352</v>
      </c>
      <c r="C31" s="38"/>
      <c r="D31" s="38"/>
      <c r="E31" s="40"/>
      <c r="G31" s="34">
        <v>3</v>
      </c>
      <c r="H31" s="31">
        <f>F19</f>
        <v>1.0282415294285165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31.713082232131917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20.264659546332297</v>
      </c>
      <c r="C33" s="40"/>
      <c r="D33" s="40"/>
      <c r="G33" s="34">
        <v>2</v>
      </c>
      <c r="H33" s="31">
        <f>F18</f>
        <v>1.0269237474051538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43.635340453667702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1.0157367018167913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33.799999999999997</v>
      </c>
    </row>
    <row r="39" spans="1:9">
      <c r="A39" s="116" t="s">
        <v>5</v>
      </c>
      <c r="B39" s="102">
        <v>21.6</v>
      </c>
    </row>
    <row r="40" spans="1:9">
      <c r="A40" s="116" t="s">
        <v>6</v>
      </c>
      <c r="B40" s="102">
        <v>42.3</v>
      </c>
    </row>
    <row r="41" spans="1:9" ht="13" thickBot="1">
      <c r="A41" s="117" t="s">
        <v>51</v>
      </c>
      <c r="B41" s="102">
        <v>32.299999999999997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32.1</v>
      </c>
    </row>
    <row r="45" spans="1:9">
      <c r="A45" s="116" t="s">
        <v>5</v>
      </c>
      <c r="B45" s="114">
        <v>20.399999999999999</v>
      </c>
    </row>
    <row r="46" spans="1:9">
      <c r="A46" s="116" t="s">
        <v>6</v>
      </c>
      <c r="B46" s="114">
        <v>43.1</v>
      </c>
    </row>
    <row r="47" spans="1:9" ht="13" thickBot="1">
      <c r="A47" s="117" t="s">
        <v>51</v>
      </c>
      <c r="B47" s="115">
        <v>31.6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4" zoomScale="125" zoomScaleNormal="125" zoomScalePageLayoutView="125" workbookViewId="0">
      <selection activeCell="D30" sqref="D30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4" max="4" width="17.5" bestFit="1" customWidth="1"/>
    <col min="6" max="6" width="14" bestFit="1" customWidth="1"/>
    <col min="8" max="8" width="20.83203125" bestFit="1" customWidth="1"/>
  </cols>
  <sheetData>
    <row r="1" spans="1:13">
      <c r="A1" s="13" t="s">
        <v>8</v>
      </c>
      <c r="B1" s="213" t="s">
        <v>88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54</v>
      </c>
      <c r="C4" s="4"/>
      <c r="E4" s="4"/>
      <c r="F4" s="2" t="s">
        <v>13</v>
      </c>
      <c r="G4" s="6">
        <v>13.9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66.099999999999994</v>
      </c>
      <c r="C5" s="81"/>
      <c r="D5" s="82" t="s">
        <v>3</v>
      </c>
      <c r="E5" s="83">
        <f>1.099421-(0.0009929*B11)+(0.0000023*(B11*B11))-(0.0001392*B4)</f>
        <v>1.0194572</v>
      </c>
      <c r="F5" s="2" t="s">
        <v>12</v>
      </c>
      <c r="G5" s="6">
        <v>35.200000000000003</v>
      </c>
      <c r="H5" s="48" t="s">
        <v>3</v>
      </c>
      <c r="I5" s="44">
        <f>1.1549-0.0678*(LOG(B8+G4+G5+G6))</f>
        <v>1.0170884480143212</v>
      </c>
      <c r="J5" s="19">
        <f>1.1599-0.0717*(LOG(B8+G4+G5+G6))</f>
        <v>1.0141612348470033</v>
      </c>
      <c r="K5" s="19">
        <f>1.1423-0.0632*(LOG(B8+G4+G5+G6))</f>
        <v>1.0138384943142347</v>
      </c>
      <c r="L5" s="19">
        <f>1.133-0.0612*(LOG(B8+G4+G5+G6))</f>
        <v>1.008603731835936</v>
      </c>
      <c r="M5" s="19">
        <f>1.1339-0.0645*(LOG(B8+G4+G5+G6))</f>
        <v>1.0027960899251285</v>
      </c>
    </row>
    <row r="6" spans="1:13" ht="13" thickBot="1">
      <c r="A6" s="7" t="s">
        <v>1</v>
      </c>
      <c r="B6" s="6">
        <v>149.6</v>
      </c>
      <c r="C6" s="42" t="s">
        <v>11</v>
      </c>
      <c r="D6" s="54" t="s">
        <v>4</v>
      </c>
      <c r="E6" s="50">
        <f>((4.95/E5)-4.5)*100</f>
        <v>35.552507746279183</v>
      </c>
      <c r="F6" s="2" t="s">
        <v>14</v>
      </c>
      <c r="G6" s="6">
        <v>32.799999999999997</v>
      </c>
      <c r="H6" s="48" t="s">
        <v>4</v>
      </c>
      <c r="I6" s="45">
        <f>((4.95/I5)-4.5)*100</f>
        <v>36.683337094622189</v>
      </c>
      <c r="J6" s="17">
        <f>((4.95/J5)-4.5)*100</f>
        <v>38.088070211711326</v>
      </c>
      <c r="K6" s="17">
        <f>((4.95/K5)-4.5)*100</f>
        <v>38.243445850633684</v>
      </c>
      <c r="L6" s="17">
        <f>((4.95/L5)-4.5)*100</f>
        <v>40.777482152444563</v>
      </c>
      <c r="M6" s="17">
        <f>((4.95/M5)-4.5)*100</f>
        <v>43.619794665292403</v>
      </c>
    </row>
    <row r="7" spans="1:13" ht="13" thickBot="1">
      <c r="A7" s="7" t="s">
        <v>2</v>
      </c>
      <c r="B7" s="6">
        <v>15.4</v>
      </c>
      <c r="C7" s="7"/>
      <c r="D7" s="48" t="s">
        <v>5</v>
      </c>
      <c r="E7" s="51">
        <f>(E6*B5)/100</f>
        <v>23.500207620290539</v>
      </c>
      <c r="F7" s="2"/>
      <c r="G7" s="14"/>
      <c r="H7" s="48" t="s">
        <v>5</v>
      </c>
      <c r="I7" s="46">
        <f>(I6*B5)/100</f>
        <v>24.247685819545264</v>
      </c>
      <c r="J7" s="18">
        <f>(J6*B5)/100</f>
        <v>25.176214409941185</v>
      </c>
      <c r="K7" s="18">
        <f>(K6*B5)/100</f>
        <v>25.27891770726886</v>
      </c>
      <c r="L7" s="18">
        <f>(L6*B5)/100</f>
        <v>26.953915702765855</v>
      </c>
      <c r="M7" s="18">
        <f>(M6*B5)/100</f>
        <v>28.832684273758279</v>
      </c>
    </row>
    <row r="8" spans="1:13" ht="13" thickBot="1">
      <c r="A8" s="7" t="s">
        <v>9</v>
      </c>
      <c r="B8" s="6">
        <v>25.9</v>
      </c>
      <c r="C8" s="7"/>
      <c r="D8" s="55" t="s">
        <v>6</v>
      </c>
      <c r="E8" s="51">
        <f>B5-E7</f>
        <v>42.599792379709456</v>
      </c>
      <c r="F8" s="2"/>
      <c r="G8" s="14"/>
      <c r="H8" s="49" t="s">
        <v>6</v>
      </c>
      <c r="I8" s="46">
        <f>B5-I7</f>
        <v>41.852314180454727</v>
      </c>
      <c r="J8" s="18">
        <f>B5-J7</f>
        <v>40.923785590058813</v>
      </c>
      <c r="K8" s="18">
        <f>B5-K7</f>
        <v>40.821082292731134</v>
      </c>
      <c r="L8" s="18">
        <f>B5-L7</f>
        <v>39.14608429723414</v>
      </c>
      <c r="M8" s="18">
        <f>B5-M7</f>
        <v>37.267315726241719</v>
      </c>
    </row>
    <row r="9" spans="1:13">
      <c r="A9" s="7" t="s">
        <v>29</v>
      </c>
      <c r="B9" s="6">
        <v>32.4</v>
      </c>
      <c r="C9" s="7"/>
      <c r="D9" s="48" t="s">
        <v>10</v>
      </c>
      <c r="E9" s="52">
        <f>B5/((B6/100)*(B6/100))</f>
        <v>29.535088220995735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34.700000000000003</v>
      </c>
      <c r="C10" s="8"/>
      <c r="D10" s="49" t="s">
        <v>32</v>
      </c>
      <c r="E10" s="53">
        <f>B6/B7</f>
        <v>9.7142857142857135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93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32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36.299999999999997</v>
      </c>
      <c r="C17" s="104">
        <v>0.99380000000000002</v>
      </c>
      <c r="D17" s="105">
        <v>-0.26</v>
      </c>
      <c r="E17" s="105">
        <v>1.7</v>
      </c>
      <c r="F17" s="85">
        <f>B5/(((B5-D17)/C17)-(E17+0.1))</f>
        <v>1.017330027832859</v>
      </c>
      <c r="G17" s="62">
        <v>1</v>
      </c>
      <c r="H17" s="31">
        <f>F17</f>
        <v>1.017330027832859</v>
      </c>
      <c r="I17" s="225">
        <f>H17-H18</f>
        <v>1.0909461849788471E-3</v>
      </c>
      <c r="J17" s="59"/>
    </row>
    <row r="18" spans="1:12" ht="13" thickBot="1">
      <c r="A18" s="86">
        <v>2</v>
      </c>
      <c r="B18" s="66">
        <v>36.299999999999997</v>
      </c>
      <c r="C18" s="66">
        <v>0.99380000000000002</v>
      </c>
      <c r="D18" s="87">
        <v>-0.22</v>
      </c>
      <c r="E18" s="87">
        <v>1.59</v>
      </c>
      <c r="F18" s="88">
        <f>B5/(((B5-D18)/C18)-(E18+0.1))</f>
        <v>1.0162390816478801</v>
      </c>
      <c r="G18" s="63">
        <v>2</v>
      </c>
      <c r="H18" s="31">
        <f>F18</f>
        <v>1.0162390816478801</v>
      </c>
      <c r="I18" s="226"/>
      <c r="J18" s="59"/>
    </row>
    <row r="19" spans="1:12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>
        <f>F18</f>
        <v>1.0162390816478801</v>
      </c>
      <c r="I19" s="227" t="e">
        <f>H19-H20</f>
        <v>#DIV/0!</v>
      </c>
      <c r="J19" s="60"/>
    </row>
    <row r="20" spans="1:12" ht="13" thickBot="1">
      <c r="A20" s="79">
        <v>4</v>
      </c>
      <c r="B20" s="66"/>
      <c r="C20" s="66"/>
      <c r="D20" s="67"/>
      <c r="E20" s="67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1.017330027832859</v>
      </c>
      <c r="I21" s="229" t="e">
        <f>H21-H22</f>
        <v>#DIV/0!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1.0162390816478801</v>
      </c>
      <c r="I25" s="219" t="e">
        <f>H25-H26</f>
        <v>#DIV/0!</v>
      </c>
      <c r="J25" s="6"/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1.017330027832859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(F17+F18)/2</f>
        <v>1.0167845547403696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36.828795433852335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24.343833781776393</v>
      </c>
      <c r="C33" s="40"/>
      <c r="D33" s="40"/>
      <c r="G33" s="34">
        <v>2</v>
      </c>
      <c r="H33" s="31">
        <f>F18</f>
        <v>1.0162390816478801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41.756166218223598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1.017330027832859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40.1</v>
      </c>
    </row>
    <row r="39" spans="1:9">
      <c r="A39" s="116" t="s">
        <v>5</v>
      </c>
      <c r="B39" s="102">
        <v>26.5</v>
      </c>
    </row>
    <row r="40" spans="1:9">
      <c r="A40" s="116" t="s">
        <v>6</v>
      </c>
      <c r="B40" s="102">
        <v>39.6</v>
      </c>
    </row>
    <row r="41" spans="1:9" ht="13" thickBot="1">
      <c r="A41" s="117" t="s">
        <v>51</v>
      </c>
      <c r="B41" s="102">
        <v>31.1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35.4</v>
      </c>
    </row>
    <row r="44" spans="1:9">
      <c r="A44" s="116" t="s">
        <v>5</v>
      </c>
      <c r="B44" s="114">
        <v>23.3</v>
      </c>
    </row>
    <row r="45" spans="1:9">
      <c r="A45" s="116" t="s">
        <v>6</v>
      </c>
      <c r="B45" s="114">
        <v>42.4</v>
      </c>
    </row>
    <row r="46" spans="1:9" ht="13" thickBot="1">
      <c r="A46" s="117" t="s">
        <v>51</v>
      </c>
      <c r="B46" s="115">
        <v>31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D31" sqref="D31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97" t="s">
        <v>135</v>
      </c>
      <c r="B1" s="213" t="s">
        <v>172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99" t="s">
        <v>7</v>
      </c>
      <c r="B4" s="59">
        <v>18</v>
      </c>
      <c r="C4" s="4"/>
      <c r="E4" s="4"/>
      <c r="F4" s="2" t="s">
        <v>13</v>
      </c>
      <c r="G4" s="198">
        <v>9.9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8">
        <v>47.4</v>
      </c>
      <c r="C5" s="81"/>
      <c r="D5" s="82" t="s">
        <v>3</v>
      </c>
      <c r="E5" s="83">
        <f>1.099421-(0.0009929*B11)+(0.0000023*(B11*B11))-(0.0001392*B4)</f>
        <v>1.045693113</v>
      </c>
      <c r="F5" s="2" t="s">
        <v>12</v>
      </c>
      <c r="G5" s="198">
        <v>12.2</v>
      </c>
      <c r="H5" s="48" t="s">
        <v>3</v>
      </c>
      <c r="I5" s="44">
        <f>1.1549-0.0678*(LOG(B8+G4+G5+G6))</f>
        <v>1.0310921283768839</v>
      </c>
      <c r="J5" s="19">
        <f>1.1599-0.0717*(LOG(B8+G4+G5+G6))</f>
        <v>1.0289704366463508</v>
      </c>
      <c r="K5" s="19">
        <f>1.1423-0.0632*(LOG(B8+G4+G5+G6))</f>
        <v>1.0268920724693078</v>
      </c>
      <c r="L5" s="19">
        <f>1.133-0.0612*(LOG(B8+G4+G5+G6))</f>
        <v>1.0212442220747093</v>
      </c>
      <c r="M5" s="19">
        <f>1.1339-0.0645*(LOG(B8+G4+G5+G6))</f>
        <v>1.0161181752257966</v>
      </c>
    </row>
    <row r="6" spans="1:13" ht="13" thickBot="1">
      <c r="A6" s="7" t="s">
        <v>1</v>
      </c>
      <c r="B6" s="198">
        <v>145.6</v>
      </c>
      <c r="C6" s="42" t="s">
        <v>11</v>
      </c>
      <c r="D6" s="54" t="s">
        <v>4</v>
      </c>
      <c r="E6" s="50">
        <f>((4.95/E5)-4.5)*100</f>
        <v>23.370240127038144</v>
      </c>
      <c r="F6" s="2" t="s">
        <v>14</v>
      </c>
      <c r="G6" s="198">
        <v>30.6</v>
      </c>
      <c r="H6" s="48" t="s">
        <v>4</v>
      </c>
      <c r="I6" s="45">
        <f>((4.95/I5)-4.5)*100</f>
        <v>30.073493315495536</v>
      </c>
      <c r="J6" s="17">
        <f>((4.95/J5)-4.5)*100</f>
        <v>31.063383719087057</v>
      </c>
      <c r="K6" s="17">
        <f>((4.95/K5)-4.5)*100</f>
        <v>32.037025380575997</v>
      </c>
      <c r="L6" s="17">
        <f>((4.95/L5)-4.5)*100</f>
        <v>34.702864702022481</v>
      </c>
      <c r="M6" s="17">
        <f>((4.95/M5)-4.5)*100</f>
        <v>37.148062172988539</v>
      </c>
    </row>
    <row r="7" spans="1:13" ht="13" thickBot="1">
      <c r="A7" s="7" t="s">
        <v>2</v>
      </c>
      <c r="B7" s="198">
        <v>12.8</v>
      </c>
      <c r="C7" s="7"/>
      <c r="D7" s="48" t="s">
        <v>5</v>
      </c>
      <c r="E7" s="51">
        <f>(E6*B5)/100</f>
        <v>11.07749382021608</v>
      </c>
      <c r="F7" s="2"/>
      <c r="G7" s="14"/>
      <c r="H7" s="48" t="s">
        <v>5</v>
      </c>
      <c r="I7" s="46">
        <f>(I6*B5)/100</f>
        <v>14.254835831544883</v>
      </c>
      <c r="J7" s="18">
        <f>(J6*B5)/100</f>
        <v>14.724043882847264</v>
      </c>
      <c r="K7" s="18">
        <f>(K6*B5)/100</f>
        <v>15.185550030393022</v>
      </c>
      <c r="L7" s="18">
        <f>(L6*B5)/100</f>
        <v>16.449157868758654</v>
      </c>
      <c r="M7" s="18">
        <f>(M6*B5)/100</f>
        <v>17.608181469996566</v>
      </c>
    </row>
    <row r="8" spans="1:13" ht="13" thickBot="1">
      <c r="A8" s="7" t="s">
        <v>9</v>
      </c>
      <c r="B8" s="198">
        <v>14.3</v>
      </c>
      <c r="C8" s="7"/>
      <c r="D8" s="55" t="s">
        <v>6</v>
      </c>
      <c r="E8" s="51">
        <f>B5-E7</f>
        <v>36.322506179783915</v>
      </c>
      <c r="F8" s="2"/>
      <c r="G8" s="14"/>
      <c r="H8" s="49" t="s">
        <v>6</v>
      </c>
      <c r="I8" s="46">
        <f>B5-I7</f>
        <v>33.145164168455118</v>
      </c>
      <c r="J8" s="18">
        <f>B5-J7</f>
        <v>32.675956117152737</v>
      </c>
      <c r="K8" s="18">
        <f>B5-K7</f>
        <v>32.214449969606974</v>
      </c>
      <c r="L8" s="18">
        <f>B5-L7</f>
        <v>30.950842131241345</v>
      </c>
      <c r="M8" s="18">
        <f>B5-M7</f>
        <v>29.791818530003432</v>
      </c>
    </row>
    <row r="9" spans="1:13">
      <c r="A9" s="7" t="s">
        <v>29</v>
      </c>
      <c r="B9" s="198">
        <v>12.4</v>
      </c>
      <c r="C9" s="7"/>
      <c r="D9" s="48" t="s">
        <v>10</v>
      </c>
      <c r="E9" s="52">
        <f>B5/((B6/100)*(B6/100))</f>
        <v>22.359165559715009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8">
        <v>33.200000000000003</v>
      </c>
      <c r="C10" s="8"/>
      <c r="D10" s="49" t="s">
        <v>32</v>
      </c>
      <c r="E10" s="53">
        <f>B6/B7</f>
        <v>11.374999999999998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59.900000000000006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>
        <v>35.6</v>
      </c>
      <c r="C17" s="104">
        <v>0.99380000000000002</v>
      </c>
      <c r="D17" s="105">
        <v>0.61</v>
      </c>
      <c r="E17" s="105">
        <v>1.47</v>
      </c>
      <c r="F17" s="163">
        <f>B5/(((B5-D17)/C17)-(E17+0.1))</f>
        <v>1.0414856740037428</v>
      </c>
      <c r="G17" s="62">
        <v>1</v>
      </c>
      <c r="H17" s="31">
        <f>F17</f>
        <v>1.0414856740037428</v>
      </c>
      <c r="I17" s="225">
        <f>H17-H18</f>
        <v>5.3613675432548913E-3</v>
      </c>
      <c r="J17" s="59"/>
    </row>
    <row r="18" spans="1:13" ht="13" thickBot="1">
      <c r="A18" s="86">
        <v>2</v>
      </c>
      <c r="B18" s="103">
        <v>35.9</v>
      </c>
      <c r="C18" s="104">
        <v>0.99370000000000003</v>
      </c>
      <c r="D18" s="87">
        <v>0.49</v>
      </c>
      <c r="E18" s="87">
        <v>1.36</v>
      </c>
      <c r="F18" s="88">
        <f>B5/(((B5-D18)/C18)-(E18+0.1))</f>
        <v>1.0361243064604879</v>
      </c>
      <c r="G18" s="63">
        <v>2</v>
      </c>
      <c r="H18" s="31">
        <f>F18</f>
        <v>1.0361243064604879</v>
      </c>
      <c r="I18" s="226"/>
      <c r="J18" s="59"/>
    </row>
    <row r="19" spans="1:13" ht="13" thickBot="1">
      <c r="A19" s="86">
        <v>3</v>
      </c>
      <c r="B19" s="66">
        <v>35.9</v>
      </c>
      <c r="C19" s="66">
        <v>0.99370000000000003</v>
      </c>
      <c r="D19" s="87">
        <v>0.51</v>
      </c>
      <c r="E19" s="87">
        <v>1.37</v>
      </c>
      <c r="F19" s="88">
        <f>B5/(((B5-D19)/C19)-(E19+0.1))</f>
        <v>1.0368070922395149</v>
      </c>
      <c r="G19" s="64">
        <v>2</v>
      </c>
      <c r="H19" s="31">
        <f>F18</f>
        <v>1.0361243064604879</v>
      </c>
      <c r="I19" s="227">
        <f>H19-H20</f>
        <v>-6.8278577902702864E-4</v>
      </c>
      <c r="J19" s="60"/>
    </row>
    <row r="20" spans="1:13" ht="13" thickBot="1">
      <c r="A20" s="79">
        <v>4</v>
      </c>
      <c r="B20" s="66"/>
      <c r="C20" s="66"/>
      <c r="D20" s="200"/>
      <c r="E20" s="200"/>
      <c r="F20" s="74" t="e">
        <f>B5/(((B5-D20)/C20)-(E20+0.1))</f>
        <v>#DIV/0!</v>
      </c>
      <c r="G20" s="63">
        <v>3</v>
      </c>
      <c r="H20" s="31">
        <f>F19</f>
        <v>1.0368070922395149</v>
      </c>
      <c r="I20" s="228"/>
      <c r="J20" s="198"/>
    </row>
    <row r="21" spans="1:13" ht="13" thickBot="1">
      <c r="A21" s="79">
        <v>5</v>
      </c>
      <c r="B21" s="66"/>
      <c r="C21" s="66"/>
      <c r="D21" s="200"/>
      <c r="E21" s="69"/>
      <c r="F21" s="73" t="e">
        <f>B5/(((B5-D21)/C21)-(E21+0.1))</f>
        <v>#DIV/0!</v>
      </c>
      <c r="G21" s="64">
        <v>1</v>
      </c>
      <c r="H21" s="31">
        <f>F17</f>
        <v>1.0414856740037428</v>
      </c>
      <c r="I21" s="229">
        <f>H21-H22</f>
        <v>4.6785817642278626E-3</v>
      </c>
      <c r="J21" s="198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1.0368070922395149</v>
      </c>
      <c r="I22" s="230"/>
      <c r="J22" s="198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1.0368070922395149</v>
      </c>
      <c r="I23" s="227" t="e">
        <f>H23-H24</f>
        <v>#DIV/0!</v>
      </c>
      <c r="J23" s="198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8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1.0361243064604879</v>
      </c>
      <c r="I25" s="219" t="e">
        <f>H25-H26</f>
        <v>#DIV/0!</v>
      </c>
      <c r="J25" s="198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>
        <f>F17</f>
        <v>1.0414856740037428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201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>
        <f>(F19+F18)/2</f>
        <v>1.0364656993500014</v>
      </c>
      <c r="C31" s="38"/>
      <c r="D31" s="38"/>
      <c r="E31" s="40"/>
      <c r="G31" s="34">
        <v>3</v>
      </c>
      <c r="H31" s="31">
        <f>F19</f>
        <v>1.0368070922395149</v>
      </c>
      <c r="I31" s="221" t="e">
        <f>H31-H32</f>
        <v>#DIV/0!</v>
      </c>
    </row>
    <row r="32" spans="1:13" ht="13" thickBot="1">
      <c r="A32" s="7" t="s">
        <v>4</v>
      </c>
      <c r="B32" s="11">
        <f>((4.95/B31)-4.5)*100</f>
        <v>27.584545547845263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13.075074589678655</v>
      </c>
      <c r="C33" s="40"/>
      <c r="D33" s="40"/>
      <c r="G33" s="34">
        <v>2</v>
      </c>
      <c r="H33" s="31">
        <f>F18</f>
        <v>1.0361243064604879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34.324925410321342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1.0414856740037428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32</v>
      </c>
    </row>
    <row r="39" spans="1:9">
      <c r="A39" s="116" t="s">
        <v>5</v>
      </c>
      <c r="B39" s="102">
        <v>15.1</v>
      </c>
    </row>
    <row r="40" spans="1:9">
      <c r="A40" s="116" t="s">
        <v>6</v>
      </c>
      <c r="B40" s="102">
        <v>32.299999999999997</v>
      </c>
    </row>
    <row r="41" spans="1:9" ht="13" thickBot="1">
      <c r="A41" s="117" t="s">
        <v>51</v>
      </c>
      <c r="B41" s="102">
        <v>24.1</v>
      </c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>
        <v>17.8</v>
      </c>
    </row>
    <row r="45" spans="1:9">
      <c r="A45" s="116" t="s">
        <v>5</v>
      </c>
      <c r="B45" s="114">
        <v>8.4</v>
      </c>
    </row>
    <row r="46" spans="1:9">
      <c r="A46" s="116" t="s">
        <v>6</v>
      </c>
      <c r="B46" s="114">
        <v>38.799999999999997</v>
      </c>
    </row>
    <row r="47" spans="1:9" ht="13" thickBot="1">
      <c r="A47" s="117" t="s">
        <v>51</v>
      </c>
      <c r="B47" s="115">
        <v>28.47</v>
      </c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35" sqref="K35"/>
    </sheetView>
  </sheetViews>
  <sheetFormatPr baseColWidth="10" defaultRowHeight="12" x14ac:dyDescent="0"/>
  <cols>
    <col min="1" max="1" width="20.33203125" bestFit="1" customWidth="1"/>
    <col min="2" max="2" width="14.1640625" bestFit="1" customWidth="1"/>
    <col min="3" max="3" width="17.33203125" bestFit="1" customWidth="1"/>
    <col min="4" max="4" width="17.5" bestFit="1" customWidth="1"/>
    <col min="5" max="5" width="12.1640625" bestFit="1" customWidth="1"/>
    <col min="6" max="6" width="14" bestFit="1" customWidth="1"/>
    <col min="7" max="7" width="9.83203125" bestFit="1" customWidth="1"/>
    <col min="8" max="8" width="20.83203125" bestFit="1" customWidth="1"/>
    <col min="9" max="9" width="11.1640625" bestFit="1" customWidth="1"/>
    <col min="10" max="12" width="10.5" bestFit="1" customWidth="1"/>
    <col min="13" max="13" width="8.83203125" bestFit="1" customWidth="1"/>
  </cols>
  <sheetData>
    <row r="1" spans="1:13">
      <c r="A1" s="191" t="s">
        <v>135</v>
      </c>
      <c r="B1" s="213"/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/>
      <c r="C4" s="4"/>
      <c r="E4" s="4"/>
      <c r="F4" s="2" t="s">
        <v>13</v>
      </c>
      <c r="G4" s="192"/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192"/>
      <c r="C5" s="81"/>
      <c r="D5" s="82" t="s">
        <v>3</v>
      </c>
      <c r="E5" s="83">
        <f>1.099421-(0.0009929*B11)+(0.0000023*(B11*B11))-(0.0001392*B4)</f>
        <v>1.099421</v>
      </c>
      <c r="F5" s="2" t="s">
        <v>12</v>
      </c>
      <c r="G5" s="192"/>
      <c r="H5" s="48" t="s">
        <v>3</v>
      </c>
      <c r="I5" s="44" t="e">
        <f>1.1549-0.0678*(LOG(B8+G4+G5+G6))</f>
        <v>#NUM!</v>
      </c>
      <c r="J5" s="19" t="e">
        <f>1.1599-0.0717*(LOG(B8+G4+G5+G6))</f>
        <v>#NUM!</v>
      </c>
      <c r="K5" s="19" t="e">
        <f>1.1423-0.0632*(LOG(B8+G4+G5+G6))</f>
        <v>#NUM!</v>
      </c>
      <c r="L5" s="19" t="e">
        <f>1.133-0.0612*(LOG(B8+G4+G5+G6))</f>
        <v>#NUM!</v>
      </c>
      <c r="M5" s="19" t="e">
        <f>1.1339-0.0645*(LOG(B8+G4+G5+G6))</f>
        <v>#NUM!</v>
      </c>
    </row>
    <row r="6" spans="1:13" ht="13" thickBot="1">
      <c r="A6" s="7" t="s">
        <v>1</v>
      </c>
      <c r="B6" s="192"/>
      <c r="C6" s="42" t="s">
        <v>11</v>
      </c>
      <c r="D6" s="54" t="s">
        <v>4</v>
      </c>
      <c r="E6" s="50">
        <f>((4.95/E5)-4.5)*100</f>
        <v>0.23698837842829334</v>
      </c>
      <c r="F6" s="2" t="s">
        <v>14</v>
      </c>
      <c r="G6" s="192"/>
      <c r="H6" s="48" t="s">
        <v>4</v>
      </c>
      <c r="I6" s="45" t="e">
        <f>((4.95/I5)-4.5)*100</f>
        <v>#NUM!</v>
      </c>
      <c r="J6" s="17" t="e">
        <f>((4.95/J5)-4.5)*100</f>
        <v>#NUM!</v>
      </c>
      <c r="K6" s="17" t="e">
        <f>((4.95/K5)-4.5)*100</f>
        <v>#NUM!</v>
      </c>
      <c r="L6" s="17" t="e">
        <f>((4.95/L5)-4.5)*100</f>
        <v>#NUM!</v>
      </c>
      <c r="M6" s="17" t="e">
        <f>((4.95/M5)-4.5)*100</f>
        <v>#NUM!</v>
      </c>
    </row>
    <row r="7" spans="1:13" ht="13" thickBot="1">
      <c r="A7" s="7" t="s">
        <v>2</v>
      </c>
      <c r="B7" s="192"/>
      <c r="C7" s="7"/>
      <c r="D7" s="48" t="s">
        <v>5</v>
      </c>
      <c r="E7" s="51">
        <f>(E6*B5)/100</f>
        <v>0</v>
      </c>
      <c r="F7" s="2"/>
      <c r="G7" s="14"/>
      <c r="H7" s="48" t="s">
        <v>5</v>
      </c>
      <c r="I7" s="46" t="e">
        <f>(I6*B5)/100</f>
        <v>#NUM!</v>
      </c>
      <c r="J7" s="18" t="e">
        <f>(J6*B5)/100</f>
        <v>#NUM!</v>
      </c>
      <c r="K7" s="18" t="e">
        <f>(K6*B5)/100</f>
        <v>#NUM!</v>
      </c>
      <c r="L7" s="18" t="e">
        <f>(L6*B5)/100</f>
        <v>#NUM!</v>
      </c>
      <c r="M7" s="18" t="e">
        <f>(M6*B5)/100</f>
        <v>#NUM!</v>
      </c>
    </row>
    <row r="8" spans="1:13" ht="13" thickBot="1">
      <c r="A8" s="7" t="s">
        <v>9</v>
      </c>
      <c r="B8" s="192"/>
      <c r="C8" s="7"/>
      <c r="D8" s="55" t="s">
        <v>6</v>
      </c>
      <c r="E8" s="51">
        <f>B5-E7</f>
        <v>0</v>
      </c>
      <c r="F8" s="2"/>
      <c r="G8" s="14"/>
      <c r="H8" s="49" t="s">
        <v>6</v>
      </c>
      <c r="I8" s="46" t="e">
        <f>B5-I7</f>
        <v>#NUM!</v>
      </c>
      <c r="J8" s="18" t="e">
        <f>B5-J7</f>
        <v>#NUM!</v>
      </c>
      <c r="K8" s="18" t="e">
        <f>B5-K7</f>
        <v>#NUM!</v>
      </c>
      <c r="L8" s="18" t="e">
        <f>B5-L7</f>
        <v>#NUM!</v>
      </c>
      <c r="M8" s="18" t="e">
        <f>B5-M7</f>
        <v>#NUM!</v>
      </c>
    </row>
    <row r="9" spans="1:13">
      <c r="A9" s="7" t="s">
        <v>29</v>
      </c>
      <c r="B9" s="192"/>
      <c r="C9" s="7"/>
      <c r="D9" s="48" t="s">
        <v>10</v>
      </c>
      <c r="E9" s="52" t="e">
        <f>B5/((B6/100)*(B6/100))</f>
        <v>#DIV/0!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192"/>
      <c r="C10" s="8"/>
      <c r="D10" s="49" t="s">
        <v>32</v>
      </c>
      <c r="E10" s="53" t="e">
        <f>B6/B7</f>
        <v>#DIV/0!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0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3" ht="13" thickBot="1">
      <c r="A17" s="84">
        <v>1</v>
      </c>
      <c r="B17" s="103"/>
      <c r="C17" s="104"/>
      <c r="D17" s="105"/>
      <c r="E17" s="105"/>
      <c r="F17" s="163" t="e">
        <f>B5/(((B5-D17)/C17)-(E17+0.1))</f>
        <v>#DIV/0!</v>
      </c>
      <c r="G17" s="62">
        <v>1</v>
      </c>
      <c r="H17" s="31" t="e">
        <f>F17</f>
        <v>#DIV/0!</v>
      </c>
      <c r="I17" s="225" t="e">
        <f>H17-H18</f>
        <v>#DIV/0!</v>
      </c>
      <c r="J17" s="59"/>
    </row>
    <row r="18" spans="1:13" ht="13" thickBot="1">
      <c r="A18" s="86">
        <v>2</v>
      </c>
      <c r="B18" s="103"/>
      <c r="C18" s="104"/>
      <c r="D18" s="87"/>
      <c r="E18" s="87"/>
      <c r="F18" s="88" t="e">
        <f>B5/(((B5-D18)/C18)-(E18+0.1))</f>
        <v>#DIV/0!</v>
      </c>
      <c r="G18" s="63">
        <v>2</v>
      </c>
      <c r="H18" s="31" t="e">
        <f>F18</f>
        <v>#DIV/0!</v>
      </c>
      <c r="I18" s="226"/>
      <c r="J18" s="59"/>
    </row>
    <row r="19" spans="1:13" ht="13" thickBot="1">
      <c r="A19" s="86">
        <v>3</v>
      </c>
      <c r="B19" s="66"/>
      <c r="C19" s="66"/>
      <c r="D19" s="87"/>
      <c r="E19" s="87"/>
      <c r="F19" s="88" t="e">
        <f>B5/(((B5-D19)/C19)-(E19+0.1))</f>
        <v>#DIV/0!</v>
      </c>
      <c r="G19" s="64">
        <v>2</v>
      </c>
      <c r="H19" s="31" t="e">
        <f>F18</f>
        <v>#DIV/0!</v>
      </c>
      <c r="I19" s="227" t="e">
        <f>H19-H20</f>
        <v>#DIV/0!</v>
      </c>
      <c r="J19" s="60"/>
    </row>
    <row r="20" spans="1:13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 t="e">
        <f>F19</f>
        <v>#DIV/0!</v>
      </c>
      <c r="I20" s="228"/>
      <c r="J20" s="192"/>
    </row>
    <row r="21" spans="1:13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 t="e">
        <f>F17</f>
        <v>#DIV/0!</v>
      </c>
      <c r="I21" s="229" t="e">
        <f>H21-H22</f>
        <v>#DIV/0!</v>
      </c>
      <c r="J21" s="192"/>
    </row>
    <row r="22" spans="1:13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 t="e">
        <f>F19</f>
        <v>#DIV/0!</v>
      </c>
      <c r="I22" s="230"/>
      <c r="J22" s="192"/>
    </row>
    <row r="23" spans="1:13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 t="e">
        <f>F19</f>
        <v>#DIV/0!</v>
      </c>
      <c r="I23" s="227" t="e">
        <f>H23-H24</f>
        <v>#DIV/0!</v>
      </c>
      <c r="J23" s="192"/>
    </row>
    <row r="24" spans="1:13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192"/>
    </row>
    <row r="25" spans="1:13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 t="e">
        <f>F18</f>
        <v>#DIV/0!</v>
      </c>
      <c r="I25" s="219" t="e">
        <f>H25-H26</f>
        <v>#DIV/0!</v>
      </c>
      <c r="J25" s="192"/>
    </row>
    <row r="26" spans="1:13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3" ht="13" thickBot="1">
      <c r="G27" s="34">
        <v>1</v>
      </c>
      <c r="H27" s="31" t="e">
        <f>F17</f>
        <v>#DIV/0!</v>
      </c>
      <c r="I27" s="231" t="e">
        <f>H27-H28</f>
        <v>#DIV/0!</v>
      </c>
    </row>
    <row r="28" spans="1:13" ht="13" thickBot="1">
      <c r="E28" s="38"/>
      <c r="G28" s="35">
        <v>4</v>
      </c>
      <c r="H28" s="78" t="e">
        <f>F20</f>
        <v>#DIV/0!</v>
      </c>
      <c r="I28" s="232"/>
      <c r="M28" s="158" t="s">
        <v>92</v>
      </c>
    </row>
    <row r="29" spans="1:13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3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3" ht="13" thickBot="1">
      <c r="A31" s="25" t="s">
        <v>43</v>
      </c>
      <c r="B31" s="30" t="e">
        <f>(F17+F18)/2</f>
        <v>#DIV/0!</v>
      </c>
      <c r="C31" s="38"/>
      <c r="D31" s="38"/>
      <c r="E31" s="40"/>
      <c r="G31" s="34">
        <v>3</v>
      </c>
      <c r="H31" s="31" t="e">
        <f>F19</f>
        <v>#DIV/0!</v>
      </c>
      <c r="I31" s="221" t="e">
        <f>H31-H32</f>
        <v>#DIV/0!</v>
      </c>
    </row>
    <row r="32" spans="1:13" ht="13" thickBot="1">
      <c r="A32" s="7" t="s">
        <v>4</v>
      </c>
      <c r="B32" s="11" t="e">
        <f>((4.95/B31)-4.5)*100</f>
        <v>#DIV/0!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 t="e">
        <f>(B32*B5)/100</f>
        <v>#DIV/0!</v>
      </c>
      <c r="C33" s="40"/>
      <c r="D33" s="40"/>
      <c r="G33" s="34">
        <v>2</v>
      </c>
      <c r="H33" s="31" t="e">
        <f>F18</f>
        <v>#DIV/0!</v>
      </c>
      <c r="I33" s="221" t="e">
        <f>H33-H34</f>
        <v>#DIV/0!</v>
      </c>
    </row>
    <row r="34" spans="1:9" ht="13" thickBot="1">
      <c r="A34" s="8" t="s">
        <v>6</v>
      </c>
      <c r="B34" s="9" t="e">
        <f>B5-B33</f>
        <v>#DIV/0!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 t="e">
        <f>F17</f>
        <v>#DIV/0!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/>
    </row>
    <row r="39" spans="1:9">
      <c r="A39" s="116" t="s">
        <v>5</v>
      </c>
      <c r="B39" s="102"/>
    </row>
    <row r="40" spans="1:9">
      <c r="A40" s="116" t="s">
        <v>6</v>
      </c>
      <c r="B40" s="102"/>
    </row>
    <row r="41" spans="1:9" ht="13" thickBot="1">
      <c r="A41" s="117" t="s">
        <v>51</v>
      </c>
      <c r="B41" s="102"/>
    </row>
    <row r="42" spans="1:9" ht="13" thickBot="1">
      <c r="A42" s="142"/>
      <c r="B42" s="40"/>
    </row>
    <row r="43" spans="1:9" ht="13" thickBot="1">
      <c r="A43" s="233" t="s">
        <v>49</v>
      </c>
      <c r="B43" s="234"/>
    </row>
    <row r="44" spans="1:9">
      <c r="A44" s="118" t="s">
        <v>4</v>
      </c>
      <c r="B44" s="124"/>
    </row>
    <row r="45" spans="1:9">
      <c r="A45" s="116" t="s">
        <v>5</v>
      </c>
      <c r="B45" s="114"/>
    </row>
    <row r="46" spans="1:9">
      <c r="A46" s="116" t="s">
        <v>6</v>
      </c>
      <c r="B46" s="114"/>
    </row>
    <row r="47" spans="1:9" ht="13" thickBot="1">
      <c r="A47" s="117" t="s">
        <v>51</v>
      </c>
      <c r="B47" s="115"/>
    </row>
  </sheetData>
  <mergeCells count="17">
    <mergeCell ref="A30:B30"/>
    <mergeCell ref="B1:H1"/>
    <mergeCell ref="A3:M3"/>
    <mergeCell ref="A15:F15"/>
    <mergeCell ref="G15:I15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A37:B37"/>
    <mergeCell ref="A43:B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25" zoomScaleNormal="125" zoomScalePageLayoutView="125" workbookViewId="0">
      <selection activeCell="B31" sqref="B31"/>
    </sheetView>
  </sheetViews>
  <sheetFormatPr baseColWidth="10" defaultRowHeight="12" x14ac:dyDescent="0"/>
  <cols>
    <col min="1" max="1" width="20.33203125" bestFit="1" customWidth="1"/>
    <col min="3" max="3" width="17.33203125" bestFit="1" customWidth="1"/>
    <col min="6" max="6" width="14" bestFit="1" customWidth="1"/>
    <col min="8" max="8" width="20.83203125" bestFit="1" customWidth="1"/>
  </cols>
  <sheetData>
    <row r="1" spans="1:13">
      <c r="A1" s="154" t="s">
        <v>8</v>
      </c>
      <c r="B1" s="213" t="s">
        <v>91</v>
      </c>
      <c r="C1" s="213"/>
      <c r="D1" s="213"/>
      <c r="E1" s="213"/>
      <c r="F1" s="213"/>
      <c r="G1" s="213"/>
      <c r="H1" s="213"/>
    </row>
    <row r="2" spans="1:13">
      <c r="A2" s="137"/>
    </row>
    <row r="3" spans="1:13" ht="13" thickBot="1">
      <c r="A3" s="240" t="s">
        <v>28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3" thickBot="1">
      <c r="A4" s="15" t="s">
        <v>7</v>
      </c>
      <c r="B4" s="5">
        <v>52</v>
      </c>
      <c r="C4" s="4"/>
      <c r="E4" s="4"/>
      <c r="F4" s="2" t="s">
        <v>13</v>
      </c>
      <c r="G4" s="6">
        <v>24.6</v>
      </c>
      <c r="H4" s="47" t="s">
        <v>15</v>
      </c>
      <c r="I4" s="43" t="s">
        <v>16</v>
      </c>
      <c r="J4" s="27" t="s">
        <v>17</v>
      </c>
      <c r="K4" s="27" t="s">
        <v>18</v>
      </c>
      <c r="L4" s="28" t="s">
        <v>19</v>
      </c>
      <c r="M4" s="4" t="s">
        <v>89</v>
      </c>
    </row>
    <row r="5" spans="1:13" ht="13" thickBot="1">
      <c r="A5" s="7" t="s">
        <v>0</v>
      </c>
      <c r="B5" s="6">
        <v>67</v>
      </c>
      <c r="C5" s="81"/>
      <c r="D5" s="82" t="s">
        <v>3</v>
      </c>
      <c r="E5" s="83">
        <f>1.099421-(0.0009929*B11)+(0.0000023*(B11*B11))-(0.0001392*B4)</f>
        <v>1.021974473</v>
      </c>
      <c r="F5" s="2" t="s">
        <v>12</v>
      </c>
      <c r="G5" s="6">
        <v>39</v>
      </c>
      <c r="H5" s="48" t="s">
        <v>3</v>
      </c>
      <c r="I5" s="44">
        <f>1.1549-0.0678*(LOG(B8+G4+G5+G6))</f>
        <v>1.0113714919638588</v>
      </c>
      <c r="J5" s="19">
        <f>1.1599-0.0717*(LOG(B8+G4+G5+G6))</f>
        <v>1.0081154273423107</v>
      </c>
      <c r="K5" s="19">
        <f>1.1423-0.0632*(LOG(B8+G4+G5+G6))</f>
        <v>1.0085094143379922</v>
      </c>
      <c r="L5" s="19">
        <f>1.133-0.0612*(LOG(B8+G4+G5+G6))</f>
        <v>1.0034432936310937</v>
      </c>
      <c r="M5" s="19">
        <f>1.1339-0.0645*(LOG(B8+G4+G5+G6))</f>
        <v>0.99735739279747615</v>
      </c>
    </row>
    <row r="6" spans="1:13" ht="13" thickBot="1">
      <c r="A6" s="7" t="s">
        <v>1</v>
      </c>
      <c r="B6" s="6">
        <v>155.19999999999999</v>
      </c>
      <c r="C6" s="42" t="s">
        <v>11</v>
      </c>
      <c r="D6" s="54" t="s">
        <v>4</v>
      </c>
      <c r="E6" s="50">
        <f>((4.95/E5)-4.5)*100</f>
        <v>34.356520713213534</v>
      </c>
      <c r="F6" s="2" t="s">
        <v>14</v>
      </c>
      <c r="G6" s="6">
        <v>38.6</v>
      </c>
      <c r="H6" s="48" t="s">
        <v>4</v>
      </c>
      <c r="I6" s="45">
        <f>((4.95/I5)-4.5)*100</f>
        <v>39.434400646215551</v>
      </c>
      <c r="J6" s="17">
        <f>((4.95/J5)-4.5)*100</f>
        <v>41.015201805775177</v>
      </c>
      <c r="K6" s="17">
        <f>((4.95/K5)-4.5)*100</f>
        <v>40.823380488648112</v>
      </c>
      <c r="L6" s="17">
        <f>((4.95/L5)-4.5)*100</f>
        <v>43.301418367924249</v>
      </c>
      <c r="M6" s="17">
        <f>((4.95/M5)-4.5)*100</f>
        <v>46.311556493886563</v>
      </c>
    </row>
    <row r="7" spans="1:13" ht="13" thickBot="1">
      <c r="A7" s="7" t="s">
        <v>2</v>
      </c>
      <c r="B7" s="6">
        <v>15.5</v>
      </c>
      <c r="C7" s="7"/>
      <c r="D7" s="48" t="s">
        <v>5</v>
      </c>
      <c r="E7" s="51">
        <f>(E6*B5)/100</f>
        <v>23.01886887785307</v>
      </c>
      <c r="F7" s="2"/>
      <c r="G7" s="14" t="s">
        <v>92</v>
      </c>
      <c r="H7" s="48" t="s">
        <v>5</v>
      </c>
      <c r="I7" s="46">
        <f>(I6*B5)/100</f>
        <v>26.421048432964415</v>
      </c>
      <c r="J7" s="18">
        <f>(J6*B5)/100</f>
        <v>27.480185209869369</v>
      </c>
      <c r="K7" s="18">
        <f>(K6*B5)/100</f>
        <v>27.351664927394236</v>
      </c>
      <c r="L7" s="18">
        <f>(L6*B5)/100</f>
        <v>29.011950306509249</v>
      </c>
      <c r="M7" s="18">
        <f>(M6*B5)/100</f>
        <v>31.028742850903996</v>
      </c>
    </row>
    <row r="8" spans="1:13" ht="13" thickBot="1">
      <c r="A8" s="7" t="s">
        <v>9</v>
      </c>
      <c r="B8" s="6">
        <v>28.7</v>
      </c>
      <c r="C8" s="7"/>
      <c r="D8" s="55" t="s">
        <v>6</v>
      </c>
      <c r="E8" s="51">
        <f>B5-E7</f>
        <v>43.981131122146934</v>
      </c>
      <c r="F8" s="2"/>
      <c r="G8" s="14"/>
      <c r="H8" s="49" t="s">
        <v>6</v>
      </c>
      <c r="I8" s="46">
        <f>B5-I7</f>
        <v>40.578951567035588</v>
      </c>
      <c r="J8" s="18">
        <f>B5-J7</f>
        <v>39.519814790130631</v>
      </c>
      <c r="K8" s="18">
        <f>B5-K7</f>
        <v>39.648335072605761</v>
      </c>
      <c r="L8" s="18">
        <f>B5-L7</f>
        <v>37.988049693490751</v>
      </c>
      <c r="M8" s="18">
        <f>B5-M7</f>
        <v>35.971257149096004</v>
      </c>
    </row>
    <row r="9" spans="1:13">
      <c r="A9" s="7" t="s">
        <v>29</v>
      </c>
      <c r="B9" s="6">
        <v>27</v>
      </c>
      <c r="C9" s="7"/>
      <c r="D9" s="48" t="s">
        <v>10</v>
      </c>
      <c r="E9" s="52">
        <f>B5/((B6/100)*(B6/100))</f>
        <v>27.815788075247113</v>
      </c>
      <c r="F9" s="2"/>
      <c r="G9" s="14"/>
      <c r="H9" s="2"/>
      <c r="I9" s="2"/>
      <c r="J9" s="2"/>
      <c r="K9" s="2"/>
      <c r="L9" s="24"/>
      <c r="M9" s="24"/>
    </row>
    <row r="10" spans="1:13" ht="13" thickBot="1">
      <c r="A10" s="7" t="s">
        <v>31</v>
      </c>
      <c r="B10" s="6">
        <v>33.4</v>
      </c>
      <c r="C10" s="8"/>
      <c r="D10" s="49" t="s">
        <v>32</v>
      </c>
      <c r="E10" s="53">
        <f>B6/B7</f>
        <v>10.012903225806451</v>
      </c>
      <c r="F10" s="2"/>
      <c r="G10" s="14"/>
      <c r="H10" s="2"/>
      <c r="I10" s="2"/>
      <c r="J10" s="2"/>
      <c r="K10" s="2"/>
      <c r="L10" s="24"/>
      <c r="M10" s="24"/>
    </row>
    <row r="11" spans="1:13" ht="13" thickBot="1">
      <c r="A11" s="8" t="s">
        <v>30</v>
      </c>
      <c r="B11" s="37">
        <f>SUM(B8:B10)</f>
        <v>89.1</v>
      </c>
      <c r="C11" s="3"/>
      <c r="D11" s="3"/>
      <c r="E11" s="3"/>
      <c r="F11" s="3"/>
      <c r="G11" s="12"/>
      <c r="H11" s="3"/>
      <c r="I11" s="3"/>
      <c r="J11" s="3"/>
      <c r="K11" s="3"/>
      <c r="L11" s="32"/>
      <c r="M11" s="24"/>
    </row>
    <row r="12" spans="1:13">
      <c r="B12" s="1"/>
      <c r="C12" s="1"/>
      <c r="D12" s="1"/>
      <c r="E12" s="1"/>
      <c r="L12" s="16"/>
    </row>
    <row r="14" spans="1:13" ht="13" thickBot="1"/>
    <row r="15" spans="1:13" ht="13" thickBot="1">
      <c r="A15" s="214" t="s">
        <v>42</v>
      </c>
      <c r="B15" s="217"/>
      <c r="C15" s="217"/>
      <c r="D15" s="217"/>
      <c r="E15" s="217"/>
      <c r="F15" s="218"/>
      <c r="G15" s="214" t="s">
        <v>34</v>
      </c>
      <c r="H15" s="215"/>
      <c r="I15" s="216"/>
      <c r="J15" s="61"/>
    </row>
    <row r="16" spans="1:13" ht="13" thickBot="1">
      <c r="A16" s="72" t="s">
        <v>36</v>
      </c>
      <c r="B16" s="72" t="s">
        <v>37</v>
      </c>
      <c r="C16" s="72" t="s">
        <v>38</v>
      </c>
      <c r="D16" s="72" t="s">
        <v>35</v>
      </c>
      <c r="E16" s="72" t="s">
        <v>41</v>
      </c>
      <c r="F16" s="72" t="s">
        <v>40</v>
      </c>
      <c r="G16" s="29" t="s">
        <v>39</v>
      </c>
      <c r="H16" s="33" t="s">
        <v>33</v>
      </c>
      <c r="I16" s="58" t="s">
        <v>34</v>
      </c>
      <c r="J16" s="59"/>
    </row>
    <row r="17" spans="1:12" ht="13" thickBot="1">
      <c r="A17" s="84">
        <v>1</v>
      </c>
      <c r="B17" s="103">
        <v>35.9</v>
      </c>
      <c r="C17" s="104">
        <v>0.99370000000000003</v>
      </c>
      <c r="D17" s="105">
        <v>-0.59</v>
      </c>
      <c r="E17" s="105">
        <v>1.59</v>
      </c>
      <c r="F17" s="163">
        <f>B5/(((B5-D17)/C17)-(E17+0.1))</f>
        <v>1.0101235996059938</v>
      </c>
      <c r="G17" s="62">
        <v>1</v>
      </c>
      <c r="H17" s="31">
        <f>F17</f>
        <v>1.0101235996059938</v>
      </c>
      <c r="I17" s="225">
        <f>H17-H18</f>
        <v>8.3508060733950007E-3</v>
      </c>
      <c r="J17" s="59"/>
    </row>
    <row r="18" spans="1:12" ht="13" thickBot="1">
      <c r="A18" s="86">
        <v>2</v>
      </c>
      <c r="B18" s="103">
        <v>35.9</v>
      </c>
      <c r="C18" s="104">
        <v>0.99370000000000003</v>
      </c>
      <c r="D18" s="87">
        <v>-1.05</v>
      </c>
      <c r="E18" s="87">
        <v>1.5</v>
      </c>
      <c r="F18" s="88">
        <f>B5/(((B5-D18)/C18)-(E18+0.1))</f>
        <v>1.0017727935325988</v>
      </c>
      <c r="G18" s="63">
        <v>2</v>
      </c>
      <c r="H18" s="31">
        <f>F18</f>
        <v>1.0017727935325988</v>
      </c>
      <c r="I18" s="226"/>
      <c r="J18" s="59"/>
    </row>
    <row r="19" spans="1:12" ht="13" thickBot="1">
      <c r="A19" s="86">
        <v>3</v>
      </c>
      <c r="B19" s="103">
        <v>35.9</v>
      </c>
      <c r="C19" s="104">
        <v>0.99370000000000003</v>
      </c>
      <c r="D19" s="87">
        <v>-0.89</v>
      </c>
      <c r="E19" s="87">
        <v>1.49</v>
      </c>
      <c r="F19" s="88">
        <f>B5/(((B5-D19)/C19)-(E19+0.1))</f>
        <v>1.004039857205888</v>
      </c>
      <c r="G19" s="64">
        <v>2</v>
      </c>
      <c r="H19" s="31">
        <f>F18</f>
        <v>1.0017727935325988</v>
      </c>
      <c r="I19" s="227">
        <f>H19-H20</f>
        <v>-2.2670636732891047E-3</v>
      </c>
      <c r="J19" s="60"/>
    </row>
    <row r="20" spans="1:12" ht="13" thickBot="1">
      <c r="A20" s="79">
        <v>4</v>
      </c>
      <c r="B20" s="66"/>
      <c r="C20" s="66"/>
      <c r="D20" s="68"/>
      <c r="E20" s="68"/>
      <c r="F20" s="74" t="e">
        <f>B5/(((B5-D20)/C20)-(E20+0.1))</f>
        <v>#DIV/0!</v>
      </c>
      <c r="G20" s="63">
        <v>3</v>
      </c>
      <c r="H20" s="31">
        <f>F19</f>
        <v>1.004039857205888</v>
      </c>
      <c r="I20" s="228"/>
      <c r="J20" s="6"/>
    </row>
    <row r="21" spans="1:12" ht="13" thickBot="1">
      <c r="A21" s="79">
        <v>5</v>
      </c>
      <c r="B21" s="66"/>
      <c r="C21" s="66"/>
      <c r="D21" s="68"/>
      <c r="E21" s="69"/>
      <c r="F21" s="73" t="e">
        <f>B5/(((B5-D21)/C21)-(E21+0.1))</f>
        <v>#DIV/0!</v>
      </c>
      <c r="G21" s="64">
        <v>1</v>
      </c>
      <c r="H21" s="31">
        <f>F17</f>
        <v>1.0101235996059938</v>
      </c>
      <c r="I21" s="229">
        <f>H21-H22</f>
        <v>6.083742400105896E-3</v>
      </c>
      <c r="J21" s="6"/>
    </row>
    <row r="22" spans="1:12" ht="13" thickBot="1">
      <c r="A22" s="79">
        <v>6</v>
      </c>
      <c r="B22" s="65"/>
      <c r="C22" s="65"/>
      <c r="D22" s="70"/>
      <c r="E22" s="71"/>
      <c r="F22" s="75" t="e">
        <f>B5/(((B5-D22)/C22)-(E22+0.1))</f>
        <v>#DIV/0!</v>
      </c>
      <c r="G22" s="63">
        <v>3</v>
      </c>
      <c r="H22" s="31">
        <f>F19</f>
        <v>1.004039857205888</v>
      </c>
      <c r="I22" s="230"/>
      <c r="J22" s="6"/>
    </row>
    <row r="23" spans="1:12" ht="13" thickBot="1">
      <c r="A23" s="79">
        <v>7</v>
      </c>
      <c r="B23" s="65"/>
      <c r="C23" s="65"/>
      <c r="D23" s="65"/>
      <c r="E23" s="65"/>
      <c r="F23" s="75" t="e">
        <f>B5/(((B5-D23)/C23)-(E23+0.1))</f>
        <v>#DIV/0!</v>
      </c>
      <c r="G23" s="64">
        <v>3</v>
      </c>
      <c r="H23" s="31">
        <f>F19</f>
        <v>1.004039857205888</v>
      </c>
      <c r="I23" s="227" t="e">
        <f>H23-H24</f>
        <v>#DIV/0!</v>
      </c>
      <c r="J23" s="6"/>
    </row>
    <row r="24" spans="1:12" ht="13" thickBot="1">
      <c r="A24" s="79">
        <v>8</v>
      </c>
      <c r="B24" s="65"/>
      <c r="C24" s="65"/>
      <c r="D24" s="65"/>
      <c r="E24" s="65"/>
      <c r="F24" s="75" t="e">
        <f>B5/(((B5-D24)/C24)-(E24+0.1))</f>
        <v>#DIV/0!</v>
      </c>
      <c r="G24" s="63">
        <v>4</v>
      </c>
      <c r="H24" s="78" t="e">
        <f>F20</f>
        <v>#DIV/0!</v>
      </c>
      <c r="I24" s="228"/>
      <c r="J24" s="6"/>
    </row>
    <row r="25" spans="1:12" ht="13" thickBot="1">
      <c r="A25" s="79">
        <v>9</v>
      </c>
      <c r="B25" s="65"/>
      <c r="C25" s="65"/>
      <c r="D25" s="65"/>
      <c r="E25" s="65"/>
      <c r="F25" s="75" t="e">
        <f>B5/(((B5-D25)/C25)-(E25+0.1))</f>
        <v>#DIV/0!</v>
      </c>
      <c r="G25" s="64">
        <v>2</v>
      </c>
      <c r="H25" s="31">
        <f>F18</f>
        <v>1.0017727935325988</v>
      </c>
      <c r="I25" s="219" t="e">
        <f>H25-H26</f>
        <v>#DIV/0!</v>
      </c>
      <c r="J25" s="6"/>
      <c r="L25" t="s">
        <v>92</v>
      </c>
    </row>
    <row r="26" spans="1:12" ht="13" thickBot="1">
      <c r="A26" s="80">
        <v>10</v>
      </c>
      <c r="B26" s="76"/>
      <c r="C26" s="76"/>
      <c r="D26" s="76"/>
      <c r="E26" s="76"/>
      <c r="F26" s="77" t="e">
        <f>B5/(((B5-D26)/C26)-(E26+0.1))</f>
        <v>#DIV/0!</v>
      </c>
      <c r="G26" s="63">
        <v>4</v>
      </c>
      <c r="H26" s="78" t="e">
        <f>F20</f>
        <v>#DIV/0!</v>
      </c>
      <c r="I26" s="220"/>
      <c r="J26" s="36"/>
      <c r="L26" s="36"/>
    </row>
    <row r="27" spans="1:12" ht="13" thickBot="1">
      <c r="G27" s="34">
        <v>1</v>
      </c>
      <c r="H27" s="31">
        <f>F17</f>
        <v>1.0101235996059938</v>
      </c>
      <c r="I27" s="231" t="e">
        <f>H27-H28</f>
        <v>#DIV/0!</v>
      </c>
    </row>
    <row r="28" spans="1:12" ht="13" thickBot="1">
      <c r="E28" s="38"/>
      <c r="G28" s="35">
        <v>4</v>
      </c>
      <c r="H28" s="78" t="e">
        <f>F20</f>
        <v>#DIV/0!</v>
      </c>
      <c r="I28" s="232"/>
    </row>
    <row r="29" spans="1:12" ht="13" thickBot="1">
      <c r="E29" s="39"/>
      <c r="G29" s="34">
        <v>4</v>
      </c>
      <c r="H29" s="78" t="e">
        <f>F20</f>
        <v>#DIV/0!</v>
      </c>
      <c r="I29" s="221" t="e">
        <f>H29-H30</f>
        <v>#DIV/0!</v>
      </c>
    </row>
    <row r="30" spans="1:12" ht="13" thickBot="1">
      <c r="A30" s="223" t="s">
        <v>23</v>
      </c>
      <c r="B30" s="224"/>
      <c r="E30" s="40"/>
      <c r="G30" s="19">
        <v>5</v>
      </c>
      <c r="H30" s="31" t="e">
        <f>F21</f>
        <v>#DIV/0!</v>
      </c>
      <c r="I30" s="222"/>
    </row>
    <row r="31" spans="1:12" ht="13" thickBot="1">
      <c r="A31" s="25" t="s">
        <v>43</v>
      </c>
      <c r="B31" s="30">
        <f>(F19+F18)/2</f>
        <v>1.0029063253692434</v>
      </c>
      <c r="C31" s="38"/>
      <c r="D31" s="38"/>
      <c r="E31" s="40"/>
      <c r="G31" s="34">
        <v>3</v>
      </c>
      <c r="H31" s="31">
        <f>F19</f>
        <v>1.004039857205888</v>
      </c>
      <c r="I31" s="221" t="e">
        <f>H31-H32</f>
        <v>#DIV/0!</v>
      </c>
    </row>
    <row r="32" spans="1:12" ht="13" thickBot="1">
      <c r="A32" s="7" t="s">
        <v>4</v>
      </c>
      <c r="B32" s="11">
        <f>((4.95/B31)-4.5)*100</f>
        <v>43.565537955655209</v>
      </c>
      <c r="C32" s="39"/>
      <c r="D32" s="39"/>
      <c r="G32" s="19">
        <v>5</v>
      </c>
      <c r="H32" s="31" t="e">
        <f>F21</f>
        <v>#DIV/0!</v>
      </c>
      <c r="I32" s="222"/>
    </row>
    <row r="33" spans="1:9" ht="13" thickBot="1">
      <c r="A33" s="7" t="s">
        <v>5</v>
      </c>
      <c r="B33" s="26">
        <f>(B32*B5)/100</f>
        <v>29.188910430288988</v>
      </c>
      <c r="C33" s="40"/>
      <c r="D33" s="40"/>
      <c r="G33" s="34">
        <v>2</v>
      </c>
      <c r="H33" s="31">
        <f>F18</f>
        <v>1.0017727935325988</v>
      </c>
      <c r="I33" s="221" t="e">
        <f>H33-H34</f>
        <v>#DIV/0!</v>
      </c>
    </row>
    <row r="34" spans="1:9" ht="13" thickBot="1">
      <c r="A34" s="8" t="s">
        <v>6</v>
      </c>
      <c r="B34" s="9">
        <f>B5-B33</f>
        <v>37.811089569711015</v>
      </c>
      <c r="C34" s="40"/>
      <c r="D34" s="40"/>
      <c r="G34" s="19">
        <v>5</v>
      </c>
      <c r="H34" s="31" t="e">
        <f>F21</f>
        <v>#DIV/0!</v>
      </c>
      <c r="I34" s="222"/>
    </row>
    <row r="35" spans="1:9" ht="13" thickBot="1">
      <c r="G35" s="34">
        <v>1</v>
      </c>
      <c r="H35" s="31">
        <f>F17</f>
        <v>1.0101235996059938</v>
      </c>
      <c r="I35" s="221" t="e">
        <f>H35-H36</f>
        <v>#DIV/0!</v>
      </c>
    </row>
    <row r="36" spans="1:9" ht="13" thickBot="1">
      <c r="G36" s="19">
        <v>5</v>
      </c>
      <c r="H36" s="31" t="e">
        <f>F21</f>
        <v>#DIV/0!</v>
      </c>
      <c r="I36" s="222"/>
    </row>
    <row r="37" spans="1:9" ht="13" thickBot="1">
      <c r="A37" s="236" t="s">
        <v>50</v>
      </c>
      <c r="B37" s="237"/>
    </row>
    <row r="38" spans="1:9">
      <c r="A38" s="116" t="s">
        <v>4</v>
      </c>
      <c r="B38" s="123">
        <v>45.6</v>
      </c>
    </row>
    <row r="39" spans="1:9">
      <c r="A39" s="116" t="s">
        <v>5</v>
      </c>
      <c r="B39" s="102">
        <v>30.5</v>
      </c>
    </row>
    <row r="40" spans="1:9">
      <c r="A40" s="116" t="s">
        <v>6</v>
      </c>
      <c r="B40" s="102">
        <v>36.5</v>
      </c>
    </row>
    <row r="41" spans="1:9" ht="13" thickBot="1">
      <c r="A41" s="117" t="s">
        <v>51</v>
      </c>
      <c r="B41" s="102">
        <v>28.3</v>
      </c>
    </row>
    <row r="42" spans="1:9" ht="13" thickBot="1">
      <c r="A42" s="233" t="s">
        <v>49</v>
      </c>
      <c r="B42" s="234"/>
    </row>
    <row r="43" spans="1:9">
      <c r="A43" s="118" t="s">
        <v>4</v>
      </c>
      <c r="B43" s="124">
        <v>40.5</v>
      </c>
    </row>
    <row r="44" spans="1:9">
      <c r="A44" s="116" t="s">
        <v>5</v>
      </c>
      <c r="B44" s="114">
        <v>27</v>
      </c>
    </row>
    <row r="45" spans="1:9">
      <c r="A45" s="116" t="s">
        <v>6</v>
      </c>
      <c r="B45" s="114">
        <v>39.6</v>
      </c>
    </row>
    <row r="46" spans="1:9" ht="13" thickBot="1">
      <c r="A46" s="117" t="s">
        <v>51</v>
      </c>
      <c r="B46" s="115">
        <v>29</v>
      </c>
    </row>
    <row r="48" spans="1:9" s="14" customFormat="1">
      <c r="A48" s="238"/>
      <c r="B48" s="239"/>
    </row>
    <row r="49" spans="1:2" s="14" customFormat="1">
      <c r="A49" s="157"/>
      <c r="B49" s="155"/>
    </row>
    <row r="50" spans="1:2" s="14" customFormat="1">
      <c r="A50" s="157"/>
      <c r="B50" s="89"/>
    </row>
    <row r="51" spans="1:2" s="14" customFormat="1">
      <c r="A51" s="157"/>
      <c r="B51" s="89"/>
    </row>
    <row r="52" spans="1:2" s="14" customFormat="1">
      <c r="A52" s="157"/>
      <c r="B52" s="89"/>
    </row>
  </sheetData>
  <mergeCells count="18">
    <mergeCell ref="A48:B48"/>
    <mergeCell ref="I21:I22"/>
    <mergeCell ref="I23:I24"/>
    <mergeCell ref="I25:I26"/>
    <mergeCell ref="I27:I28"/>
    <mergeCell ref="I29:I30"/>
    <mergeCell ref="A30:B30"/>
    <mergeCell ref="I31:I32"/>
    <mergeCell ref="I33:I34"/>
    <mergeCell ref="I35:I36"/>
    <mergeCell ref="A37:B37"/>
    <mergeCell ref="A42:B42"/>
    <mergeCell ref="I19:I20"/>
    <mergeCell ref="A3:M3"/>
    <mergeCell ref="B1:H1"/>
    <mergeCell ref="A15:F15"/>
    <mergeCell ref="G15:I15"/>
    <mergeCell ref="I17:I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81</vt:i4>
      </vt:variant>
    </vt:vector>
  </HeadingPairs>
  <TitlesOfParts>
    <vt:vector size="81" baseType="lpstr">
      <vt:lpstr>Bland-altman</vt:lpstr>
      <vt:lpstr> RESUMEN INDICADORES</vt:lpstr>
      <vt:lpstr>Nuevo estudio desde aquí</vt:lpstr>
      <vt:lpstr>COD53</vt:lpstr>
      <vt:lpstr>COD54</vt:lpstr>
      <vt:lpstr>COD55</vt:lpstr>
      <vt:lpstr>COD56</vt:lpstr>
      <vt:lpstr>COD57</vt:lpstr>
      <vt:lpstr>COD58</vt:lpstr>
      <vt:lpstr>COD59</vt:lpstr>
      <vt:lpstr>COD60</vt:lpstr>
      <vt:lpstr>COD61</vt:lpstr>
      <vt:lpstr>COD62</vt:lpstr>
      <vt:lpstr>COD63</vt:lpstr>
      <vt:lpstr>COD64</vt:lpstr>
      <vt:lpstr>COD65</vt:lpstr>
      <vt:lpstr>COD66</vt:lpstr>
      <vt:lpstr>COD67</vt:lpstr>
      <vt:lpstr>COD68</vt:lpstr>
      <vt:lpstr>COD69</vt:lpstr>
      <vt:lpstr>COD70</vt:lpstr>
      <vt:lpstr>COD71</vt:lpstr>
      <vt:lpstr>COD72</vt:lpstr>
      <vt:lpstr>COD73</vt:lpstr>
      <vt:lpstr>COD74</vt:lpstr>
      <vt:lpstr>COD75</vt:lpstr>
      <vt:lpstr>COD76</vt:lpstr>
      <vt:lpstr>COD77</vt:lpstr>
      <vt:lpstr>COD78</vt:lpstr>
      <vt:lpstr>COD79</vt:lpstr>
      <vt:lpstr>COD80</vt:lpstr>
      <vt:lpstr>COD81</vt:lpstr>
      <vt:lpstr>COD82</vt:lpstr>
      <vt:lpstr>COD83</vt:lpstr>
      <vt:lpstr>COD84</vt:lpstr>
      <vt:lpstr>COD85</vt:lpstr>
      <vt:lpstr>COD86</vt:lpstr>
      <vt:lpstr>COD87</vt:lpstr>
      <vt:lpstr>COD88</vt:lpstr>
      <vt:lpstr>COD89</vt:lpstr>
      <vt:lpstr>COD90</vt:lpstr>
      <vt:lpstr>COD91</vt:lpstr>
      <vt:lpstr>COD92</vt:lpstr>
      <vt:lpstr>COD93</vt:lpstr>
      <vt:lpstr>COD94</vt:lpstr>
      <vt:lpstr>COD95</vt:lpstr>
      <vt:lpstr>COD96</vt:lpstr>
      <vt:lpstr>COD97</vt:lpstr>
      <vt:lpstr>COD98</vt:lpstr>
      <vt:lpstr>COD99</vt:lpstr>
      <vt:lpstr>COD100</vt:lpstr>
      <vt:lpstr>COD 101</vt:lpstr>
      <vt:lpstr>COD 102</vt:lpstr>
      <vt:lpstr>COD 103</vt:lpstr>
      <vt:lpstr>COD 104</vt:lpstr>
      <vt:lpstr>COD 105</vt:lpstr>
      <vt:lpstr>COD 106</vt:lpstr>
      <vt:lpstr>COD 107</vt:lpstr>
      <vt:lpstr>COD 108</vt:lpstr>
      <vt:lpstr>COD 109</vt:lpstr>
      <vt:lpstr>COD 110</vt:lpstr>
      <vt:lpstr>COD 111</vt:lpstr>
      <vt:lpstr>COD 112</vt:lpstr>
      <vt:lpstr>COD 113</vt:lpstr>
      <vt:lpstr>COD 114</vt:lpstr>
      <vt:lpstr>COD 115</vt:lpstr>
      <vt:lpstr>COD 116</vt:lpstr>
      <vt:lpstr>COD 117</vt:lpstr>
      <vt:lpstr>COD 118</vt:lpstr>
      <vt:lpstr>COD 119</vt:lpstr>
      <vt:lpstr>COD 120</vt:lpstr>
      <vt:lpstr>COD 121</vt:lpstr>
      <vt:lpstr>COD 122</vt:lpstr>
      <vt:lpstr>COD 123</vt:lpstr>
      <vt:lpstr>COD 124</vt:lpstr>
      <vt:lpstr>COD 125</vt:lpstr>
      <vt:lpstr>COD 126</vt:lpstr>
      <vt:lpstr>COD 127</vt:lpstr>
      <vt:lpstr>COD 128</vt:lpstr>
      <vt:lpstr>COD 129</vt:lpstr>
      <vt:lpstr>COD 130</vt:lpstr>
    </vt:vector>
  </TitlesOfParts>
  <Company>academica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Datos</dc:title>
  <dc:subject>Investigacion</dc:subject>
  <dc:creator>lab. Antropometria</dc:creator>
  <dc:description>comparacion en la evaluacion de la composicion corporal por diferentes metodos</dc:description>
  <cp:lastModifiedBy>sara olaya</cp:lastModifiedBy>
  <cp:lastPrinted>2007-03-15T21:22:05Z</cp:lastPrinted>
  <dcterms:created xsi:type="dcterms:W3CDTF">2005-10-22T23:14:40Z</dcterms:created>
  <dcterms:modified xsi:type="dcterms:W3CDTF">2015-03-03T19:04:17Z</dcterms:modified>
</cp:coreProperties>
</file>