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mc:AlternateContent xmlns:mc="http://schemas.openxmlformats.org/markup-compatibility/2006">
    <mc:Choice Requires="x15">
      <x15ac:absPath xmlns:x15ac="http://schemas.microsoft.com/office/spreadsheetml/2010/11/ac" url="D:\Estudos\FIAP\Empreendedorismo e Inovação\"/>
    </mc:Choice>
  </mc:AlternateContent>
  <xr:revisionPtr revIDLastSave="0" documentId="13_ncr:1_{8A59E425-9567-4417-ACBC-C2003AAF6D60}" xr6:coauthVersionLast="47" xr6:coauthVersionMax="47" xr10:uidLastSave="{00000000-0000-0000-0000-000000000000}"/>
  <bookViews>
    <workbookView xWindow="-108" yWindow="-108" windowWidth="23256" windowHeight="12720" tabRatio="829" activeTab="6"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 name="Gráficos" sheetId="7"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8" i="2" l="1"/>
  <c r="N9" i="2"/>
  <c r="N12" i="2"/>
  <c r="N13" i="2" l="1"/>
  <c r="N17" i="2"/>
  <c r="B11" i="2"/>
  <c r="E31" i="5"/>
  <c r="F31" i="5"/>
  <c r="G31" i="5"/>
  <c r="H31" i="5"/>
  <c r="I31" i="5"/>
  <c r="J31" i="5"/>
  <c r="K31" i="5"/>
  <c r="L31" i="5"/>
  <c r="M31" i="5"/>
  <c r="N31" i="5"/>
  <c r="O31" i="5"/>
  <c r="D31" i="5"/>
  <c r="R21" i="5"/>
  <c r="S21" i="5"/>
  <c r="T21" i="5"/>
  <c r="Q21" i="5"/>
  <c r="E8" i="4"/>
  <c r="B33" i="6"/>
  <c r="B9" i="3"/>
  <c r="B30" i="6"/>
  <c r="B28" i="6" l="1"/>
  <c r="C28" i="6" s="1"/>
  <c r="D9" i="3"/>
  <c r="E29" i="6"/>
  <c r="C30" i="6"/>
  <c r="C33" i="6" s="1"/>
  <c r="D30" i="6" l="1"/>
  <c r="F29" i="6"/>
  <c r="E30" i="6" l="1"/>
  <c r="D33" i="6"/>
  <c r="G29" i="6"/>
  <c r="D28" i="6"/>
  <c r="C36" i="6"/>
  <c r="B36" i="6"/>
  <c r="A4" i="4"/>
  <c r="A15" i="1"/>
  <c r="A17" i="1"/>
  <c r="A18" i="1"/>
  <c r="A19" i="1"/>
  <c r="A20" i="1"/>
  <c r="A21" i="1"/>
  <c r="A22" i="1"/>
  <c r="A23" i="1"/>
  <c r="A24" i="1"/>
  <c r="A25" i="1"/>
  <c r="A16" i="1"/>
  <c r="B8" i="5"/>
  <c r="B5" i="5" s="1"/>
  <c r="A43" i="2"/>
  <c r="N45" i="2"/>
  <c r="A45" i="2"/>
  <c r="N44" i="2"/>
  <c r="B43" i="2"/>
  <c r="C43" i="2"/>
  <c r="D43" i="2"/>
  <c r="E43" i="2"/>
  <c r="F43" i="2"/>
  <c r="G43" i="2"/>
  <c r="H43" i="2"/>
  <c r="I43" i="2"/>
  <c r="J43" i="2"/>
  <c r="K43" i="2"/>
  <c r="L43" i="2"/>
  <c r="M43" i="2"/>
  <c r="A39" i="2"/>
  <c r="N41" i="2"/>
  <c r="A41" i="2"/>
  <c r="N40" i="2"/>
  <c r="B39" i="2"/>
  <c r="C39" i="2"/>
  <c r="D39" i="2"/>
  <c r="E39" i="2"/>
  <c r="F39" i="2"/>
  <c r="G39" i="2"/>
  <c r="H39" i="2"/>
  <c r="I39" i="2"/>
  <c r="J39" i="2"/>
  <c r="K39" i="2"/>
  <c r="L39" i="2"/>
  <c r="M39" i="2"/>
  <c r="A35" i="2"/>
  <c r="N37" i="2"/>
  <c r="A37" i="2"/>
  <c r="N36" i="2"/>
  <c r="B35" i="2"/>
  <c r="C35" i="2"/>
  <c r="D35" i="2"/>
  <c r="E35" i="2"/>
  <c r="F35" i="2"/>
  <c r="G35" i="2"/>
  <c r="H35" i="2"/>
  <c r="I35" i="2"/>
  <c r="J35" i="2"/>
  <c r="K35" i="2"/>
  <c r="L35" i="2"/>
  <c r="M35" i="2"/>
  <c r="A31" i="2"/>
  <c r="N33" i="2"/>
  <c r="A33" i="2"/>
  <c r="N32" i="2"/>
  <c r="B31" i="2"/>
  <c r="C31" i="2"/>
  <c r="D31" i="2"/>
  <c r="E31" i="2"/>
  <c r="F31" i="2"/>
  <c r="G31" i="2"/>
  <c r="H31" i="2"/>
  <c r="I31" i="2"/>
  <c r="J31" i="2"/>
  <c r="K31" i="2"/>
  <c r="L31" i="2"/>
  <c r="M31" i="2"/>
  <c r="B45" i="3"/>
  <c r="C45" i="3"/>
  <c r="D45" i="3"/>
  <c r="E45" i="3"/>
  <c r="F45" i="3"/>
  <c r="G45" i="3"/>
  <c r="H45" i="3"/>
  <c r="I45" i="3"/>
  <c r="J45" i="3"/>
  <c r="K45" i="3"/>
  <c r="L45" i="3"/>
  <c r="M45" i="3"/>
  <c r="B41" i="3"/>
  <c r="C41" i="3"/>
  <c r="D41" i="3"/>
  <c r="E41" i="3"/>
  <c r="F41" i="3"/>
  <c r="G41" i="3"/>
  <c r="H41" i="3"/>
  <c r="I41" i="3"/>
  <c r="J41" i="3"/>
  <c r="K41" i="3"/>
  <c r="L41" i="3"/>
  <c r="M41" i="3"/>
  <c r="B37" i="3"/>
  <c r="C37" i="3"/>
  <c r="D37" i="3"/>
  <c r="E37" i="3"/>
  <c r="F37" i="3"/>
  <c r="G37" i="3"/>
  <c r="H37" i="3"/>
  <c r="I37" i="3"/>
  <c r="J37" i="3"/>
  <c r="K37" i="3"/>
  <c r="L37" i="3"/>
  <c r="M37" i="3"/>
  <c r="B33" i="3"/>
  <c r="C33" i="3"/>
  <c r="D33" i="3"/>
  <c r="E33" i="3"/>
  <c r="F33" i="3"/>
  <c r="G33" i="3"/>
  <c r="H33" i="3"/>
  <c r="I33" i="3"/>
  <c r="J33" i="3"/>
  <c r="K33" i="3"/>
  <c r="L33" i="3"/>
  <c r="M33" i="3"/>
  <c r="B29" i="3"/>
  <c r="C29" i="3"/>
  <c r="D29" i="3"/>
  <c r="E29" i="3"/>
  <c r="F29" i="3"/>
  <c r="G29" i="3"/>
  <c r="H29" i="3"/>
  <c r="I29" i="3"/>
  <c r="J29" i="3"/>
  <c r="K29" i="3"/>
  <c r="L29" i="3"/>
  <c r="M29" i="3"/>
  <c r="B25" i="3"/>
  <c r="C25" i="3"/>
  <c r="D25" i="3"/>
  <c r="E25" i="3"/>
  <c r="F25" i="3"/>
  <c r="G25" i="3"/>
  <c r="H25" i="3"/>
  <c r="I25" i="3"/>
  <c r="J25" i="3"/>
  <c r="K25" i="3"/>
  <c r="L25" i="3"/>
  <c r="M25" i="3"/>
  <c r="B21" i="3"/>
  <c r="C21" i="3"/>
  <c r="D21" i="3"/>
  <c r="E21" i="3"/>
  <c r="F21" i="3"/>
  <c r="G21" i="3"/>
  <c r="H21" i="3"/>
  <c r="I21" i="3"/>
  <c r="J21" i="3"/>
  <c r="K21" i="3"/>
  <c r="L21" i="3"/>
  <c r="M21" i="3"/>
  <c r="B17" i="3"/>
  <c r="C17" i="3"/>
  <c r="D17" i="3"/>
  <c r="E17" i="3"/>
  <c r="F17" i="3"/>
  <c r="G17" i="3"/>
  <c r="H17" i="3"/>
  <c r="I17" i="3"/>
  <c r="J17" i="3"/>
  <c r="K17" i="3"/>
  <c r="L17" i="3"/>
  <c r="M17" i="3"/>
  <c r="B13" i="3"/>
  <c r="C13" i="3"/>
  <c r="D13" i="3"/>
  <c r="E13" i="3"/>
  <c r="F13" i="3"/>
  <c r="G13" i="3"/>
  <c r="H13" i="3"/>
  <c r="I13" i="3"/>
  <c r="J13" i="3"/>
  <c r="K13" i="3"/>
  <c r="L13" i="3"/>
  <c r="M13" i="3"/>
  <c r="B32" i="3"/>
  <c r="C32" i="3" s="1"/>
  <c r="B36" i="3"/>
  <c r="C36" i="3" s="1"/>
  <c r="B40" i="3"/>
  <c r="C40" i="3" s="1"/>
  <c r="B44" i="3"/>
  <c r="C44" i="3" s="1"/>
  <c r="C43" i="3" s="1"/>
  <c r="B8" i="3"/>
  <c r="C8" i="3" s="1"/>
  <c r="C9" i="3"/>
  <c r="B12" i="3"/>
  <c r="C12" i="3" s="1"/>
  <c r="B16" i="3"/>
  <c r="C16" i="3" s="1"/>
  <c r="B20" i="3"/>
  <c r="C20" i="3" s="1"/>
  <c r="B24" i="3"/>
  <c r="C24" i="3" s="1"/>
  <c r="B28" i="3"/>
  <c r="C28" i="3" s="1"/>
  <c r="E40" i="3"/>
  <c r="E39" i="3" s="1"/>
  <c r="E9" i="3"/>
  <c r="F9" i="3"/>
  <c r="F28" i="3"/>
  <c r="G32" i="3"/>
  <c r="G9" i="3"/>
  <c r="G24" i="3"/>
  <c r="H9" i="3"/>
  <c r="I40" i="3"/>
  <c r="I9" i="3"/>
  <c r="J9" i="3"/>
  <c r="K40" i="3"/>
  <c r="K39" i="3" s="1"/>
  <c r="K9" i="3"/>
  <c r="L9" i="3"/>
  <c r="L24" i="3"/>
  <c r="L28" i="3"/>
  <c r="M40" i="3"/>
  <c r="M39" i="3" s="1"/>
  <c r="M9" i="3"/>
  <c r="B23" i="3"/>
  <c r="C7" i="2"/>
  <c r="C11" i="2"/>
  <c r="D7" i="2"/>
  <c r="D11" i="2"/>
  <c r="E7" i="2"/>
  <c r="E11" i="2"/>
  <c r="F7" i="2"/>
  <c r="F11" i="2"/>
  <c r="G7" i="2"/>
  <c r="G11" i="2"/>
  <c r="H7" i="2"/>
  <c r="H11" i="2"/>
  <c r="I7" i="2"/>
  <c r="I11" i="2"/>
  <c r="J7" i="2"/>
  <c r="J11" i="2"/>
  <c r="K7" i="2"/>
  <c r="K11" i="2"/>
  <c r="L7" i="2"/>
  <c r="L11" i="2"/>
  <c r="M7" i="2"/>
  <c r="M11" i="2"/>
  <c r="B7"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B23" i="2"/>
  <c r="N23" i="2" s="1"/>
  <c r="N21" i="2"/>
  <c r="N20" i="2"/>
  <c r="M19" i="2"/>
  <c r="L19" i="2"/>
  <c r="K19" i="2"/>
  <c r="J19" i="2"/>
  <c r="I19" i="2"/>
  <c r="H19" i="2"/>
  <c r="G19" i="2"/>
  <c r="F19" i="2"/>
  <c r="E19" i="2"/>
  <c r="D19" i="2"/>
  <c r="C19" i="2"/>
  <c r="B19" i="2"/>
  <c r="N16" i="2"/>
  <c r="M15" i="2"/>
  <c r="L15" i="2"/>
  <c r="K15" i="2"/>
  <c r="J15" i="2"/>
  <c r="I15" i="2"/>
  <c r="H15" i="2"/>
  <c r="G15" i="2"/>
  <c r="F15" i="2"/>
  <c r="E15" i="2"/>
  <c r="D15" i="2"/>
  <c r="C15" i="2"/>
  <c r="B15" i="2"/>
  <c r="A7" i="3"/>
  <c r="A8" i="3"/>
  <c r="A11" i="3"/>
  <c r="A12" i="3"/>
  <c r="A15" i="3"/>
  <c r="A16" i="3"/>
  <c r="A19" i="3"/>
  <c r="A20" i="3"/>
  <c r="A23" i="3"/>
  <c r="A24" i="3"/>
  <c r="A27" i="3"/>
  <c r="A28" i="3"/>
  <c r="A31" i="3"/>
  <c r="A32" i="3"/>
  <c r="A35" i="3"/>
  <c r="A36" i="3"/>
  <c r="A39" i="3"/>
  <c r="A40" i="3"/>
  <c r="A43" i="3"/>
  <c r="A44" i="3"/>
  <c r="A6" i="4"/>
  <c r="A8" i="4"/>
  <c r="A10" i="4"/>
  <c r="A12" i="4"/>
  <c r="A14" i="4"/>
  <c r="A16" i="4"/>
  <c r="A18" i="4"/>
  <c r="A20" i="4"/>
  <c r="A22" i="4"/>
  <c r="A7" i="2"/>
  <c r="T63" i="7"/>
  <c r="A9" i="2"/>
  <c r="A11" i="2"/>
  <c r="A13" i="2"/>
  <c r="C10" i="5"/>
  <c r="C18" i="6" s="1"/>
  <c r="C11" i="5"/>
  <c r="C12" i="5"/>
  <c r="P20" i="5"/>
  <c r="Q20" i="5" s="1"/>
  <c r="R20" i="5" s="1"/>
  <c r="S20" i="5" s="1"/>
  <c r="T20" i="5" s="1"/>
  <c r="P21" i="5"/>
  <c r="P22" i="5"/>
  <c r="Q22" i="5" s="1"/>
  <c r="R22" i="5" s="1"/>
  <c r="P23" i="5"/>
  <c r="Q23" i="5" s="1"/>
  <c r="R23" i="5" s="1"/>
  <c r="S23" i="5" s="1"/>
  <c r="T23" i="5" s="1"/>
  <c r="P24" i="5"/>
  <c r="Q24" i="5" s="1"/>
  <c r="R24" i="5" s="1"/>
  <c r="S24" i="5" s="1"/>
  <c r="T24" i="5" s="1"/>
  <c r="P25" i="5"/>
  <c r="Q25" i="5" s="1"/>
  <c r="R25" i="5" s="1"/>
  <c r="S25" i="5" s="1"/>
  <c r="T25" i="5" s="1"/>
  <c r="P26" i="5"/>
  <c r="Q26" i="5" s="1"/>
  <c r="R26" i="5" s="1"/>
  <c r="S26" i="5" s="1"/>
  <c r="T26" i="5" s="1"/>
  <c r="D19" i="5"/>
  <c r="D5" i="5" s="1"/>
  <c r="E19" i="5"/>
  <c r="E5" i="5" s="1"/>
  <c r="F19" i="5"/>
  <c r="F5" i="5" s="1"/>
  <c r="G19" i="5"/>
  <c r="G5" i="5" s="1"/>
  <c r="H19" i="5"/>
  <c r="H5" i="5" s="1"/>
  <c r="I19" i="5"/>
  <c r="I5" i="5" s="1"/>
  <c r="J19" i="5"/>
  <c r="J5" i="5" s="1"/>
  <c r="K19" i="5"/>
  <c r="K5" i="5" s="1"/>
  <c r="L19" i="5"/>
  <c r="L5" i="5" s="1"/>
  <c r="M19" i="5"/>
  <c r="M5" i="5" s="1"/>
  <c r="N19" i="5"/>
  <c r="N5" i="5" s="1"/>
  <c r="O19" i="5"/>
  <c r="O5" i="5" s="1"/>
  <c r="P27" i="5"/>
  <c r="Q27" i="5" s="1"/>
  <c r="R27" i="5" s="1"/>
  <c r="S27" i="5" s="1"/>
  <c r="T27" i="5" s="1"/>
  <c r="P28" i="5"/>
  <c r="Q28" i="5" s="1"/>
  <c r="R28" i="5" s="1"/>
  <c r="S28" i="5" s="1"/>
  <c r="T28" i="5" s="1"/>
  <c r="E18" i="6"/>
  <c r="U63" i="7" l="1"/>
  <c r="W63" i="7"/>
  <c r="V63" i="7"/>
  <c r="X63" i="7"/>
  <c r="B56" i="6"/>
  <c r="M5" i="2"/>
  <c r="N11" i="2"/>
  <c r="J5" i="2"/>
  <c r="S22" i="5"/>
  <c r="R19" i="5"/>
  <c r="Q19" i="5"/>
  <c r="B18" i="6"/>
  <c r="D12" i="3"/>
  <c r="D11" i="3" s="1"/>
  <c r="N43" i="2"/>
  <c r="H29" i="6"/>
  <c r="I39" i="3"/>
  <c r="B43" i="3"/>
  <c r="L23" i="3"/>
  <c r="J28" i="3"/>
  <c r="H28" i="3"/>
  <c r="H27" i="3" s="1"/>
  <c r="G40" i="3"/>
  <c r="G39" i="3" s="1"/>
  <c r="D36" i="6"/>
  <c r="E28" i="6"/>
  <c r="F30" i="6"/>
  <c r="E33" i="6"/>
  <c r="N17" i="3"/>
  <c r="N33" i="3"/>
  <c r="N41" i="3"/>
  <c r="N35" i="2"/>
  <c r="N15" i="2"/>
  <c r="F5" i="2"/>
  <c r="G5" i="2"/>
  <c r="L16" i="3"/>
  <c r="L15" i="3" s="1"/>
  <c r="I24" i="3"/>
  <c r="I23" i="3" s="1"/>
  <c r="I36" i="3"/>
  <c r="I35" i="3" s="1"/>
  <c r="F24" i="3"/>
  <c r="F23" i="3" s="1"/>
  <c r="C19" i="3"/>
  <c r="K24" i="3"/>
  <c r="K23" i="3" s="1"/>
  <c r="J24" i="3"/>
  <c r="J23" i="3" s="1"/>
  <c r="I44" i="3"/>
  <c r="I43" i="3" s="1"/>
  <c r="G31" i="3"/>
  <c r="N19" i="2"/>
  <c r="M32" i="3"/>
  <c r="M31" i="3" s="1"/>
  <c r="J20" i="3"/>
  <c r="J19" i="3" s="1"/>
  <c r="E32" i="3"/>
  <c r="E31" i="3" s="1"/>
  <c r="C27" i="3"/>
  <c r="N39" i="2"/>
  <c r="N27" i="2"/>
  <c r="K5" i="2"/>
  <c r="E5" i="2"/>
  <c r="K32" i="3"/>
  <c r="K31" i="3" s="1"/>
  <c r="H16" i="3"/>
  <c r="H15" i="3" s="1"/>
  <c r="D16" i="3"/>
  <c r="D15" i="3" s="1"/>
  <c r="N9" i="3"/>
  <c r="C35" i="3"/>
  <c r="L5" i="2"/>
  <c r="H5" i="2"/>
  <c r="D5" i="2"/>
  <c r="L20" i="3"/>
  <c r="I32" i="3"/>
  <c r="I31" i="3" s="1"/>
  <c r="G23" i="3"/>
  <c r="B19" i="3"/>
  <c r="N31" i="2"/>
  <c r="B7" i="3"/>
  <c r="N37" i="3"/>
  <c r="D18" i="6"/>
  <c r="F18" i="6"/>
  <c r="B5" i="2"/>
  <c r="B35" i="3"/>
  <c r="M24" i="3"/>
  <c r="M23" i="3" s="1"/>
  <c r="M44" i="3"/>
  <c r="M43" i="3" s="1"/>
  <c r="M36" i="3"/>
  <c r="M35" i="3" s="1"/>
  <c r="L27" i="3"/>
  <c r="L19" i="3"/>
  <c r="K16" i="3"/>
  <c r="K15" i="3" s="1"/>
  <c r="K44" i="3"/>
  <c r="K43" i="3" s="1"/>
  <c r="K36" i="3"/>
  <c r="K35" i="3" s="1"/>
  <c r="J27" i="3"/>
  <c r="H24" i="3"/>
  <c r="H23" i="3" s="1"/>
  <c r="G16" i="3"/>
  <c r="G15" i="3" s="1"/>
  <c r="G44" i="3"/>
  <c r="G43" i="3" s="1"/>
  <c r="G36" i="3"/>
  <c r="G35" i="3" s="1"/>
  <c r="F27" i="3"/>
  <c r="E24" i="3"/>
  <c r="E23" i="3" s="1"/>
  <c r="E44" i="3"/>
  <c r="E43" i="3" s="1"/>
  <c r="E36" i="3"/>
  <c r="E35" i="3" s="1"/>
  <c r="D24" i="3"/>
  <c r="D23" i="3" s="1"/>
  <c r="N21" i="3"/>
  <c r="N25" i="3"/>
  <c r="N29" i="3"/>
  <c r="N45" i="3"/>
  <c r="C5" i="2"/>
  <c r="C11" i="3"/>
  <c r="M8" i="3"/>
  <c r="M7" i="3" s="1"/>
  <c r="P5" i="5"/>
  <c r="P19" i="5"/>
  <c r="B8" i="6" s="1"/>
  <c r="C8" i="6" s="1"/>
  <c r="H12" i="3"/>
  <c r="H11" i="3" s="1"/>
  <c r="I8" i="3"/>
  <c r="I7" i="3" s="1"/>
  <c r="C7" i="3"/>
  <c r="L12" i="3"/>
  <c r="L11" i="3" s="1"/>
  <c r="J12" i="3"/>
  <c r="J11" i="3" s="1"/>
  <c r="F12" i="3"/>
  <c r="F11" i="3" s="1"/>
  <c r="K8" i="3"/>
  <c r="K7" i="3" s="1"/>
  <c r="G8" i="3"/>
  <c r="G7" i="3" s="1"/>
  <c r="E8" i="3"/>
  <c r="E7" i="3" s="1"/>
  <c r="I5" i="2"/>
  <c r="N13" i="3"/>
  <c r="N7" i="2"/>
  <c r="D28" i="3"/>
  <c r="D27" i="3" s="1"/>
  <c r="C23" i="3"/>
  <c r="N24" i="3"/>
  <c r="H20" i="3"/>
  <c r="H19" i="3" s="1"/>
  <c r="F20" i="3"/>
  <c r="F19" i="3" s="1"/>
  <c r="D20" i="3"/>
  <c r="D19" i="3" s="1"/>
  <c r="C15" i="3"/>
  <c r="M16" i="3"/>
  <c r="M15" i="3" s="1"/>
  <c r="J16" i="3"/>
  <c r="J15" i="3" s="1"/>
  <c r="I16" i="3"/>
  <c r="I15" i="3" s="1"/>
  <c r="F16" i="3"/>
  <c r="F15" i="3" s="1"/>
  <c r="E16" i="3"/>
  <c r="E15" i="3" s="1"/>
  <c r="B15" i="3"/>
  <c r="C39" i="3"/>
  <c r="C31" i="3"/>
  <c r="B27" i="3"/>
  <c r="B11" i="3"/>
  <c r="B39" i="3"/>
  <c r="B31" i="3"/>
  <c r="M28" i="3"/>
  <c r="M27" i="3" s="1"/>
  <c r="M20" i="3"/>
  <c r="M19" i="3" s="1"/>
  <c r="M12" i="3"/>
  <c r="M11" i="3" s="1"/>
  <c r="L8" i="3"/>
  <c r="L7" i="3" s="1"/>
  <c r="L44" i="3"/>
  <c r="L43" i="3" s="1"/>
  <c r="L40" i="3"/>
  <c r="L39" i="3" s="1"/>
  <c r="L36" i="3"/>
  <c r="L35" i="3" s="1"/>
  <c r="L32" i="3"/>
  <c r="L31" i="3" s="1"/>
  <c r="K28" i="3"/>
  <c r="K27" i="3" s="1"/>
  <c r="K20" i="3"/>
  <c r="K19" i="3" s="1"/>
  <c r="K12" i="3"/>
  <c r="K11" i="3" s="1"/>
  <c r="J8" i="3"/>
  <c r="J7" i="3" s="1"/>
  <c r="J44" i="3"/>
  <c r="J43" i="3" s="1"/>
  <c r="J40" i="3"/>
  <c r="J39" i="3" s="1"/>
  <c r="J36" i="3"/>
  <c r="J35" i="3" s="1"/>
  <c r="J32" i="3"/>
  <c r="J31" i="3" s="1"/>
  <c r="I28" i="3"/>
  <c r="I27" i="3" s="1"/>
  <c r="I20" i="3"/>
  <c r="I19" i="3" s="1"/>
  <c r="I12" i="3"/>
  <c r="I11" i="3" s="1"/>
  <c r="H8" i="3"/>
  <c r="H7" i="3" s="1"/>
  <c r="H44" i="3"/>
  <c r="H43" i="3" s="1"/>
  <c r="H40" i="3"/>
  <c r="H39" i="3" s="1"/>
  <c r="H36" i="3"/>
  <c r="H35" i="3" s="1"/>
  <c r="H32" i="3"/>
  <c r="H31" i="3" s="1"/>
  <c r="G28" i="3"/>
  <c r="G27" i="3" s="1"/>
  <c r="G20" i="3"/>
  <c r="G19" i="3" s="1"/>
  <c r="G12" i="3"/>
  <c r="G11" i="3" s="1"/>
  <c r="F8" i="3"/>
  <c r="F7" i="3" s="1"/>
  <c r="F44" i="3"/>
  <c r="F43" i="3" s="1"/>
  <c r="F40" i="3"/>
  <c r="F39" i="3" s="1"/>
  <c r="F36" i="3"/>
  <c r="F35" i="3" s="1"/>
  <c r="F32" i="3"/>
  <c r="F31" i="3" s="1"/>
  <c r="E28" i="3"/>
  <c r="E27" i="3" s="1"/>
  <c r="E20" i="3"/>
  <c r="E19" i="3" s="1"/>
  <c r="E12" i="3"/>
  <c r="E11" i="3" s="1"/>
  <c r="D8" i="3"/>
  <c r="D7" i="3" s="1"/>
  <c r="D44" i="3"/>
  <c r="D43" i="3" s="1"/>
  <c r="D40" i="3"/>
  <c r="D39" i="3" s="1"/>
  <c r="D36" i="3"/>
  <c r="D35" i="3" s="1"/>
  <c r="D32" i="3"/>
  <c r="D31" i="3" s="1"/>
  <c r="D8" i="6" l="1"/>
  <c r="E8" i="6" s="1"/>
  <c r="F8" i="6" s="1"/>
  <c r="Q18" i="5"/>
  <c r="R18" i="5"/>
  <c r="T22" i="5"/>
  <c r="T19" i="5" s="1"/>
  <c r="S19" i="5"/>
  <c r="S18" i="5" s="1"/>
  <c r="G30" i="6"/>
  <c r="F33" i="6"/>
  <c r="N35" i="3"/>
  <c r="F28" i="6"/>
  <c r="E36" i="6"/>
  <c r="I29" i="6"/>
  <c r="N15" i="3"/>
  <c r="N43" i="3"/>
  <c r="N23" i="3"/>
  <c r="C5" i="3"/>
  <c r="D5" i="3"/>
  <c r="N19" i="3"/>
  <c r="H5" i="3"/>
  <c r="N5" i="2"/>
  <c r="B4" i="6" s="1"/>
  <c r="B5" i="6" s="1"/>
  <c r="E5" i="3"/>
  <c r="I5" i="3"/>
  <c r="M5" i="3"/>
  <c r="N16" i="3"/>
  <c r="N11" i="3"/>
  <c r="B5" i="3"/>
  <c r="L5" i="3"/>
  <c r="N31" i="3"/>
  <c r="N8" i="3"/>
  <c r="N20" i="3"/>
  <c r="N36" i="3"/>
  <c r="N7" i="3"/>
  <c r="F5" i="3"/>
  <c r="J5" i="3"/>
  <c r="G5" i="3"/>
  <c r="K5" i="3"/>
  <c r="N39" i="3"/>
  <c r="N27" i="3"/>
  <c r="N12" i="3"/>
  <c r="N28" i="3"/>
  <c r="N44" i="3"/>
  <c r="N32" i="3"/>
  <c r="N40" i="3"/>
  <c r="T18" i="5" l="1"/>
  <c r="J29" i="6"/>
  <c r="G28" i="6"/>
  <c r="F36" i="6"/>
  <c r="H30" i="6"/>
  <c r="G33" i="6"/>
  <c r="B6" i="6"/>
  <c r="B9" i="6" s="1"/>
  <c r="C4" i="6"/>
  <c r="C5" i="6" s="1"/>
  <c r="C6" i="6" s="1"/>
  <c r="B16" i="6"/>
  <c r="N5" i="3"/>
  <c r="H28" i="6" l="1"/>
  <c r="G36" i="6"/>
  <c r="D4" i="6"/>
  <c r="D16" i="6" s="1"/>
  <c r="C2" i="6"/>
  <c r="I30" i="6"/>
  <c r="H33" i="6"/>
  <c r="K29" i="6"/>
  <c r="C16" i="6"/>
  <c r="C7" i="6"/>
  <c r="D7" i="6" s="1"/>
  <c r="E7" i="6" s="1"/>
  <c r="F7" i="6" s="1"/>
  <c r="C9" i="6" l="1"/>
  <c r="I28" i="6"/>
  <c r="H36" i="6"/>
  <c r="D5" i="6"/>
  <c r="D6" i="6" s="1"/>
  <c r="D2" i="6"/>
  <c r="E4" i="6"/>
  <c r="J30" i="6"/>
  <c r="I33" i="6"/>
  <c r="B10" i="6"/>
  <c r="B17" i="6" l="1"/>
  <c r="B19" i="6" s="1"/>
  <c r="B11" i="6"/>
  <c r="C56" i="6" s="1"/>
  <c r="K30" i="6"/>
  <c r="K33" i="6" s="1"/>
  <c r="J33" i="6"/>
  <c r="E2" i="6"/>
  <c r="E5" i="6"/>
  <c r="E6" i="6" s="1"/>
  <c r="F4" i="6"/>
  <c r="E16" i="6"/>
  <c r="J28" i="6"/>
  <c r="I36" i="6"/>
  <c r="D9" i="6"/>
  <c r="C10" i="6"/>
  <c r="C17" i="6" s="1"/>
  <c r="C19" i="6" s="1"/>
  <c r="K28" i="6" l="1"/>
  <c r="K36" i="6" s="1"/>
  <c r="J36" i="6"/>
  <c r="F2" i="6"/>
  <c r="F16" i="6"/>
  <c r="F5" i="6"/>
  <c r="F6" i="6" s="1"/>
  <c r="E9" i="6"/>
  <c r="C11" i="6"/>
  <c r="D56" i="6" s="1"/>
  <c r="D10" i="6"/>
  <c r="D17" i="6" s="1"/>
  <c r="D19" i="6" s="1"/>
  <c r="F9" i="6" l="1"/>
  <c r="F10" i="6" s="1"/>
  <c r="F17" i="6" s="1"/>
  <c r="F19" i="6" s="1"/>
  <c r="D11" i="6"/>
  <c r="E56" i="6" s="1"/>
  <c r="E10" i="6"/>
  <c r="E17" i="6" s="1"/>
  <c r="E19" i="6" s="1"/>
  <c r="F11" i="6" l="1"/>
  <c r="G56" i="6" s="1"/>
  <c r="E11" i="6"/>
  <c r="F5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9" authorId="0" shapeId="0" xr:uid="{00000000-0006-0000-0100-000002000000}">
      <text>
        <r>
          <rPr>
            <b/>
            <sz val="9"/>
            <color rgb="FF000000"/>
            <rFont val="Tahoma"/>
            <family val="2"/>
          </rPr>
          <t>Aqui coloque o preço que espera vender seu produto ou quanto vai cobrar por cada serviço prestado.</t>
        </r>
        <r>
          <rPr>
            <sz val="9"/>
            <color rgb="FF000000"/>
            <rFont val="Tahoma"/>
            <family val="2"/>
          </rPr>
          <t xml:space="preserve">
</t>
        </r>
      </text>
    </comment>
    <comment ref="A16" authorId="0" shapeId="0" xr:uid="{00000000-0006-0000-0100-000003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17" authorId="0" shapeId="0" xr:uid="{00000000-0006-0000-0100-000004000000}">
      <text>
        <r>
          <rPr>
            <b/>
            <sz val="9"/>
            <color rgb="FF000000"/>
            <rFont val="Tahoma"/>
            <family val="2"/>
          </rPr>
          <t>Aqui coloque o preço que espera vender seu produto ou quanto vai cobrar por cada serviço prestado.</t>
        </r>
        <r>
          <rPr>
            <sz val="9"/>
            <color rgb="FF000000"/>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rgb="FF000000"/>
            <rFont val="Tahoma"/>
            <family val="2"/>
          </rPr>
          <t xml:space="preserve">Nesta planilha você precisa fazer uma estimativa de qual será o custo de cada produto vendido ou fabricado ou de cada serviço prestado.
</t>
        </r>
        <r>
          <rPr>
            <sz val="9"/>
            <color rgb="FF000000"/>
            <rFont val="Tahoma"/>
            <family val="2"/>
          </rPr>
          <t xml:space="preserve">
</t>
        </r>
        <r>
          <rPr>
            <sz val="9"/>
            <color rgb="FF000000"/>
            <rFont val="Tahoma"/>
            <family val="2"/>
          </rPr>
          <t xml:space="preserve">Imagine alguns exemplos:
</t>
        </r>
        <r>
          <rPr>
            <sz val="9"/>
            <color rgb="FF000000"/>
            <rFont val="Tahoma"/>
            <family val="2"/>
          </rPr>
          <t xml:space="preserve">a) Em uma pastelaria, você teria que estimar o custo médio de fabricação de cada pastel. Quanto você gastaria com farinha, ovos, recheio, etc para cada pastel.
</t>
        </r>
        <r>
          <rPr>
            <sz val="9"/>
            <color rgb="FF000000"/>
            <rFont val="Tahoma"/>
            <family val="2"/>
          </rPr>
          <t xml:space="preserve">b) Em uma loja de sapatos, você teria que estimar o preço médio que você pagaria para comprar o sapato da fábrica ou distribuidor de sapatos. Nesta situação, você poderia imaginar mais de uma categoria de sapatos porque cada categoria teria preços e custos muito diferentes.
</t>
        </r>
        <r>
          <rPr>
            <sz val="9"/>
            <color rgb="FF000000"/>
            <rFont val="Tahoma"/>
            <family val="2"/>
          </rPr>
          <t xml:space="preserve">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3" authorId="0" shapeId="0" xr:uid="{00000000-0006-0000-0400-000002000000}">
      <text>
        <r>
          <rPr>
            <sz val="9"/>
            <color rgb="FF000000"/>
            <rFont val="Tahoma"/>
            <family val="2"/>
          </rPr>
          <t xml:space="preserve">Contabilidade, Internet, Advogados, Segurança, Limpeza, etc.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<sst xmlns="http://schemas.openxmlformats.org/spreadsheetml/2006/main" count="135" uniqueCount="105">
  <si>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</si>
  <si>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</si>
  <si>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</si>
  <si>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</si>
  <si>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</si>
  <si>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</si>
  <si>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</si>
  <si>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</si>
  <si>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</si>
  <si>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</si>
  <si>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</si>
  <si>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</si>
  <si>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</si>
  <si>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</si>
  <si>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</si>
  <si>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</si>
  <si>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</si>
  <si>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</si>
  <si>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Mês</t>
  </si>
  <si>
    <t>Vendas - Ano 01</t>
  </si>
  <si>
    <t>Vendas Totais</t>
  </si>
  <si>
    <t>Itens vendidos</t>
  </si>
  <si>
    <t>Planilha para Cálculo do Custo Unitário</t>
  </si>
  <si>
    <t>servidor</t>
  </si>
  <si>
    <t>taxa de cartao</t>
  </si>
  <si>
    <t>etca</t>
  </si>
  <si>
    <t>Planilha para Cálculo do Custo Total</t>
  </si>
  <si>
    <t>Estimativa de Saídas de Caixa com Gastos Pré-Operacionais e Despesas Operacionais</t>
  </si>
  <si>
    <t>Gastos e Despesas - Ano 01</t>
  </si>
  <si>
    <t>ANO 2</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</si>
  <si>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</si>
  <si>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</si>
  <si>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</si>
  <si>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</si>
  <si>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</si>
  <si>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</si>
  <si>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</si>
  <si>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</si>
  <si>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</si>
  <si>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Despesas com a operação</t>
  </si>
  <si>
    <t>Despesas com salários</t>
  </si>
  <si>
    <t>Retirada dos sócios</t>
  </si>
  <si>
    <t>Despesas com marketing e vendas</t>
  </si>
  <si>
    <t>Despesas com serviços</t>
  </si>
  <si>
    <t>Aluguel</t>
  </si>
  <si>
    <t>Água</t>
  </si>
  <si>
    <t>Energia Elétrica</t>
  </si>
  <si>
    <t>Despesas de depreciação</t>
  </si>
  <si>
    <t>Outras Despesas</t>
  </si>
  <si>
    <t>CAC</t>
  </si>
  <si>
    <t># VENDAS</t>
  </si>
  <si>
    <t>Demonstração do Resultado do Exercício</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</si>
  <si>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</si>
  <si>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</si>
  <si>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</si>
  <si>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</si>
  <si>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</si>
  <si>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</si>
  <si>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</si>
  <si>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</si>
  <si>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</si>
  <si>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</si>
  <si>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</si>
  <si>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</si>
  <si>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</si>
  <si>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</si>
  <si>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</si>
  <si>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M1</t>
  </si>
  <si>
    <t>M2</t>
  </si>
  <si>
    <t>M3</t>
  </si>
  <si>
    <t>M4</t>
  </si>
  <si>
    <t>M5</t>
  </si>
  <si>
    <t>M6</t>
  </si>
  <si>
    <t>M7</t>
  </si>
  <si>
    <t>M8</t>
  </si>
  <si>
    <t>M9</t>
  </si>
  <si>
    <t>M10</t>
  </si>
  <si>
    <t># CLIENTES TOTAL</t>
  </si>
  <si>
    <t># NOVOS CLIENTES</t>
  </si>
  <si>
    <t>CHURN/CANCELAMENTO</t>
  </si>
  <si>
    <t>LINHA INV. MKT</t>
  </si>
  <si>
    <t>PREÇO</t>
  </si>
  <si>
    <t>RECEITA</t>
  </si>
  <si>
    <t>Necessidade de Investimento</t>
  </si>
  <si>
    <t>Ano 0</t>
  </si>
  <si>
    <t>Ano 1</t>
  </si>
  <si>
    <t>Ano 2</t>
  </si>
  <si>
    <t>Ano 3</t>
  </si>
  <si>
    <t>Ano 4</t>
  </si>
  <si>
    <t>Ano 5</t>
  </si>
  <si>
    <t>equipe (TI), retirada dos sócios, etc etc</t>
  </si>
  <si>
    <t>GRÁFICOS</t>
  </si>
  <si>
    <t>LEGENDA:</t>
  </si>
  <si>
    <t>Vendas Online</t>
  </si>
  <si>
    <t>Clube Assinatura GIN</t>
  </si>
  <si>
    <t>GIN Recomenda (Restaurantes)</t>
  </si>
  <si>
    <t>GIN Bar</t>
  </si>
  <si>
    <t>Receitas Internacionalização</t>
  </si>
  <si>
    <t>Legenda:</t>
  </si>
  <si>
    <t>Venda Online</t>
  </si>
  <si>
    <t>Clube dos 40</t>
  </si>
  <si>
    <t>Clube de Assinatura GIN</t>
  </si>
  <si>
    <t>ANO</t>
  </si>
  <si>
    <t>Análise de Churn</t>
  </si>
  <si>
    <t>ANÁLISE DE CHURN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</si>
</sst>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R$&quot;\ #,##0;[Red]\-&quot;R$&quot;\ #,##0"/>
    <numFmt numFmtId="8" formatCode="&quot;R$&quot;\ #,##0.00;[Red]\-&quot;R$&quot;\ #,##0.00"/>
    <numFmt numFmtId="43" formatCode="_-* #,##0.00_-;\-* #,##0.00_-;_-* &quot;-&quot;??_-;_-@_-"/>
    <numFmt numFmtId="164" formatCode="_(&quot;R$&quot;* #,##0.00_);_(&quot;R$&quot;* \(#,##0.00\);_(&quot;R$&quot;* &quot;-&quot;??_);_(@_)"/>
    <numFmt numFmtId="165" formatCode="0.0%"/>
    <numFmt numFmtId="166" formatCode="_-* #,##0_-;\-* #,##0_-;_-* &quot;-&quot;??_-;_-@_-"/>
    <numFmt numFmtId="167" formatCode="_(&quot;R$&quot;* #,##0_);_(&quot;R$&quot;* \(#,##0\);_(&quot;R$&quot;* &quot;-&quot;??_);_(@_)"/>
    <numFmt numFmtId="168" formatCode="0.0"/>
  </numFmts>
  <fonts count="23">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sz val="10"/>
      <name val="Arial"/>
      <family val="2"/>
    </font>
    <font>
      <b/>
      <sz val="9"/>
      <color rgb="FF000000"/>
      <name val="Tahoma"/>
      <family val="2"/>
    </font>
    <font>
      <sz val="9"/>
      <color rgb="FF000000"/>
      <name val="Tahoma"/>
      <family val="2"/>
    </font>
    <font>
      <sz val="8"/>
      <color rgb="FFFF0000"/>
      <name val="Arial"/>
      <family val="2"/>
    </font>
    <font>
      <sz val="12"/>
      <color theme="1"/>
      <name val="Calibri"/>
      <family val="2"/>
      <scheme val="minor"/>
    </font>
    <font>
      <sz val="12"/>
      <color theme="0"/>
      <name val="Calibri"/>
      <family val="2"/>
      <scheme val="minor"/>
    </font>
    <font>
      <sz val="48"/>
      <color theme="0"/>
      <name val="Futura Médio"/>
    </font>
    <font>
      <sz val="28"/>
      <color theme="0"/>
      <name val="Calibri"/>
      <family val="2"/>
      <scheme val="minor"/>
    </font>
    <font>
      <b/>
      <sz val="14"/>
      <color theme="1"/>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FFFF00"/>
        <bgColor indexed="64"/>
      </patternFill>
    </fill>
    <fill>
      <patternFill patternType="solid">
        <fgColor rgb="FF00206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164" fontId="12" fillId="0" borderId="0" applyFont="0" applyFill="0" applyBorder="0" applyAlignment="0" applyProtection="0"/>
    <xf numFmtId="0" fontId="16" fillId="0" borderId="0"/>
    <xf numFmtId="9" fontId="16" fillId="0" borderId="0" applyFont="0" applyFill="0" applyBorder="0" applyAlignment="0" applyProtection="0"/>
  </cellStyleXfs>
  <cellXfs count="69">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6" fontId="7" fillId="2" borderId="0" xfId="2" applyNumberFormat="1" applyFont="1" applyFill="1"/>
    <xf numFmtId="166" fontId="7" fillId="2" borderId="0" xfId="2" applyNumberFormat="1" applyFont="1" applyFill="1" applyAlignment="1">
      <alignment horizontal="right" wrapText="1"/>
    </xf>
    <xf numFmtId="166" fontId="6" fillId="0" borderId="0" xfId="2" applyNumberFormat="1" applyFont="1"/>
    <xf numFmtId="0" fontId="0" fillId="0" borderId="0" xfId="0" applyAlignment="1">
      <alignment horizontal="left"/>
    </xf>
    <xf numFmtId="0" fontId="1" fillId="0" borderId="0" xfId="0" applyFont="1"/>
    <xf numFmtId="0" fontId="5" fillId="0" borderId="0" xfId="0" applyFont="1" applyAlignment="1">
      <alignment horizontal="center"/>
    </xf>
    <xf numFmtId="9" fontId="6" fillId="0" borderId="0" xfId="1" applyNumberFormat="1" applyFont="1"/>
    <xf numFmtId="40" fontId="15" fillId="0" borderId="0" xfId="0" applyNumberFormat="1" applyFont="1"/>
    <xf numFmtId="8" fontId="15" fillId="0" borderId="0" xfId="0" applyNumberFormat="1" applyFont="1"/>
    <xf numFmtId="8" fontId="15" fillId="4" borderId="0" xfId="0" applyNumberFormat="1" applyFont="1" applyFill="1"/>
    <xf numFmtId="8" fontId="15" fillId="0" borderId="0" xfId="0" applyNumberFormat="1" applyFont="1" applyAlignment="1">
      <alignment horizontal="right"/>
    </xf>
    <xf numFmtId="166" fontId="6" fillId="0" borderId="0" xfId="0" applyNumberFormat="1"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5" fontId="1" fillId="3" borderId="0" xfId="0" applyNumberFormat="1" applyFont="1" applyFill="1"/>
    <xf numFmtId="10" fontId="1" fillId="0" borderId="0" xfId="1" applyNumberFormat="1" applyFont="1"/>
    <xf numFmtId="0" fontId="1" fillId="0" borderId="0" xfId="0" applyFont="1" applyAlignment="1">
      <alignment horizontal="center"/>
    </xf>
    <xf numFmtId="1" fontId="1" fillId="0" borderId="0" xfId="0" applyNumberFormat="1" applyFont="1" applyAlignment="1">
      <alignment horizontal="center"/>
    </xf>
    <xf numFmtId="0" fontId="1" fillId="7" borderId="0" xfId="0" applyFont="1" applyFill="1" applyAlignment="1">
      <alignment horizontal="center"/>
    </xf>
    <xf numFmtId="168" fontId="1" fillId="0" borderId="0" xfId="0" applyNumberFormat="1" applyFont="1" applyAlignment="1">
      <alignment horizontal="center"/>
    </xf>
    <xf numFmtId="9" fontId="1" fillId="0" borderId="0" xfId="1" applyFont="1" applyAlignment="1">
      <alignment horizontal="center"/>
    </xf>
    <xf numFmtId="167" fontId="1" fillId="0" borderId="0" xfId="3" applyNumberFormat="1" applyFont="1" applyAlignment="1">
      <alignment horizontal="center"/>
    </xf>
    <xf numFmtId="167" fontId="1" fillId="0" borderId="0" xfId="0" applyNumberFormat="1" applyFont="1" applyAlignment="1">
      <alignment horizontal="center"/>
    </xf>
    <xf numFmtId="167" fontId="1" fillId="0" borderId="0" xfId="0" applyNumberFormat="1" applyFont="1"/>
    <xf numFmtId="8" fontId="1" fillId="0" borderId="0" xfId="0" applyNumberFormat="1" applyFont="1"/>
    <xf numFmtId="0" fontId="17" fillId="8" borderId="0" xfId="4" applyFont="1" applyFill="1"/>
    <xf numFmtId="0" fontId="18" fillId="8" borderId="0" xfId="4" applyFont="1" applyFill="1"/>
    <xf numFmtId="0" fontId="19" fillId="8" borderId="0" xfId="4" applyFont="1" applyFill="1"/>
    <xf numFmtId="0" fontId="20" fillId="9" borderId="0" xfId="4" applyFont="1" applyFill="1"/>
    <xf numFmtId="0" fontId="16" fillId="9" borderId="0" xfId="4" applyFill="1"/>
    <xf numFmtId="0" fontId="16" fillId="0" borderId="0" xfId="4"/>
    <xf numFmtId="0" fontId="21" fillId="9" borderId="0" xfId="4" applyFont="1" applyFill="1"/>
    <xf numFmtId="0" fontId="21" fillId="10" borderId="1" xfId="4" applyFont="1" applyFill="1" applyBorder="1" applyAlignment="1">
      <alignment horizontal="left"/>
    </xf>
    <xf numFmtId="0" fontId="21" fillId="10" borderId="1" xfId="4" applyFont="1" applyFill="1" applyBorder="1" applyAlignment="1">
      <alignment horizontal="center"/>
    </xf>
    <xf numFmtId="0" fontId="21" fillId="9" borderId="1" xfId="4" applyFont="1" applyFill="1" applyBorder="1" applyAlignment="1">
      <alignment horizontal="left"/>
    </xf>
    <xf numFmtId="166" fontId="16" fillId="9" borderId="1" xfId="4" applyNumberFormat="1" applyFill="1" applyBorder="1" applyAlignment="1">
      <alignment horizontal="center"/>
    </xf>
    <xf numFmtId="0" fontId="22" fillId="9" borderId="0" xfId="4" applyFont="1" applyFill="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cellXfs>
  <cellStyles count="6">
    <cellStyle name="Moeda" xfId="3" builtinId="4"/>
    <cellStyle name="Normal" xfId="0" builtinId="0"/>
    <cellStyle name="Normal 2" xfId="4" xr:uid="{DFFDF163-59DA-4A67-A887-7FF43228AA26}"/>
    <cellStyle name="Porcentagem" xfId="1" builtinId="5"/>
    <cellStyle name="Porcentagem 2" xfId="5" xr:uid="{1BA9F17B-3C3C-4079-BAA0-3FF0D8534CC7}"/>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2400" b="1" i="0" u="none" strike="noStrike" kern="1200" cap="none" spc="20" baseline="0">
                <a:solidFill>
                  <a:schemeClr val="tx1">
                    <a:lumMod val="50000"/>
                    <a:lumOff val="50000"/>
                  </a:schemeClr>
                </a:solidFill>
                <a:latin typeface="+mn-lt"/>
                <a:ea typeface="+mn-ea"/>
                <a:cs typeface="+mn-cs"/>
              </a:defRPr>
            </a:pPr>
            <a:r>
              <a:rPr lang="pt-BR" sz="2400" b="1"/>
              <a:t>FATURAMENTO</a:t>
            </a:r>
            <a:r>
              <a:rPr lang="pt-BR" sz="2400" b="1" baseline="0"/>
              <a:t> ATÉ 2027</a:t>
            </a:r>
          </a:p>
        </c:rich>
      </c:tx>
      <c:overlay val="0"/>
      <c:spPr>
        <a:noFill/>
        <a:ln>
          <a:noFill/>
        </a:ln>
        <a:effectLst/>
      </c:spPr>
      <c:txPr>
        <a:bodyPr rot="0" spcFirstLastPara="1" vertOverflow="ellipsis" vert="horz" wrap="square" anchor="ctr" anchorCtr="1"/>
        <a:lstStyle/>
        <a:p>
          <a:pPr>
            <a:defRPr sz="2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4480472835632388"/>
          <c:y val="0.1326112381647658"/>
          <c:w val="0.82887948216999185"/>
          <c:h val="0.68393462406603145"/>
        </c:manualLayout>
      </c:layout>
      <c:barChart>
        <c:barDir val="col"/>
        <c:grouping val="stacked"/>
        <c:varyColors val="0"/>
        <c:ser>
          <c:idx val="2"/>
          <c:order val="0"/>
          <c:tx>
            <c:strRef>
              <c:f>InformacoesBasicas!$C$16</c:f>
              <c:strCache>
                <c:ptCount val="1"/>
                <c:pt idx="0">
                  <c:v>Análise de Churn</c:v>
                </c:pt>
              </c:strCache>
            </c:strRef>
          </c:tx>
          <c:spPr>
            <a:gradFill rotWithShape="1">
              <a:gsLst>
                <a:gs pos="0">
                  <a:schemeClr val="accent2">
                    <a:shade val="86000"/>
                    <a:lumMod val="110000"/>
                    <a:satMod val="105000"/>
                    <a:tint val="67000"/>
                  </a:schemeClr>
                </a:gs>
                <a:gs pos="50000">
                  <a:schemeClr val="accent2">
                    <a:shade val="86000"/>
                    <a:lumMod val="105000"/>
                    <a:satMod val="103000"/>
                    <a:tint val="73000"/>
                  </a:schemeClr>
                </a:gs>
                <a:gs pos="100000">
                  <a:schemeClr val="accent2">
                    <a:shade val="86000"/>
                    <a:lumMod val="105000"/>
                    <a:satMod val="109000"/>
                    <a:tint val="81000"/>
                  </a:schemeClr>
                </a:gs>
              </a:gsLst>
              <a:lin ang="5400000" scaled="0"/>
            </a:gradFill>
            <a:ln w="9525" cap="flat" cmpd="sng" algn="ctr">
              <a:solidFill>
                <a:schemeClr val="accent2">
                  <a:shade val="65000"/>
                  <a:shade val="95000"/>
                </a:schemeClr>
              </a:solidFill>
              <a:round/>
            </a:ln>
            <a:effectLst/>
          </c:spPr>
          <c:invertIfNegative val="0"/>
          <c:dLbls>
            <c:delete val="1"/>
          </c:dLbls>
          <c:cat>
            <c:numRef>
              <c:f>'Resumo-Planejamento Financeiro'!$B$3:$F$3</c:f>
              <c:numCache>
                <c:formatCode>General</c:formatCode>
                <c:ptCount val="5"/>
                <c:pt idx="0">
                  <c:v>2023</c:v>
                </c:pt>
                <c:pt idx="1">
                  <c:v>2024</c:v>
                </c:pt>
                <c:pt idx="2">
                  <c:v>2025</c:v>
                </c:pt>
                <c:pt idx="3">
                  <c:v>2026</c:v>
                </c:pt>
                <c:pt idx="4">
                  <c:v>2027</c:v>
                </c:pt>
              </c:numCache>
            </c:numRef>
          </c:cat>
          <c:val>
            <c:numRef>
              <c:f>'Resumo-Planejamento Financeiro'!$B$11:$F$11</c:f>
              <c:numCache>
                <c:formatCode>"R$"#,##0_);[Red]\("R$"#,##0\)</c:formatCode>
                <c:ptCount val="5"/>
                <c:pt idx="0">
                  <c:v>923062.5</c:v>
                </c:pt>
                <c:pt idx="1">
                  <c:v>971418.75000000023</c:v>
                </c:pt>
                <c:pt idx="2">
                  <c:v>1194435</c:v>
                </c:pt>
                <c:pt idx="3">
                  <c:v>1540386.375</c:v>
                </c:pt>
                <c:pt idx="4">
                  <c:v>2071883.1374999997</c:v>
                </c:pt>
              </c:numCache>
            </c:numRef>
          </c:val>
          <c:extLst>
            <c:ext xmlns:c16="http://schemas.microsoft.com/office/drawing/2014/chart" uri="{C3380CC4-5D6E-409C-BE32-E72D297353CC}">
              <c16:uniqueId val="{00000002-54BC-4577-AC97-095CA34427DB}"/>
            </c:ext>
          </c:extLst>
        </c:ser>
        <c:dLbls>
          <c:dLblPos val="ctr"/>
          <c:showLegendKey val="0"/>
          <c:showVal val="1"/>
          <c:showCatName val="0"/>
          <c:showSerName val="0"/>
          <c:showPercent val="0"/>
          <c:showBubbleSize val="0"/>
        </c:dLbls>
        <c:gapWidth val="150"/>
        <c:overlap val="100"/>
        <c:axId val="1869440080"/>
        <c:axId val="1869441712"/>
      </c:barChart>
      <c:catAx>
        <c:axId val="186944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crossAx val="1869441712"/>
        <c:crosses val="autoZero"/>
        <c:auto val="1"/>
        <c:lblAlgn val="ctr"/>
        <c:lblOffset val="100"/>
        <c:noMultiLvlLbl val="0"/>
      </c:catAx>
      <c:valAx>
        <c:axId val="1869441712"/>
        <c:scaling>
          <c:orientation val="minMax"/>
          <c:max val="2100000"/>
        </c:scaling>
        <c:delete val="0"/>
        <c:axPos val="l"/>
        <c:majorGridlines>
          <c:spPr>
            <a:ln w="9525" cap="flat" cmpd="sng" algn="ctr">
              <a:solidFill>
                <a:schemeClr val="tx1">
                  <a:lumMod val="15000"/>
                  <a:lumOff val="85000"/>
                </a:schemeClr>
              </a:solidFill>
              <a:round/>
            </a:ln>
            <a:effectLst/>
          </c:spPr>
        </c:majorGridlines>
        <c:numFmt formatCode="_(&quot;R$&quot;* #,##0_);_(&quot;R$&quot;* \(#,##0\);_(&quot;R$&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50000"/>
                    <a:lumOff val="50000"/>
                  </a:schemeClr>
                </a:solidFill>
                <a:latin typeface="Futura PT Book" panose="020B0502020204020303" pitchFamily="34" charset="77"/>
                <a:ea typeface="+mn-ea"/>
                <a:cs typeface="+mn-cs"/>
              </a:defRPr>
            </a:pPr>
            <a:endParaRPr lang="en-US"/>
          </a:p>
        </c:txPr>
        <c:crossAx val="1869440080"/>
        <c:crosses val="autoZero"/>
        <c:crossBetween val="between"/>
        <c:majorUnit val="100000"/>
        <c:minorUnit val="10000"/>
      </c:valAx>
      <c:spPr>
        <a:noFill/>
        <a:ln>
          <a:noFill/>
        </a:ln>
        <a:effectLst/>
      </c:spPr>
    </c:plotArea>
    <c:legend>
      <c:legendPos val="b"/>
      <c:layout>
        <c:manualLayout>
          <c:xMode val="edge"/>
          <c:yMode val="edge"/>
          <c:x val="1.4715923667436308E-2"/>
          <c:y val="0.88233047028061895"/>
          <c:w val="0.96179622284056598"/>
          <c:h val="0.1176695297193811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Futura PT Book" panose="020B05020202040203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lumMod val="50000"/>
                  </a:schemeClr>
                </a:solidFill>
                <a:latin typeface="Futura PT Book" panose="020B0502020204020303" pitchFamily="34" charset="77"/>
                <a:ea typeface="+mn-ea"/>
                <a:cs typeface="+mn-cs"/>
              </a:defRPr>
            </a:pPr>
            <a:r>
              <a:rPr lang="pt-BR" sz="2400">
                <a:latin typeface="Calibri" panose="020F0502020204030204" pitchFamily="34" charset="0"/>
                <a:cs typeface="Calibri" panose="020F0502020204030204" pitchFamily="34" charset="0"/>
              </a:rPr>
              <a:t>BASE</a:t>
            </a:r>
            <a:r>
              <a:rPr lang="pt-BR" sz="2400" baseline="0">
                <a:latin typeface="Calibri" panose="020F0502020204030204" pitchFamily="34" charset="0"/>
                <a:cs typeface="Calibri" panose="020F0502020204030204" pitchFamily="34" charset="0"/>
              </a:rPr>
              <a:t> ASSINANTES CHURN (2023)</a:t>
            </a:r>
          </a:p>
        </c:rich>
      </c:tx>
      <c:layout>
        <c:manualLayout>
          <c:xMode val="edge"/>
          <c:yMode val="edge"/>
          <c:x val="0.29589388222640967"/>
          <c:y val="3.4000000000000002E-2"/>
        </c:manualLayout>
      </c:layout>
      <c:overlay val="0"/>
      <c:spPr>
        <a:noFill/>
        <a:ln>
          <a:noFill/>
        </a:ln>
        <a:effectLst/>
      </c:spPr>
    </c:title>
    <c:autoTitleDeleted val="0"/>
    <c:plotArea>
      <c:layout>
        <c:manualLayout>
          <c:layoutTarget val="inner"/>
          <c:xMode val="edge"/>
          <c:yMode val="edge"/>
          <c:x val="7.717514766512043E-2"/>
          <c:y val="0.13830503937007876"/>
          <c:w val="0.91060941646591786"/>
          <c:h val="0.68374913385826752"/>
        </c:manualLayout>
      </c:layout>
      <c:lineChart>
        <c:grouping val="standard"/>
        <c:varyColors val="0"/>
        <c:ser>
          <c:idx val="3"/>
          <c:order val="0"/>
          <c:tx>
            <c:strRef>
              <c:f>InformacoesBasicas!$C$16</c:f>
              <c:strCache>
                <c:ptCount val="1"/>
                <c:pt idx="0">
                  <c:v>Análise de Churn</c:v>
                </c:pt>
              </c:strCache>
            </c:strRef>
          </c:tx>
          <c:spPr>
            <a:ln w="38100">
              <a:solidFill>
                <a:schemeClr val="tx2">
                  <a:lumMod val="60000"/>
                  <a:lumOff val="40000"/>
                </a:schemeClr>
              </a:solidFill>
            </a:ln>
          </c:spPr>
          <c:marker>
            <c:symbol val="none"/>
          </c:marker>
          <c:val>
            <c:numRef>
              <c:f>'Entrada de $'!$B$8:$M$8</c:f>
              <c:numCache>
                <c:formatCode>General</c:formatCode>
                <c:ptCount val="12"/>
                <c:pt idx="0">
                  <c:v>1</c:v>
                </c:pt>
                <c:pt idx="1">
                  <c:v>10</c:v>
                </c:pt>
                <c:pt idx="2">
                  <c:v>20</c:v>
                </c:pt>
                <c:pt idx="3">
                  <c:v>25</c:v>
                </c:pt>
                <c:pt idx="4">
                  <c:v>35</c:v>
                </c:pt>
                <c:pt idx="5">
                  <c:v>30</c:v>
                </c:pt>
                <c:pt idx="6">
                  <c:v>50</c:v>
                </c:pt>
                <c:pt idx="7">
                  <c:v>10</c:v>
                </c:pt>
                <c:pt idx="8">
                  <c:v>30</c:v>
                </c:pt>
                <c:pt idx="9">
                  <c:v>50</c:v>
                </c:pt>
                <c:pt idx="10">
                  <c:v>20</c:v>
                </c:pt>
                <c:pt idx="11">
                  <c:v>40</c:v>
                </c:pt>
              </c:numCache>
            </c:numRef>
          </c:val>
          <c:smooth val="0"/>
          <c:extLst>
            <c:ext xmlns:c16="http://schemas.microsoft.com/office/drawing/2014/chart" uri="{C3380CC4-5D6E-409C-BE32-E72D297353CC}">
              <c16:uniqueId val="{00000009-AD53-48F3-97CB-562A811F95B1}"/>
            </c:ext>
          </c:extLst>
        </c:ser>
        <c:dLbls>
          <c:showLegendKey val="0"/>
          <c:showVal val="0"/>
          <c:showCatName val="0"/>
          <c:showSerName val="0"/>
          <c:showPercent val="0"/>
          <c:showBubbleSize val="0"/>
        </c:dLbls>
        <c:smooth val="0"/>
        <c:axId val="1700429391"/>
        <c:axId val="1704217471"/>
      </c:lineChart>
      <c:catAx>
        <c:axId val="1700429391"/>
        <c:scaling>
          <c:orientation val="minMax"/>
        </c:scaling>
        <c:delete val="1"/>
        <c:axPos val="b"/>
        <c:numFmt formatCode="General" sourceLinked="1"/>
        <c:majorTickMark val="none"/>
        <c:minorTickMark val="none"/>
        <c:tickLblPos val="nextTo"/>
        <c:crossAx val="1704217471"/>
        <c:crosses val="autoZero"/>
        <c:auto val="1"/>
        <c:lblAlgn val="ctr"/>
        <c:lblOffset val="100"/>
        <c:tickLblSkip val="1"/>
        <c:noMultiLvlLbl val="0"/>
      </c:catAx>
      <c:valAx>
        <c:axId val="1704217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crossAx val="1700429391"/>
        <c:crosses val="autoZero"/>
        <c:crossBetween val="between"/>
      </c:valAx>
    </c:plotArea>
    <c:legend>
      <c:legendPos val="b"/>
      <c:legendEntry>
        <c:idx val="0"/>
        <c:txPr>
          <a:bodyPr rot="0" spcFirstLastPara="1" vertOverflow="ellipsis" vert="horz" wrap="square" anchor="ctr" anchorCtr="1"/>
          <a:lstStyle/>
          <a:p>
            <a:pPr>
              <a:defRPr sz="1600" b="1" i="0" u="none" strike="noStrike" kern="1200" baseline="0">
                <a:solidFill>
                  <a:schemeClr val="bg1">
                    <a:lumMod val="50000"/>
                  </a:schemeClr>
                </a:solidFill>
                <a:latin typeface="Futura PT Book" panose="020B0502020204020303" pitchFamily="34" charset="77"/>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legend>
    <c:plotVisOnly val="1"/>
    <c:dispBlanksAs val="gap"/>
    <c:showDLblsOverMax val="0"/>
    <c:extLst/>
  </c:chart>
  <c:txPr>
    <a:bodyPr/>
    <a:lstStyle/>
    <a:p>
      <a:pPr>
        <a:defRPr sz="1200" b="1">
          <a:solidFill>
            <a:schemeClr val="bg1">
              <a:lumMod val="50000"/>
            </a:schemeClr>
          </a:solidFill>
          <a:latin typeface="Futura PT Book" panose="020B0502020204020303" pitchFamily="34" charset="77"/>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lumMod val="50000"/>
                  </a:schemeClr>
                </a:solidFill>
                <a:latin typeface="Futura PT Book" panose="020B0502020204020303" pitchFamily="34" charset="77"/>
                <a:ea typeface="+mn-ea"/>
                <a:cs typeface="+mn-cs"/>
              </a:defRPr>
            </a:pPr>
            <a:r>
              <a:rPr lang="pt-BR" sz="2400">
                <a:latin typeface="Calibri" panose="020F0502020204030204" pitchFamily="34" charset="0"/>
                <a:cs typeface="Calibri" panose="020F0502020204030204" pitchFamily="34" charset="0"/>
              </a:rPr>
              <a:t>BASE</a:t>
            </a:r>
            <a:r>
              <a:rPr lang="pt-BR" sz="2400" baseline="0">
                <a:latin typeface="Calibri" panose="020F0502020204030204" pitchFamily="34" charset="0"/>
                <a:cs typeface="Calibri" panose="020F0502020204030204" pitchFamily="34" charset="0"/>
              </a:rPr>
              <a:t> ASSINANTES CHURN</a:t>
            </a:r>
            <a:endParaRPr lang="pt-BR" sz="2400">
              <a:latin typeface="Calibri" panose="020F0502020204030204" pitchFamily="34" charset="0"/>
              <a:cs typeface="Calibri" panose="020F0502020204030204" pitchFamily="34" charset="0"/>
            </a:endParaRPr>
          </a:p>
        </c:rich>
      </c:tx>
      <c:layout>
        <c:manualLayout>
          <c:xMode val="edge"/>
          <c:yMode val="edge"/>
          <c:x val="0.29589388222640967"/>
          <c:y val="3.400000000000000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bg1">
                  <a:lumMod val="50000"/>
                </a:schemeClr>
              </a:solidFill>
              <a:latin typeface="Futura PT Book" panose="020B0502020204020303" pitchFamily="34" charset="77"/>
              <a:ea typeface="+mn-ea"/>
              <a:cs typeface="+mn-cs"/>
            </a:defRPr>
          </a:pPr>
          <a:endParaRPr lang="en-US"/>
        </a:p>
      </c:txPr>
    </c:title>
    <c:autoTitleDeleted val="0"/>
    <c:plotArea>
      <c:layout>
        <c:manualLayout>
          <c:layoutTarget val="inner"/>
          <c:xMode val="edge"/>
          <c:yMode val="edge"/>
          <c:x val="7.717514766512043E-2"/>
          <c:y val="0.13830503937007876"/>
          <c:w val="0.91060941646591786"/>
          <c:h val="0.68374913385826752"/>
        </c:manualLayout>
      </c:layout>
      <c:lineChart>
        <c:grouping val="standard"/>
        <c:varyColors val="0"/>
        <c:ser>
          <c:idx val="0"/>
          <c:order val="0"/>
          <c:tx>
            <c:strRef>
              <c:f>Gráficos!$S$63</c:f>
              <c:strCache>
                <c:ptCount val="1"/>
                <c:pt idx="0">
                  <c:v>ANÁLISE DE CHURN</c:v>
                </c:pt>
              </c:strCache>
            </c:strRef>
          </c:tx>
          <c:spPr>
            <a:ln w="31750" cap="rnd">
              <a:solidFill>
                <a:schemeClr val="accent1"/>
              </a:solidFill>
              <a:round/>
            </a:ln>
            <a:effectLst/>
          </c:spPr>
          <c:marker>
            <c:symbol val="none"/>
          </c:marker>
          <c:dLbls>
            <c:dLbl>
              <c:idx val="4"/>
              <c:layout>
                <c:manualLayout>
                  <c:x val="-5.9014458284330225E-2"/>
                  <c:y val="-2.53850393700788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D80-4752-9300-46CA46440613}"/>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Gráficos!$T$62:$X$62</c:f>
              <c:numCache>
                <c:formatCode>General</c:formatCode>
                <c:ptCount val="5"/>
                <c:pt idx="0">
                  <c:v>2023</c:v>
                </c:pt>
                <c:pt idx="1">
                  <c:v>2024</c:v>
                </c:pt>
                <c:pt idx="2">
                  <c:v>2025</c:v>
                </c:pt>
                <c:pt idx="3">
                  <c:v>2026</c:v>
                </c:pt>
                <c:pt idx="4">
                  <c:v>2027</c:v>
                </c:pt>
              </c:numCache>
            </c:numRef>
          </c:cat>
          <c:val>
            <c:numRef>
              <c:f>Gráficos!$T$63:$X$63</c:f>
              <c:numCache>
                <c:formatCode>_-* #,##0_-;\-* #,##0_-;_-* "-"??_-;_-@_-</c:formatCode>
                <c:ptCount val="5"/>
                <c:pt idx="0">
                  <c:v>321</c:v>
                </c:pt>
                <c:pt idx="1">
                  <c:v>369.15000000000003</c:v>
                </c:pt>
                <c:pt idx="2">
                  <c:v>417.3</c:v>
                </c:pt>
                <c:pt idx="3">
                  <c:v>449.4</c:v>
                </c:pt>
                <c:pt idx="4">
                  <c:v>481.5</c:v>
                </c:pt>
              </c:numCache>
            </c:numRef>
          </c:val>
          <c:smooth val="0"/>
          <c:extLst>
            <c:ext xmlns:c16="http://schemas.microsoft.com/office/drawing/2014/chart" uri="{C3380CC4-5D6E-409C-BE32-E72D297353CC}">
              <c16:uniqueId val="{00000001-3D80-4752-9300-46CA46440613}"/>
            </c:ext>
          </c:extLst>
        </c:ser>
        <c:dLbls>
          <c:showLegendKey val="0"/>
          <c:showVal val="0"/>
          <c:showCatName val="0"/>
          <c:showSerName val="0"/>
          <c:showPercent val="0"/>
          <c:showBubbleSize val="0"/>
        </c:dLbls>
        <c:smooth val="0"/>
        <c:axId val="1700429391"/>
        <c:axId val="1704217471"/>
      </c:lineChart>
      <c:catAx>
        <c:axId val="1700429391"/>
        <c:scaling>
          <c:orientation val="minMax"/>
        </c:scaling>
        <c:delete val="1"/>
        <c:axPos val="b"/>
        <c:numFmt formatCode="General" sourceLinked="1"/>
        <c:majorTickMark val="none"/>
        <c:minorTickMark val="none"/>
        <c:tickLblPos val="nextTo"/>
        <c:crossAx val="1704217471"/>
        <c:crosses val="autoZero"/>
        <c:auto val="1"/>
        <c:lblAlgn val="ctr"/>
        <c:lblOffset val="100"/>
        <c:tickLblSkip val="1"/>
        <c:noMultiLvlLbl val="0"/>
      </c:catAx>
      <c:valAx>
        <c:axId val="1704217471"/>
        <c:scaling>
          <c:orientation val="minMax"/>
          <c:min val="0"/>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crossAx val="1700429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a:solidFill>
            <a:schemeClr val="bg1">
              <a:lumMod val="50000"/>
            </a:schemeClr>
          </a:solidFill>
          <a:latin typeface="Futura PT Book" panose="020B0502020204020303" pitchFamily="34" charset="77"/>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pt-BR" sz="2400" b="1">
                <a:solidFill>
                  <a:schemeClr val="bg1">
                    <a:lumMod val="50000"/>
                  </a:schemeClr>
                </a:solidFill>
                <a:latin typeface="Calibri" panose="020F0502020204030204" pitchFamily="34" charset="0"/>
                <a:cs typeface="Calibri" panose="020F0502020204030204" pitchFamily="34" charset="0"/>
              </a:rPr>
              <a:t>NÚMERO</a:t>
            </a:r>
            <a:r>
              <a:rPr lang="pt-BR" sz="2400" b="1" baseline="0">
                <a:solidFill>
                  <a:schemeClr val="bg1">
                    <a:lumMod val="50000"/>
                  </a:schemeClr>
                </a:solidFill>
                <a:latin typeface="Calibri" panose="020F0502020204030204" pitchFamily="34" charset="0"/>
                <a:cs typeface="Calibri" panose="020F0502020204030204" pitchFamily="34" charset="0"/>
              </a:rPr>
              <a:t> DE </a:t>
            </a:r>
            <a:r>
              <a:rPr lang="pt-BR" sz="2400" b="1">
                <a:solidFill>
                  <a:schemeClr val="bg1">
                    <a:lumMod val="50000"/>
                  </a:schemeClr>
                </a:solidFill>
                <a:latin typeface="Calibri" panose="020F0502020204030204" pitchFamily="34" charset="0"/>
                <a:cs typeface="Calibri" panose="020F0502020204030204" pitchFamily="34" charset="0"/>
              </a:rPr>
              <a:t>ITENS</a:t>
            </a:r>
            <a:r>
              <a:rPr lang="pt-BR" sz="2400" b="1" baseline="0">
                <a:solidFill>
                  <a:schemeClr val="bg1">
                    <a:lumMod val="50000"/>
                  </a:schemeClr>
                </a:solidFill>
                <a:latin typeface="Calibri" panose="020F0502020204030204" pitchFamily="34" charset="0"/>
                <a:cs typeface="Calibri" panose="020F0502020204030204" pitchFamily="34" charset="0"/>
              </a:rPr>
              <a:t> VENDIDOS (2023)</a:t>
            </a:r>
            <a:endParaRPr lang="pt-BR" sz="2400" b="1">
              <a:solidFill>
                <a:schemeClr val="bg1">
                  <a:lumMod val="50000"/>
                </a:schemeClr>
              </a:solidFill>
              <a:latin typeface="Calibri" panose="020F0502020204030204" pitchFamily="34" charset="0"/>
              <a:cs typeface="Calibri" panose="020F0502020204030204" pitchFamily="34" charset="0"/>
            </a:endParaRPr>
          </a:p>
        </c:rich>
      </c:tx>
      <c:layout>
        <c:manualLayout>
          <c:xMode val="edge"/>
          <c:yMode val="edge"/>
          <c:x val="0.31111201141351114"/>
          <c:y val="3.885209713024282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8.2453033619760183E-2"/>
          <c:y val="0.12885080923282588"/>
          <c:w val="0.87925263283998212"/>
          <c:h val="0.65312516730110726"/>
        </c:manualLayout>
      </c:layout>
      <c:barChart>
        <c:barDir val="col"/>
        <c:grouping val="stacked"/>
        <c:varyColors val="0"/>
        <c:ser>
          <c:idx val="0"/>
          <c:order val="0"/>
          <c:tx>
            <c:strRef>
              <c:f>'Entrada de $'!$A$7</c:f>
              <c:strCache>
                <c:ptCount val="1"/>
                <c:pt idx="0">
                  <c:v>Vendas de Análise de Churn</c:v>
                </c:pt>
              </c:strCache>
            </c:strRef>
          </c:tx>
          <c:spPr>
            <a:solidFill>
              <a:schemeClr val="accent1"/>
            </a:solidFill>
            <a:ln>
              <a:noFill/>
            </a:ln>
            <a:effectLst/>
          </c:spPr>
          <c:invertIfNegative val="0"/>
          <c:cat>
            <c:numRef>
              <c:f>'Entrada de $'!$B$4:$M$4</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'Entrada de $'!$B$8:$M$8</c:f>
              <c:numCache>
                <c:formatCode>General</c:formatCode>
                <c:ptCount val="12"/>
                <c:pt idx="0">
                  <c:v>1</c:v>
                </c:pt>
                <c:pt idx="1">
                  <c:v>10</c:v>
                </c:pt>
                <c:pt idx="2">
                  <c:v>20</c:v>
                </c:pt>
                <c:pt idx="3">
                  <c:v>25</c:v>
                </c:pt>
                <c:pt idx="4">
                  <c:v>35</c:v>
                </c:pt>
                <c:pt idx="5">
                  <c:v>30</c:v>
                </c:pt>
                <c:pt idx="6">
                  <c:v>50</c:v>
                </c:pt>
                <c:pt idx="7">
                  <c:v>10</c:v>
                </c:pt>
                <c:pt idx="8">
                  <c:v>30</c:v>
                </c:pt>
                <c:pt idx="9">
                  <c:v>50</c:v>
                </c:pt>
                <c:pt idx="10">
                  <c:v>20</c:v>
                </c:pt>
                <c:pt idx="11">
                  <c:v>40</c:v>
                </c:pt>
              </c:numCache>
            </c:numRef>
          </c:val>
          <c:extLst>
            <c:ext xmlns:c16="http://schemas.microsoft.com/office/drawing/2014/chart" uri="{C3380CC4-5D6E-409C-BE32-E72D297353CC}">
              <c16:uniqueId val="{00000000-DB68-4FC0-8F77-32B214C74647}"/>
            </c:ext>
          </c:extLst>
        </c:ser>
        <c:dLbls>
          <c:showLegendKey val="0"/>
          <c:showVal val="0"/>
          <c:showCatName val="0"/>
          <c:showSerName val="0"/>
          <c:showPercent val="0"/>
          <c:showBubbleSize val="0"/>
        </c:dLbls>
        <c:gapWidth val="150"/>
        <c:overlap val="100"/>
        <c:axId val="1700027823"/>
        <c:axId val="1706233935"/>
      </c:barChart>
      <c:catAx>
        <c:axId val="170002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Futura PT Book" panose="020B0502020204020303" pitchFamily="34" charset="77"/>
                <a:ea typeface="+mn-ea"/>
                <a:cs typeface="+mn-cs"/>
              </a:defRPr>
            </a:pPr>
            <a:endParaRPr lang="en-US"/>
          </a:p>
        </c:txPr>
        <c:crossAx val="1706233935"/>
        <c:crosses val="autoZero"/>
        <c:auto val="1"/>
        <c:lblAlgn val="ctr"/>
        <c:lblOffset val="100"/>
        <c:noMultiLvlLbl val="0"/>
      </c:catAx>
      <c:valAx>
        <c:axId val="1706233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1">
                    <a:lumMod val="50000"/>
                  </a:schemeClr>
                </a:solidFill>
                <a:latin typeface="Futura PT Book" panose="020B0502020204020303" pitchFamily="34" charset="77"/>
                <a:ea typeface="+mn-ea"/>
                <a:cs typeface="+mn-cs"/>
              </a:defRPr>
            </a:pPr>
            <a:endParaRPr lang="en-US"/>
          </a:p>
        </c:txPr>
        <c:crossAx val="1700027823"/>
        <c:crosses val="autoZero"/>
        <c:crossBetween val="between"/>
      </c:valAx>
      <c:spPr>
        <a:noFill/>
        <a:ln>
          <a:noFill/>
        </a:ln>
        <a:effectLst/>
      </c:spPr>
    </c:plotArea>
    <c:legend>
      <c:legendPos val="b"/>
      <c:layout>
        <c:manualLayout>
          <c:xMode val="edge"/>
          <c:yMode val="edge"/>
          <c:x val="3.657603380490302E-2"/>
          <c:y val="0.89364036780170686"/>
          <c:w val="0.92574134457259227"/>
          <c:h val="7.8103561558116499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Futura PT Book" panose="020B0502020204020303" pitchFamily="34" charset="77"/>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Futura PT Book" panose="020B0502020204020303" pitchFamily="34" charset="77"/>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406399</xdr:colOff>
      <xdr:row>6</xdr:row>
      <xdr:rowOff>63500</xdr:rowOff>
    </xdr:from>
    <xdr:to>
      <xdr:col>14</xdr:col>
      <xdr:colOff>0</xdr:colOff>
      <xdr:row>39</xdr:row>
      <xdr:rowOff>69850</xdr:rowOff>
    </xdr:to>
    <xdr:graphicFrame macro="">
      <xdr:nvGraphicFramePr>
        <xdr:cNvPr id="2" name="Gráfico 1">
          <a:extLst>
            <a:ext uri="{FF2B5EF4-FFF2-40B4-BE49-F238E27FC236}">
              <a16:creationId xmlns:a16="http://schemas.microsoft.com/office/drawing/2014/main" id="{9FE53DF7-166A-4EFC-B7E9-B2DA65D80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389212</xdr:colOff>
      <xdr:row>6</xdr:row>
      <xdr:rowOff>63500</xdr:rowOff>
    </xdr:from>
    <xdr:to>
      <xdr:col>28</xdr:col>
      <xdr:colOff>241300</xdr:colOff>
      <xdr:row>27</xdr:row>
      <xdr:rowOff>165100</xdr:rowOff>
    </xdr:to>
    <xdr:graphicFrame macro="">
      <xdr:nvGraphicFramePr>
        <xdr:cNvPr id="4" name="Gráfico 3">
          <a:extLst>
            <a:ext uri="{FF2B5EF4-FFF2-40B4-BE49-F238E27FC236}">
              <a16:creationId xmlns:a16="http://schemas.microsoft.com/office/drawing/2014/main" id="{4E084AE9-EFBC-4E0A-98C0-FE27C474A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374650</xdr:colOff>
      <xdr:row>28</xdr:row>
      <xdr:rowOff>177801</xdr:rowOff>
    </xdr:from>
    <xdr:to>
      <xdr:col>28</xdr:col>
      <xdr:colOff>254000</xdr:colOff>
      <xdr:row>53</xdr:row>
      <xdr:rowOff>152401</xdr:rowOff>
    </xdr:to>
    <xdr:graphicFrame macro="">
      <xdr:nvGraphicFramePr>
        <xdr:cNvPr id="5" name="Gráfico 4">
          <a:extLst>
            <a:ext uri="{FF2B5EF4-FFF2-40B4-BE49-F238E27FC236}">
              <a16:creationId xmlns:a16="http://schemas.microsoft.com/office/drawing/2014/main" id="{CF8EE861-2AC0-4E3E-85E3-2562801A5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349250</xdr:colOff>
      <xdr:row>41</xdr:row>
      <xdr:rowOff>31749</xdr:rowOff>
    </xdr:from>
    <xdr:to>
      <xdr:col>14</xdr:col>
      <xdr:colOff>0</xdr:colOff>
      <xdr:row>75</xdr:row>
      <xdr:rowOff>206374</xdr:rowOff>
    </xdr:to>
    <xdr:graphicFrame macro="">
      <xdr:nvGraphicFramePr>
        <xdr:cNvPr id="6" name="Gráfico 5">
          <a:extLst>
            <a:ext uri="{FF2B5EF4-FFF2-40B4-BE49-F238E27FC236}">
              <a16:creationId xmlns:a16="http://schemas.microsoft.com/office/drawing/2014/main" id="{BE0F112D-AE28-460D-932A-A236852EC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opLeftCell="A16" zoomScale="120" zoomScaleNormal="120" workbookViewId="0">
      <selection activeCell="C47" sqref="C47"/>
    </sheetView>
  </sheetViews>
  <sheetFormatPr defaultColWidth="8.88671875" defaultRowHeight="13.2"/>
  <cols>
    <col min="1" max="1" width="10.88671875" customWidth="1"/>
    <col min="3" max="3" width="23.44140625" customWidth="1"/>
    <col min="6" max="6" width="16.88671875" customWidth="1"/>
    <col min="7" max="7" width="9" customWidth="1"/>
  </cols>
  <sheetData>
    <row r="1" spans="1:6">
      <c r="A1" s="66" t="s">
        <v>0</v>
      </c>
      <c r="B1" s="67"/>
      <c r="C1" s="67"/>
      <c r="D1" s="67"/>
      <c r="E1" s="67"/>
      <c r="F1" s="67"/>
    </row>
    <row r="2" spans="1:6">
      <c r="A2" s="67"/>
      <c r="B2" s="67"/>
      <c r="C2" s="67"/>
      <c r="D2" s="67"/>
      <c r="E2" s="67"/>
      <c r="F2" s="67"/>
    </row>
    <row r="3" spans="1:6">
      <c r="A3" s="67"/>
      <c r="B3" s="67"/>
      <c r="C3" s="67"/>
      <c r="D3" s="67"/>
      <c r="E3" s="67"/>
      <c r="F3" s="67"/>
    </row>
    <row r="4" spans="1:6">
      <c r="A4" s="67"/>
      <c r="B4" s="67"/>
      <c r="C4" s="67"/>
      <c r="D4" s="67"/>
      <c r="E4" s="67"/>
      <c r="F4" s="67"/>
    </row>
    <row r="5" spans="1:6">
      <c r="A5" s="67"/>
      <c r="B5" s="67"/>
      <c r="C5" s="67"/>
      <c r="D5" s="67"/>
      <c r="E5" s="67"/>
      <c r="F5" s="67"/>
    </row>
    <row r="6" spans="1:6">
      <c r="A6" s="68"/>
      <c r="B6" s="68"/>
      <c r="C6" s="68"/>
      <c r="D6" s="68"/>
      <c r="E6" s="68"/>
      <c r="F6" s="68"/>
    </row>
    <row r="7" spans="1:6">
      <c r="A7" s="68"/>
      <c r="B7" s="68"/>
      <c r="C7" s="68"/>
      <c r="D7" s="68"/>
      <c r="E7" s="68"/>
      <c r="F7" s="68"/>
    </row>
    <row r="9" spans="1:6">
      <c r="A9" s="1" t="s">
        <v>1</v>
      </c>
      <c r="C9" s="19"/>
      <c r="D9" s="19"/>
      <c r="E9" s="19"/>
      <c r="F9" s="19"/>
    </row>
    <row r="10" spans="1:6">
      <c r="A10" s="1" t="s">
        <v>2</v>
      </c>
      <c r="B10" s="65">
        <v>2</v>
      </c>
      <c r="C10" t="s">
        <v>3</v>
      </c>
    </row>
    <row r="11" spans="1:6">
      <c r="B11" s="65"/>
      <c r="C11" t="s">
        <v>4</v>
      </c>
    </row>
    <row r="12" spans="1:6">
      <c r="B12" s="65"/>
      <c r="C12" t="s">
        <v>5</v>
      </c>
    </row>
    <row r="15" spans="1:6">
      <c r="A15" s="1" t="str">
        <f>IF(B10=2,"Nomes dos serviços que sua empresa irá vender","Nome dos produtos que sua empresa irá vender")</f>
        <v>Nomes dos serviços que sua empresa irá vender</v>
      </c>
      <c r="B15" s="1"/>
      <c r="C15" s="1"/>
    </row>
    <row r="16" spans="1:6">
      <c r="A16" t="str">
        <f>IF(B$10=2,"Serviço","Produto")</f>
        <v>Serviço</v>
      </c>
      <c r="B16" s="27">
        <v>1</v>
      </c>
      <c r="C16" s="19" t="s">
        <v>103</v>
      </c>
    </row>
    <row r="17" spans="1:4">
      <c r="A17" t="str">
        <f t="shared" ref="A17:A25" si="0">IF(B$10=2,"Serviço","Produto")</f>
        <v>Serviço</v>
      </c>
      <c r="B17" s="27">
        <v>2</v>
      </c>
      <c r="C17" s="19"/>
    </row>
    <row r="18" spans="1:4">
      <c r="A18" t="str">
        <f t="shared" si="0"/>
        <v>Serviço</v>
      </c>
      <c r="B18" s="27">
        <v>3</v>
      </c>
      <c r="C18" s="19"/>
    </row>
    <row r="19" spans="1:4">
      <c r="A19" t="str">
        <f t="shared" si="0"/>
        <v>Serviço</v>
      </c>
      <c r="B19" s="27">
        <v>4</v>
      </c>
      <c r="C19" s="19"/>
    </row>
    <row r="20" spans="1:4">
      <c r="A20" t="str">
        <f t="shared" si="0"/>
        <v>Serviço</v>
      </c>
      <c r="B20" s="27">
        <v>5</v>
      </c>
      <c r="C20" s="19"/>
    </row>
    <row r="21" spans="1:4">
      <c r="A21" t="str">
        <f t="shared" si="0"/>
        <v>Serviço</v>
      </c>
      <c r="B21" s="27">
        <v>6</v>
      </c>
      <c r="C21" s="19"/>
    </row>
    <row r="22" spans="1:4">
      <c r="A22" t="str">
        <f t="shared" si="0"/>
        <v>Serviço</v>
      </c>
      <c r="B22" s="27">
        <v>7</v>
      </c>
      <c r="C22" s="19"/>
    </row>
    <row r="23" spans="1:4">
      <c r="A23" t="str">
        <f t="shared" si="0"/>
        <v>Serviço</v>
      </c>
      <c r="B23" s="27">
        <v>8</v>
      </c>
      <c r="C23" s="19"/>
    </row>
    <row r="24" spans="1:4">
      <c r="A24" t="str">
        <f t="shared" si="0"/>
        <v>Serviço</v>
      </c>
      <c r="B24" s="27">
        <v>9</v>
      </c>
      <c r="C24" s="19"/>
    </row>
    <row r="25" spans="1:4">
      <c r="A25" t="str">
        <f t="shared" si="0"/>
        <v>Serviço</v>
      </c>
      <c r="B25" s="27">
        <v>10</v>
      </c>
      <c r="C25" s="19"/>
    </row>
    <row r="28" spans="1:4">
      <c r="A28" s="1" t="s">
        <v>6</v>
      </c>
    </row>
    <row r="29" spans="1:4">
      <c r="A29" t="s">
        <v>7</v>
      </c>
      <c r="D29" s="20">
        <v>0.1</v>
      </c>
    </row>
    <row r="30" spans="1:4">
      <c r="A30" t="s">
        <v>8</v>
      </c>
      <c r="D30" s="20">
        <v>0.2</v>
      </c>
    </row>
    <row r="31" spans="1:4">
      <c r="A31" t="s">
        <v>9</v>
      </c>
      <c r="D31" s="20">
        <v>0.25</v>
      </c>
    </row>
    <row r="32" spans="1:4">
      <c r="A32" t="s">
        <v>10</v>
      </c>
      <c r="D32" s="20">
        <v>0.3</v>
      </c>
    </row>
    <row r="35" spans="1:5">
      <c r="A35" s="1" t="s">
        <v>11</v>
      </c>
    </row>
    <row r="36" spans="1:5">
      <c r="A36" t="s">
        <v>12</v>
      </c>
      <c r="D36" s="20">
        <v>0.3</v>
      </c>
      <c r="E36" t="s">
        <v>90</v>
      </c>
    </row>
    <row r="37" spans="1:5">
      <c r="A37" t="s">
        <v>13</v>
      </c>
      <c r="D37" s="20">
        <v>0.1</v>
      </c>
    </row>
    <row r="38" spans="1:5">
      <c r="A38" t="s">
        <v>14</v>
      </c>
      <c r="D38" s="20">
        <v>0.1</v>
      </c>
    </row>
    <row r="39" spans="1:5">
      <c r="A39" t="s">
        <v>15</v>
      </c>
      <c r="D39" s="20">
        <v>0.1</v>
      </c>
    </row>
    <row r="42" spans="1:5">
      <c r="A42" s="1" t="s">
        <v>16</v>
      </c>
    </row>
    <row r="43" spans="1:5">
      <c r="A43" t="s">
        <v>12</v>
      </c>
      <c r="D43" s="20">
        <v>0.1</v>
      </c>
    </row>
    <row r="44" spans="1:5">
      <c r="A44" t="s">
        <v>13</v>
      </c>
      <c r="D44" s="20">
        <v>0.05</v>
      </c>
    </row>
    <row r="45" spans="1:5">
      <c r="A45" t="s">
        <v>14</v>
      </c>
      <c r="D45" s="20">
        <v>0.05</v>
      </c>
    </row>
    <row r="46" spans="1:5">
      <c r="A46" t="s">
        <v>15</v>
      </c>
      <c r="D46" s="20">
        <v>0.05</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110" zoomScaleNormal="110" workbookViewId="0">
      <selection activeCell="B9" sqref="B9:M9"/>
    </sheetView>
  </sheetViews>
  <sheetFormatPr defaultColWidth="9.109375" defaultRowHeight="10.199999999999999"/>
  <cols>
    <col min="1" max="1" width="27.109375" style="2" customWidth="1"/>
    <col min="2" max="11" width="11" style="2" customWidth="1"/>
    <col min="12" max="13" width="11.5546875" style="2" bestFit="1" customWidth="1"/>
    <col min="14" max="14" width="15.44140625" style="3" customWidth="1"/>
    <col min="15" max="16384" width="9.109375" style="2"/>
  </cols>
  <sheetData>
    <row r="1" spans="1:14" ht="15.6">
      <c r="A1" s="23" t="s">
        <v>17</v>
      </c>
    </row>
    <row r="4" spans="1:14">
      <c r="A4" s="4" t="s">
        <v>18</v>
      </c>
      <c r="B4" s="4">
        <v>1</v>
      </c>
      <c r="C4" s="4">
        <v>2</v>
      </c>
      <c r="D4" s="4">
        <v>3</v>
      </c>
      <c r="E4" s="4">
        <v>4</v>
      </c>
      <c r="F4" s="4">
        <v>5</v>
      </c>
      <c r="G4" s="4">
        <v>6</v>
      </c>
      <c r="H4" s="4">
        <v>7</v>
      </c>
      <c r="I4" s="4">
        <v>8</v>
      </c>
      <c r="J4" s="4">
        <v>9</v>
      </c>
      <c r="K4" s="4">
        <v>10</v>
      </c>
      <c r="L4" s="4">
        <v>11</v>
      </c>
      <c r="M4" s="4">
        <v>12</v>
      </c>
      <c r="N4" s="5" t="s">
        <v>19</v>
      </c>
    </row>
    <row r="5" spans="1:14">
      <c r="A5" s="6" t="s">
        <v>20</v>
      </c>
      <c r="B5" s="7">
        <f>B7+B11+B15+B19+B23+B27</f>
        <v>5000</v>
      </c>
      <c r="C5" s="7">
        <f t="shared" ref="C5:M5" si="0">C7+C11+C15+C19+C23+C27</f>
        <v>50000</v>
      </c>
      <c r="D5" s="7">
        <f t="shared" si="0"/>
        <v>100000</v>
      </c>
      <c r="E5" s="7">
        <f t="shared" si="0"/>
        <v>125000</v>
      </c>
      <c r="F5" s="7">
        <f t="shared" si="0"/>
        <v>175000</v>
      </c>
      <c r="G5" s="7">
        <f t="shared" si="0"/>
        <v>150000</v>
      </c>
      <c r="H5" s="7">
        <f t="shared" si="0"/>
        <v>250000</v>
      </c>
      <c r="I5" s="7">
        <f t="shared" si="0"/>
        <v>50000</v>
      </c>
      <c r="J5" s="7">
        <f t="shared" si="0"/>
        <v>150000</v>
      </c>
      <c r="K5" s="7">
        <f t="shared" si="0"/>
        <v>250000</v>
      </c>
      <c r="L5" s="7">
        <f t="shared" si="0"/>
        <v>100000</v>
      </c>
      <c r="M5" s="7">
        <f t="shared" si="0"/>
        <v>200000</v>
      </c>
      <c r="N5" s="13">
        <f>SUM(B5:M5)</f>
        <v>1605000</v>
      </c>
    </row>
    <row r="7" spans="1:14">
      <c r="A7" s="8" t="str">
        <f>"Vendas de "&amp;InformacoesBasicas!C16</f>
        <v>Vendas de Análise de Churn</v>
      </c>
      <c r="B7" s="9">
        <f>B8*B9</f>
        <v>5000</v>
      </c>
      <c r="C7" s="9">
        <f t="shared" ref="C7:M7" si="1">C8*C9</f>
        <v>50000</v>
      </c>
      <c r="D7" s="9">
        <f t="shared" si="1"/>
        <v>100000</v>
      </c>
      <c r="E7" s="9">
        <f t="shared" si="1"/>
        <v>125000</v>
      </c>
      <c r="F7" s="9">
        <f t="shared" si="1"/>
        <v>175000</v>
      </c>
      <c r="G7" s="9">
        <f t="shared" si="1"/>
        <v>150000</v>
      </c>
      <c r="H7" s="9">
        <f t="shared" si="1"/>
        <v>250000</v>
      </c>
      <c r="I7" s="9">
        <f t="shared" si="1"/>
        <v>50000</v>
      </c>
      <c r="J7" s="9">
        <f t="shared" si="1"/>
        <v>150000</v>
      </c>
      <c r="K7" s="9">
        <f t="shared" si="1"/>
        <v>250000</v>
      </c>
      <c r="L7" s="9">
        <f t="shared" si="1"/>
        <v>100000</v>
      </c>
      <c r="M7" s="9">
        <f t="shared" si="1"/>
        <v>200000</v>
      </c>
      <c r="N7" s="10">
        <f>SUM(B7:M7)</f>
        <v>1605000</v>
      </c>
    </row>
    <row r="8" spans="1:14">
      <c r="A8" s="2" t="s">
        <v>21</v>
      </c>
      <c r="B8" s="21">
        <v>1</v>
      </c>
      <c r="C8" s="21">
        <v>10</v>
      </c>
      <c r="D8" s="21">
        <v>20</v>
      </c>
      <c r="E8" s="21">
        <v>25</v>
      </c>
      <c r="F8" s="21">
        <v>35</v>
      </c>
      <c r="G8" s="21">
        <v>30</v>
      </c>
      <c r="H8" s="21">
        <v>50</v>
      </c>
      <c r="I8" s="21">
        <v>10</v>
      </c>
      <c r="J8" s="21">
        <v>30</v>
      </c>
      <c r="K8" s="21">
        <v>50</v>
      </c>
      <c r="L8" s="21">
        <v>20</v>
      </c>
      <c r="M8" s="21">
        <v>40</v>
      </c>
      <c r="N8" s="3">
        <f>SUM(B8:M8)</f>
        <v>321</v>
      </c>
    </row>
    <row r="9" spans="1:14">
      <c r="A9" s="2" t="str">
        <f>"Preço de "&amp;InformacoesBasicas!C16</f>
        <v>Preço de Análise de Churn</v>
      </c>
      <c r="B9" s="22">
        <v>5000</v>
      </c>
      <c r="C9" s="22">
        <v>5000</v>
      </c>
      <c r="D9" s="22">
        <v>5000</v>
      </c>
      <c r="E9" s="22">
        <v>5000</v>
      </c>
      <c r="F9" s="22">
        <v>5000</v>
      </c>
      <c r="G9" s="22">
        <v>5000</v>
      </c>
      <c r="H9" s="22">
        <v>5000</v>
      </c>
      <c r="I9" s="22">
        <v>5000</v>
      </c>
      <c r="J9" s="22">
        <v>5000</v>
      </c>
      <c r="K9" s="22">
        <v>5000</v>
      </c>
      <c r="L9" s="22">
        <v>5000</v>
      </c>
      <c r="M9" s="22">
        <v>5000</v>
      </c>
      <c r="N9" s="12">
        <f>SUM(B9:M9)</f>
        <v>60000</v>
      </c>
    </row>
    <row r="11" spans="1:14">
      <c r="A11" s="8" t="str">
        <f>"Vendas de "&amp;InformacoesBasicas!C17</f>
        <v xml:space="preserve">Vendas de </v>
      </c>
      <c r="B11" s="9">
        <f>B12*B13</f>
        <v>0</v>
      </c>
      <c r="C11" s="9">
        <f t="shared" ref="C11:M11" si="2">C12*C13</f>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10">
        <f>SUM(B11:M11)</f>
        <v>0</v>
      </c>
    </row>
    <row r="12" spans="1:14">
      <c r="A12" s="2" t="s">
        <v>21</v>
      </c>
      <c r="B12" s="21">
        <v>0</v>
      </c>
      <c r="C12" s="21">
        <v>0</v>
      </c>
      <c r="D12" s="21">
        <v>0</v>
      </c>
      <c r="E12" s="21">
        <v>0</v>
      </c>
      <c r="F12" s="21">
        <v>0</v>
      </c>
      <c r="G12" s="21">
        <v>0</v>
      </c>
      <c r="H12" s="21">
        <v>0</v>
      </c>
      <c r="I12" s="21">
        <v>0</v>
      </c>
      <c r="J12" s="21">
        <v>0</v>
      </c>
      <c r="K12" s="21">
        <v>0</v>
      </c>
      <c r="L12" s="21">
        <v>0</v>
      </c>
      <c r="M12" s="21">
        <v>0</v>
      </c>
      <c r="N12" s="3">
        <f>SUM(B12:M12)</f>
        <v>0</v>
      </c>
    </row>
    <row r="13" spans="1:14">
      <c r="A13" s="2" t="str">
        <f>"Preço de "&amp;InformacoesBasicas!C17</f>
        <v xml:space="preserve">Preço de </v>
      </c>
      <c r="B13" s="22">
        <v>0</v>
      </c>
      <c r="C13" s="22">
        <v>0</v>
      </c>
      <c r="D13" s="22">
        <v>0</v>
      </c>
      <c r="E13" s="22">
        <v>0</v>
      </c>
      <c r="F13" s="22">
        <v>0</v>
      </c>
      <c r="G13" s="22">
        <v>0</v>
      </c>
      <c r="H13" s="22">
        <v>0</v>
      </c>
      <c r="I13" s="22">
        <v>0</v>
      </c>
      <c r="J13" s="22">
        <v>0</v>
      </c>
      <c r="K13" s="22">
        <v>0</v>
      </c>
      <c r="L13" s="22">
        <v>0</v>
      </c>
      <c r="M13" s="22">
        <v>0</v>
      </c>
      <c r="N13" s="12">
        <f>SUM(B13:M13)</f>
        <v>0</v>
      </c>
    </row>
    <row r="15" spans="1:14">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c r="A16" s="2" t="s">
        <v>21</v>
      </c>
      <c r="B16" s="21">
        <v>0</v>
      </c>
      <c r="C16" s="21">
        <v>0</v>
      </c>
      <c r="D16" s="21">
        <v>0</v>
      </c>
      <c r="E16" s="21">
        <v>0</v>
      </c>
      <c r="F16" s="21">
        <v>0</v>
      </c>
      <c r="G16" s="21">
        <v>0</v>
      </c>
      <c r="H16" s="21">
        <v>0</v>
      </c>
      <c r="I16" s="21">
        <v>0</v>
      </c>
      <c r="J16" s="21">
        <v>0</v>
      </c>
      <c r="K16" s="21">
        <v>0</v>
      </c>
      <c r="L16" s="21">
        <v>0</v>
      </c>
      <c r="M16" s="21">
        <v>0</v>
      </c>
      <c r="N16" s="3">
        <f>SUM(B16:M16)</f>
        <v>0</v>
      </c>
    </row>
    <row r="17" spans="1:14">
      <c r="A17" s="2" t="str">
        <f>"Preço de "&amp;InformacoesBasicas!C18</f>
        <v xml:space="preserve">Preço de </v>
      </c>
      <c r="B17" s="22">
        <v>0</v>
      </c>
      <c r="C17" s="22">
        <v>0</v>
      </c>
      <c r="D17" s="22">
        <v>0</v>
      </c>
      <c r="E17" s="22">
        <v>0</v>
      </c>
      <c r="F17" s="22">
        <v>0</v>
      </c>
      <c r="G17" s="22">
        <v>0</v>
      </c>
      <c r="H17" s="22">
        <v>0</v>
      </c>
      <c r="I17" s="22">
        <v>0</v>
      </c>
      <c r="J17" s="22">
        <v>0</v>
      </c>
      <c r="K17" s="22">
        <v>0</v>
      </c>
      <c r="L17" s="22">
        <v>0</v>
      </c>
      <c r="M17" s="22">
        <v>0</v>
      </c>
      <c r="N17" s="12">
        <f>SUM(B17:M17)</f>
        <v>0</v>
      </c>
    </row>
    <row r="19" spans="1:14">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c r="A20" s="2" t="s">
        <v>21</v>
      </c>
      <c r="B20" s="21">
        <v>0</v>
      </c>
      <c r="C20" s="21">
        <v>0</v>
      </c>
      <c r="D20" s="21">
        <v>0</v>
      </c>
      <c r="E20" s="21">
        <v>0</v>
      </c>
      <c r="F20" s="21">
        <v>0</v>
      </c>
      <c r="G20" s="21">
        <v>0</v>
      </c>
      <c r="H20" s="21">
        <v>0</v>
      </c>
      <c r="I20" s="21">
        <v>0</v>
      </c>
      <c r="J20" s="21">
        <v>0</v>
      </c>
      <c r="K20" s="21">
        <v>0</v>
      </c>
      <c r="L20" s="21">
        <v>0</v>
      </c>
      <c r="M20" s="21">
        <v>0</v>
      </c>
      <c r="N20" s="3">
        <f>SUM(B20:M20)</f>
        <v>0</v>
      </c>
    </row>
    <row r="21" spans="1:14">
      <c r="A21" s="2" t="str">
        <f>"Preço de "&amp;InformacoesBasicas!C19</f>
        <v xml:space="preserve">Preço de </v>
      </c>
      <c r="B21" s="22">
        <v>0</v>
      </c>
      <c r="C21" s="22">
        <v>0</v>
      </c>
      <c r="D21" s="22">
        <v>0</v>
      </c>
      <c r="E21" s="22">
        <v>0</v>
      </c>
      <c r="F21" s="22">
        <v>0</v>
      </c>
      <c r="G21" s="22">
        <v>0</v>
      </c>
      <c r="H21" s="22">
        <v>0</v>
      </c>
      <c r="I21" s="22">
        <v>0</v>
      </c>
      <c r="J21" s="22">
        <v>0</v>
      </c>
      <c r="K21" s="22">
        <v>0</v>
      </c>
      <c r="L21" s="22">
        <v>0</v>
      </c>
      <c r="M21" s="22">
        <v>0</v>
      </c>
      <c r="N21" s="12">
        <f>SUM(B21:M21)</f>
        <v>0</v>
      </c>
    </row>
    <row r="23" spans="1:14">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c r="A24" s="2" t="s">
        <v>21</v>
      </c>
      <c r="B24" s="21">
        <v>0</v>
      </c>
      <c r="C24" s="21">
        <v>0</v>
      </c>
      <c r="D24" s="21">
        <v>0</v>
      </c>
      <c r="E24" s="21">
        <v>0</v>
      </c>
      <c r="F24" s="21">
        <v>0</v>
      </c>
      <c r="G24" s="21">
        <v>0</v>
      </c>
      <c r="H24" s="21">
        <v>0</v>
      </c>
      <c r="I24" s="21">
        <v>0</v>
      </c>
      <c r="J24" s="21">
        <v>0</v>
      </c>
      <c r="K24" s="21">
        <v>0</v>
      </c>
      <c r="L24" s="21">
        <v>0</v>
      </c>
      <c r="M24" s="21">
        <v>0</v>
      </c>
      <c r="N24" s="3">
        <f>SUM(B24:M24)</f>
        <v>0</v>
      </c>
    </row>
    <row r="25" spans="1:14">
      <c r="A25" s="2" t="str">
        <f>"Preço de "&amp;InformacoesBasicas!C20</f>
        <v xml:space="preserve">Preço de </v>
      </c>
      <c r="B25" s="22">
        <v>0</v>
      </c>
      <c r="C25" s="22">
        <v>0</v>
      </c>
      <c r="D25" s="22">
        <v>0</v>
      </c>
      <c r="E25" s="22">
        <v>0</v>
      </c>
      <c r="F25" s="22">
        <v>0</v>
      </c>
      <c r="G25" s="22">
        <v>0</v>
      </c>
      <c r="H25" s="22">
        <v>0</v>
      </c>
      <c r="I25" s="22">
        <v>0</v>
      </c>
      <c r="J25" s="22">
        <v>0</v>
      </c>
      <c r="K25" s="22">
        <v>0</v>
      </c>
      <c r="L25" s="22">
        <v>0</v>
      </c>
      <c r="M25" s="22">
        <v>0</v>
      </c>
      <c r="N25" s="12">
        <f>SUM(B25:M25)</f>
        <v>0</v>
      </c>
    </row>
    <row r="27" spans="1:14">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c r="A28" s="2" t="s">
        <v>21</v>
      </c>
      <c r="B28" s="21">
        <v>0</v>
      </c>
      <c r="C28" s="21">
        <v>0</v>
      </c>
      <c r="D28" s="21">
        <v>0</v>
      </c>
      <c r="E28" s="21">
        <v>0</v>
      </c>
      <c r="F28" s="21">
        <v>0</v>
      </c>
      <c r="G28" s="21">
        <v>0</v>
      </c>
      <c r="H28" s="21">
        <v>0</v>
      </c>
      <c r="I28" s="21">
        <v>0</v>
      </c>
      <c r="J28" s="21">
        <v>0</v>
      </c>
      <c r="K28" s="21">
        <v>0</v>
      </c>
      <c r="L28" s="21">
        <v>0</v>
      </c>
      <c r="M28" s="21">
        <v>0</v>
      </c>
      <c r="N28" s="3">
        <f>SUM(B28:M28)</f>
        <v>0</v>
      </c>
    </row>
    <row r="29" spans="1:14">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c r="A32" s="2" t="s">
        <v>21</v>
      </c>
      <c r="B32" s="21">
        <v>0</v>
      </c>
      <c r="C32" s="21">
        <v>0</v>
      </c>
      <c r="D32" s="21">
        <v>0</v>
      </c>
      <c r="E32" s="21">
        <v>0</v>
      </c>
      <c r="F32" s="21">
        <v>0</v>
      </c>
      <c r="G32" s="21">
        <v>0</v>
      </c>
      <c r="H32" s="21">
        <v>0</v>
      </c>
      <c r="I32" s="21">
        <v>0</v>
      </c>
      <c r="J32" s="21">
        <v>0</v>
      </c>
      <c r="K32" s="21">
        <v>0</v>
      </c>
      <c r="L32" s="21">
        <v>0</v>
      </c>
      <c r="M32" s="21">
        <v>0</v>
      </c>
      <c r="N32" s="3">
        <f>SUM(B32:M32)</f>
        <v>0</v>
      </c>
    </row>
    <row r="33" spans="1:14">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c r="A36" s="2" t="s">
        <v>21</v>
      </c>
      <c r="B36" s="21">
        <v>0</v>
      </c>
      <c r="C36" s="21">
        <v>0</v>
      </c>
      <c r="D36" s="21">
        <v>0</v>
      </c>
      <c r="E36" s="21">
        <v>0</v>
      </c>
      <c r="F36" s="21">
        <v>0</v>
      </c>
      <c r="G36" s="21">
        <v>0</v>
      </c>
      <c r="H36" s="21">
        <v>0</v>
      </c>
      <c r="I36" s="21">
        <v>0</v>
      </c>
      <c r="J36" s="21">
        <v>0</v>
      </c>
      <c r="K36" s="21">
        <v>0</v>
      </c>
      <c r="L36" s="21">
        <v>0</v>
      </c>
      <c r="M36" s="21">
        <v>0</v>
      </c>
      <c r="N36" s="3">
        <f>SUM(B36:M36)</f>
        <v>0</v>
      </c>
    </row>
    <row r="37" spans="1:14">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c r="A40" s="2" t="s">
        <v>21</v>
      </c>
      <c r="B40" s="21">
        <v>0</v>
      </c>
      <c r="C40" s="21">
        <v>0</v>
      </c>
      <c r="D40" s="21">
        <v>0</v>
      </c>
      <c r="E40" s="21">
        <v>0</v>
      </c>
      <c r="F40" s="21">
        <v>0</v>
      </c>
      <c r="G40" s="21">
        <v>0</v>
      </c>
      <c r="H40" s="21">
        <v>0</v>
      </c>
      <c r="I40" s="21">
        <v>0</v>
      </c>
      <c r="J40" s="21">
        <v>0</v>
      </c>
      <c r="K40" s="21">
        <v>0</v>
      </c>
      <c r="L40" s="21">
        <v>0</v>
      </c>
      <c r="M40" s="21">
        <v>0</v>
      </c>
      <c r="N40" s="3">
        <f>SUM(B40:M40)</f>
        <v>0</v>
      </c>
    </row>
    <row r="41" spans="1:14">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c r="A44" s="2" t="s">
        <v>21</v>
      </c>
      <c r="B44" s="21">
        <v>0</v>
      </c>
      <c r="C44" s="21">
        <v>0</v>
      </c>
      <c r="D44" s="21">
        <v>0</v>
      </c>
      <c r="E44" s="21">
        <v>0</v>
      </c>
      <c r="F44" s="21">
        <v>0</v>
      </c>
      <c r="G44" s="21">
        <v>0</v>
      </c>
      <c r="H44" s="21">
        <v>0</v>
      </c>
      <c r="I44" s="21">
        <v>0</v>
      </c>
      <c r="J44" s="21">
        <v>0</v>
      </c>
      <c r="K44" s="21">
        <v>0</v>
      </c>
      <c r="L44" s="21">
        <v>0</v>
      </c>
      <c r="M44" s="21">
        <v>0</v>
      </c>
      <c r="N44" s="3">
        <f>SUM(B44:M44)</f>
        <v>0</v>
      </c>
    </row>
    <row r="45" spans="1:14">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2"/>
  <sheetViews>
    <sheetView showGridLines="0" zoomScale="160" zoomScaleNormal="160" workbookViewId="0">
      <selection activeCell="B4" sqref="B4"/>
    </sheetView>
  </sheetViews>
  <sheetFormatPr defaultColWidth="9.109375" defaultRowHeight="10.199999999999999"/>
  <cols>
    <col min="1" max="1" width="53.88671875" style="2" customWidth="1"/>
    <col min="2" max="2" width="13.88671875" style="2" customWidth="1"/>
    <col min="3" max="16384" width="9.109375" style="2"/>
  </cols>
  <sheetData>
    <row r="1" spans="1:5" ht="15.6">
      <c r="A1" s="23" t="s">
        <v>22</v>
      </c>
    </row>
    <row r="4" spans="1:5">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Análise de Churn</v>
      </c>
      <c r="B4" s="22">
        <v>1000</v>
      </c>
      <c r="D4" s="2">
        <v>100</v>
      </c>
    </row>
    <row r="5" spans="1:5">
      <c r="D5" s="2" t="s">
        <v>23</v>
      </c>
    </row>
    <row r="6" spans="1:5">
      <c r="A6" s="8" t="str">
        <f>IF(InformacoesBasicas!B10=1,"Custo Médio de Aquisição do Fornecedor de ",IF(InformacoesBasicas!B10=2,"Custo Unitário de Prestação de cada Serviço de ",IF(InformacoesBasicas!B10=3,"Custo da matéria-prima para Fabricação de cada ","Custo de")))&amp;InformacoesBasicas!C17</f>
        <v xml:space="preserve">Custo Unitário de Prestação de cada Serviço de </v>
      </c>
      <c r="B6" s="22">
        <v>0</v>
      </c>
      <c r="D6" s="2" t="s">
        <v>24</v>
      </c>
    </row>
    <row r="7" spans="1:5">
      <c r="D7" s="2" t="s">
        <v>25</v>
      </c>
    </row>
    <row r="8" spans="1:5">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2">
        <v>0</v>
      </c>
      <c r="D8" s="2">
        <v>100</v>
      </c>
      <c r="E8" s="2">
        <f>D8/D4</f>
        <v>1</v>
      </c>
    </row>
    <row r="10" spans="1:5">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2">
        <v>0</v>
      </c>
    </row>
    <row r="12" spans="1:5">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2">
        <v>0</v>
      </c>
    </row>
    <row r="14" spans="1:5">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2">
        <v>0</v>
      </c>
    </row>
    <row r="16" spans="1:5">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showGridLines="0" zoomScale="115" zoomScaleNormal="115" workbookViewId="0">
      <selection activeCell="B8" sqref="B8"/>
    </sheetView>
  </sheetViews>
  <sheetFormatPr defaultColWidth="9.109375" defaultRowHeight="10.199999999999999"/>
  <cols>
    <col min="1" max="1" width="39.88671875" style="2" customWidth="1"/>
    <col min="2" max="5" width="10.109375" style="2" bestFit="1" customWidth="1"/>
    <col min="6" max="13" width="10.44140625" style="2" customWidth="1"/>
    <col min="14" max="14" width="14" style="2" customWidth="1"/>
    <col min="15" max="16384" width="9.109375" style="2"/>
  </cols>
  <sheetData>
    <row r="1" spans="1:14" ht="15.6">
      <c r="A1" s="23" t="s">
        <v>26</v>
      </c>
    </row>
    <row r="4" spans="1:14">
      <c r="A4" s="4" t="s">
        <v>18</v>
      </c>
      <c r="B4" s="4">
        <v>1</v>
      </c>
      <c r="C4" s="4">
        <v>2</v>
      </c>
      <c r="D4" s="4">
        <v>3</v>
      </c>
      <c r="E4" s="4">
        <v>4</v>
      </c>
      <c r="F4" s="4">
        <v>5</v>
      </c>
      <c r="G4" s="4">
        <v>6</v>
      </c>
      <c r="H4" s="4">
        <v>7</v>
      </c>
      <c r="I4" s="4">
        <v>8</v>
      </c>
      <c r="J4" s="4">
        <v>9</v>
      </c>
      <c r="K4" s="4">
        <v>10</v>
      </c>
      <c r="L4" s="4">
        <v>11</v>
      </c>
      <c r="M4" s="4">
        <v>12</v>
      </c>
      <c r="N4" s="5" t="s">
        <v>19</v>
      </c>
    </row>
    <row r="5" spans="1:14">
      <c r="A5" s="6" t="s">
        <v>20</v>
      </c>
      <c r="B5" s="7">
        <f>B7+B11+B15+B19+B23+B27+B31+B35+B39+B43</f>
        <v>1000</v>
      </c>
      <c r="C5" s="7">
        <f t="shared" ref="C5:N5" si="0">C7+C11+C15+C19+C23+C27+C31+C35+C39+C43</f>
        <v>10000</v>
      </c>
      <c r="D5" s="7">
        <f t="shared" si="0"/>
        <v>20000</v>
      </c>
      <c r="E5" s="7">
        <f t="shared" si="0"/>
        <v>25000</v>
      </c>
      <c r="F5" s="7">
        <f t="shared" si="0"/>
        <v>35000</v>
      </c>
      <c r="G5" s="7">
        <f t="shared" si="0"/>
        <v>30000</v>
      </c>
      <c r="H5" s="7">
        <f t="shared" si="0"/>
        <v>50000</v>
      </c>
      <c r="I5" s="7">
        <f t="shared" si="0"/>
        <v>10000</v>
      </c>
      <c r="J5" s="7">
        <f t="shared" si="0"/>
        <v>30000</v>
      </c>
      <c r="K5" s="7">
        <f t="shared" si="0"/>
        <v>50000</v>
      </c>
      <c r="L5" s="7">
        <f t="shared" si="0"/>
        <v>20000</v>
      </c>
      <c r="M5" s="7">
        <f t="shared" si="0"/>
        <v>40000</v>
      </c>
      <c r="N5" s="7">
        <f t="shared" si="0"/>
        <v>321000</v>
      </c>
    </row>
    <row r="6" spans="1:14">
      <c r="A6" s="6"/>
    </row>
    <row r="7" spans="1:14">
      <c r="A7" s="8" t="str">
        <f>"Custo Total de "&amp;InformacoesBasicas!C16</f>
        <v>Custo Total de Análise de Churn</v>
      </c>
      <c r="B7" s="9">
        <f>B8*B9</f>
        <v>1000</v>
      </c>
      <c r="C7" s="9">
        <f t="shared" ref="C7:M7" si="1">C8*C9</f>
        <v>10000</v>
      </c>
      <c r="D7" s="9">
        <f t="shared" si="1"/>
        <v>20000</v>
      </c>
      <c r="E7" s="9">
        <f t="shared" si="1"/>
        <v>25000</v>
      </c>
      <c r="F7" s="9">
        <f t="shared" si="1"/>
        <v>35000</v>
      </c>
      <c r="G7" s="9">
        <f t="shared" si="1"/>
        <v>30000</v>
      </c>
      <c r="H7" s="9">
        <f t="shared" si="1"/>
        <v>50000</v>
      </c>
      <c r="I7" s="9">
        <f t="shared" si="1"/>
        <v>10000</v>
      </c>
      <c r="J7" s="9">
        <f t="shared" si="1"/>
        <v>30000</v>
      </c>
      <c r="K7" s="9">
        <f t="shared" si="1"/>
        <v>50000</v>
      </c>
      <c r="L7" s="9">
        <f t="shared" si="1"/>
        <v>20000</v>
      </c>
      <c r="M7" s="9">
        <f t="shared" si="1"/>
        <v>40000</v>
      </c>
      <c r="N7" s="10">
        <f>SUM(B7:M7)</f>
        <v>321000</v>
      </c>
    </row>
    <row r="8" spans="1:14">
      <c r="A8" s="2" t="str">
        <f>IF(InformacoesBasicas!B10=1,"Custo de Aquisição de ",IF(InformacoesBasicas!B10=2,"Custo de Prestação de Serviço de ",IF(InformacoesBasicas!B10=3,"Custo de Fabricação de ","Custo de")))&amp;InformacoesBasicas!C16</f>
        <v>Custo de Prestação de Serviço de Análise de Churn</v>
      </c>
      <c r="B8" s="11">
        <f>'Custo Unitário'!B4</f>
        <v>1000</v>
      </c>
      <c r="C8" s="11">
        <f>$B8</f>
        <v>1000</v>
      </c>
      <c r="D8" s="11">
        <f t="shared" ref="D8:M8" si="2">$B8</f>
        <v>1000</v>
      </c>
      <c r="E8" s="11">
        <f t="shared" si="2"/>
        <v>1000</v>
      </c>
      <c r="F8" s="11">
        <f t="shared" si="2"/>
        <v>1000</v>
      </c>
      <c r="G8" s="11">
        <f t="shared" si="2"/>
        <v>1000</v>
      </c>
      <c r="H8" s="11">
        <f t="shared" si="2"/>
        <v>1000</v>
      </c>
      <c r="I8" s="11">
        <f t="shared" si="2"/>
        <v>1000</v>
      </c>
      <c r="J8" s="11">
        <f t="shared" si="2"/>
        <v>1000</v>
      </c>
      <c r="K8" s="11">
        <f t="shared" si="2"/>
        <v>1000</v>
      </c>
      <c r="L8" s="11">
        <f t="shared" si="2"/>
        <v>1000</v>
      </c>
      <c r="M8" s="11">
        <f t="shared" si="2"/>
        <v>1000</v>
      </c>
      <c r="N8" s="12">
        <f>AVERAGE(B8:L8)</f>
        <v>1000</v>
      </c>
    </row>
    <row r="9" spans="1:14">
      <c r="A9" s="2" t="s">
        <v>21</v>
      </c>
      <c r="B9" s="2">
        <f>'Entrada de $'!B8</f>
        <v>1</v>
      </c>
      <c r="C9" s="2">
        <f>'Entrada de $'!C8</f>
        <v>10</v>
      </c>
      <c r="D9" s="2">
        <f>'Entrada de $'!D8</f>
        <v>20</v>
      </c>
      <c r="E9" s="2">
        <f>'Entrada de $'!E8</f>
        <v>25</v>
      </c>
      <c r="F9" s="2">
        <f>'Entrada de $'!F8</f>
        <v>35</v>
      </c>
      <c r="G9" s="2">
        <f>'Entrada de $'!G8</f>
        <v>30</v>
      </c>
      <c r="H9" s="2">
        <f>'Entrada de $'!H8</f>
        <v>50</v>
      </c>
      <c r="I9" s="2">
        <f>'Entrada de $'!I8</f>
        <v>10</v>
      </c>
      <c r="J9" s="2">
        <f>'Entrada de $'!J8</f>
        <v>30</v>
      </c>
      <c r="K9" s="2">
        <f>'Entrada de $'!K8</f>
        <v>50</v>
      </c>
      <c r="L9" s="2">
        <f>'Entrada de $'!L8</f>
        <v>20</v>
      </c>
      <c r="M9" s="2">
        <f>'Entrada de $'!M8</f>
        <v>40</v>
      </c>
      <c r="N9" s="2">
        <f>SUM(B9:M9)</f>
        <v>321</v>
      </c>
    </row>
    <row r="11" spans="1:14">
      <c r="A11" s="8" t="str">
        <f>"Custo Total de "&amp;InformacoesBasicas!C17</f>
        <v xml:space="preserve">Custo Total de </v>
      </c>
      <c r="B11" s="9">
        <f t="shared" ref="B11:M11" si="3">B12*B13</f>
        <v>0</v>
      </c>
      <c r="C11" s="9">
        <f t="shared" si="3"/>
        <v>0</v>
      </c>
      <c r="D11" s="9">
        <f t="shared" si="3"/>
        <v>0</v>
      </c>
      <c r="E11" s="9">
        <f t="shared" si="3"/>
        <v>0</v>
      </c>
      <c r="F11" s="9">
        <f t="shared" si="3"/>
        <v>0</v>
      </c>
      <c r="G11" s="9">
        <f t="shared" si="3"/>
        <v>0</v>
      </c>
      <c r="H11" s="9">
        <f t="shared" si="3"/>
        <v>0</v>
      </c>
      <c r="I11" s="9">
        <f t="shared" si="3"/>
        <v>0</v>
      </c>
      <c r="J11" s="9">
        <f t="shared" si="3"/>
        <v>0</v>
      </c>
      <c r="K11" s="9">
        <f t="shared" si="3"/>
        <v>0</v>
      </c>
      <c r="L11" s="9">
        <f t="shared" si="3"/>
        <v>0</v>
      </c>
      <c r="M11" s="9">
        <f t="shared" si="3"/>
        <v>0</v>
      </c>
      <c r="N11" s="10">
        <f>SUM(B11:M11)</f>
        <v>0</v>
      </c>
    </row>
    <row r="12" spans="1:14">
      <c r="A12" s="2" t="str">
        <f>IF(InformacoesBasicas!B10=1,"Custo de Aquisição de ",IF(InformacoesBasicas!B10=2,"Custo de Prestação de Serviço de ",IF(InformacoesBasicas!B10=3,"Custo de Fabricação de ","Custo de")))&amp;InformacoesBasicas!C17</f>
        <v xml:space="preserve">Custo de Prestação de Serviço de </v>
      </c>
      <c r="B12" s="11">
        <f>'Custo Unitário'!B6</f>
        <v>0</v>
      </c>
      <c r="C12" s="11">
        <f>$B12</f>
        <v>0</v>
      </c>
      <c r="D12" s="11">
        <f t="shared" ref="D12:M12" si="4">$B12</f>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2">
        <f>AVERAGE(B12:L12)</f>
        <v>0</v>
      </c>
    </row>
    <row r="13" spans="1:14">
      <c r="A13" s="2" t="s">
        <v>21</v>
      </c>
      <c r="B13" s="2">
        <f>'Entrada de $'!B12</f>
        <v>0</v>
      </c>
      <c r="C13" s="2">
        <f>'Entrada de $'!C12</f>
        <v>0</v>
      </c>
      <c r="D13" s="2">
        <f>'Entrada de $'!D12</f>
        <v>0</v>
      </c>
      <c r="E13" s="2">
        <f>'Entrada de $'!E12</f>
        <v>0</v>
      </c>
      <c r="F13" s="2">
        <f>'Entrada de $'!F12</f>
        <v>0</v>
      </c>
      <c r="G13" s="2">
        <f>'Entrada de $'!G12</f>
        <v>0</v>
      </c>
      <c r="H13" s="2">
        <f>'Entrada de $'!H12</f>
        <v>0</v>
      </c>
      <c r="I13" s="2">
        <f>'Entrada de $'!I12</f>
        <v>0</v>
      </c>
      <c r="J13" s="2">
        <f>'Entrada de $'!J12</f>
        <v>0</v>
      </c>
      <c r="K13" s="2">
        <f>'Entrada de $'!K12</f>
        <v>0</v>
      </c>
      <c r="L13" s="2">
        <f>'Entrada de $'!L12</f>
        <v>0</v>
      </c>
      <c r="M13" s="2">
        <f>'Entrada de $'!M12</f>
        <v>0</v>
      </c>
      <c r="N13" s="2">
        <f>SUM(B13:M13)</f>
        <v>0</v>
      </c>
    </row>
    <row r="15" spans="1:14">
      <c r="A15" s="8" t="str">
        <f>"Custo Total de "&amp;InformacoesBasicas!C18</f>
        <v xml:space="preserve">Custo Total de </v>
      </c>
      <c r="B15" s="9">
        <f t="shared" ref="B15:M15" si="5">B16*B17</f>
        <v>0</v>
      </c>
      <c r="C15" s="9">
        <f t="shared" si="5"/>
        <v>0</v>
      </c>
      <c r="D15" s="9">
        <f t="shared" si="5"/>
        <v>0</v>
      </c>
      <c r="E15" s="9">
        <f t="shared" si="5"/>
        <v>0</v>
      </c>
      <c r="F15" s="9">
        <f t="shared" si="5"/>
        <v>0</v>
      </c>
      <c r="G15" s="9">
        <f t="shared" si="5"/>
        <v>0</v>
      </c>
      <c r="H15" s="9">
        <f t="shared" si="5"/>
        <v>0</v>
      </c>
      <c r="I15" s="9">
        <f t="shared" si="5"/>
        <v>0</v>
      </c>
      <c r="J15" s="9">
        <f t="shared" si="5"/>
        <v>0</v>
      </c>
      <c r="K15" s="9">
        <f t="shared" si="5"/>
        <v>0</v>
      </c>
      <c r="L15" s="9">
        <f t="shared" si="5"/>
        <v>0</v>
      </c>
      <c r="M15" s="9">
        <f t="shared" si="5"/>
        <v>0</v>
      </c>
      <c r="N15" s="10">
        <f>SUM(B15:M15)</f>
        <v>0</v>
      </c>
    </row>
    <row r="16" spans="1:14">
      <c r="A16" s="2" t="str">
        <f>IF(InformacoesBasicas!B10=1,"Custo de Aquisição de ",IF(InformacoesBasicas!B10=2,"Custo de Prestação de Serviço de ",IF(InformacoesBasicas!B10=3,"Custo de Fabricação de ","Custo de")))&amp;InformacoesBasicas!C18</f>
        <v xml:space="preserve">Custo de Prestação de Serviço de </v>
      </c>
      <c r="B16" s="11">
        <f>'Custo Unitário'!B10</f>
        <v>0</v>
      </c>
      <c r="C16" s="11">
        <f>$B16</f>
        <v>0</v>
      </c>
      <c r="D16" s="11">
        <f t="shared" ref="D16:M16" si="6">$B16</f>
        <v>0</v>
      </c>
      <c r="E16" s="11">
        <f t="shared" si="6"/>
        <v>0</v>
      </c>
      <c r="F16" s="11">
        <f t="shared" si="6"/>
        <v>0</v>
      </c>
      <c r="G16" s="11">
        <f t="shared" si="6"/>
        <v>0</v>
      </c>
      <c r="H16" s="11">
        <f t="shared" si="6"/>
        <v>0</v>
      </c>
      <c r="I16" s="11">
        <f t="shared" si="6"/>
        <v>0</v>
      </c>
      <c r="J16" s="11">
        <f t="shared" si="6"/>
        <v>0</v>
      </c>
      <c r="K16" s="11">
        <f t="shared" si="6"/>
        <v>0</v>
      </c>
      <c r="L16" s="11">
        <f t="shared" si="6"/>
        <v>0</v>
      </c>
      <c r="M16" s="11">
        <f t="shared" si="6"/>
        <v>0</v>
      </c>
      <c r="N16" s="12">
        <f>AVERAGE(B16:L16)</f>
        <v>0</v>
      </c>
    </row>
    <row r="17" spans="1:14">
      <c r="A17" s="2" t="s">
        <v>21</v>
      </c>
      <c r="B17" s="2">
        <f>'Entrada de $'!B16</f>
        <v>0</v>
      </c>
      <c r="C17" s="2">
        <f>'Entrada de $'!C16</f>
        <v>0</v>
      </c>
      <c r="D17" s="2">
        <f>'Entrada de $'!D16</f>
        <v>0</v>
      </c>
      <c r="E17" s="2">
        <f>'Entrada de $'!E16</f>
        <v>0</v>
      </c>
      <c r="F17" s="2">
        <f>'Entrada de $'!F16</f>
        <v>0</v>
      </c>
      <c r="G17" s="2">
        <f>'Entrada de $'!G16</f>
        <v>0</v>
      </c>
      <c r="H17" s="2">
        <f>'Entrada de $'!H16</f>
        <v>0</v>
      </c>
      <c r="I17" s="2">
        <f>'Entrada de $'!I16</f>
        <v>0</v>
      </c>
      <c r="J17" s="2">
        <f>'Entrada de $'!J16</f>
        <v>0</v>
      </c>
      <c r="K17" s="2">
        <f>'Entrada de $'!K16</f>
        <v>0</v>
      </c>
      <c r="L17" s="2">
        <f>'Entrada de $'!L16</f>
        <v>0</v>
      </c>
      <c r="M17" s="2">
        <f>'Entrada de $'!M16</f>
        <v>0</v>
      </c>
      <c r="N17" s="2">
        <f>SUM(B17:M17)</f>
        <v>0</v>
      </c>
    </row>
    <row r="19" spans="1:14">
      <c r="A19" s="8" t="str">
        <f>"Custo Total de "&amp;InformacoesBasicas!C19</f>
        <v xml:space="preserve">Custo Total de </v>
      </c>
      <c r="B19" s="9">
        <f t="shared" ref="B19:M19" si="7">B20*B21</f>
        <v>0</v>
      </c>
      <c r="C19" s="9">
        <f t="shared" si="7"/>
        <v>0</v>
      </c>
      <c r="D19" s="9">
        <f t="shared" si="7"/>
        <v>0</v>
      </c>
      <c r="E19" s="9">
        <f t="shared" si="7"/>
        <v>0</v>
      </c>
      <c r="F19" s="9">
        <f t="shared" si="7"/>
        <v>0</v>
      </c>
      <c r="G19" s="9">
        <f t="shared" si="7"/>
        <v>0</v>
      </c>
      <c r="H19" s="9">
        <f t="shared" si="7"/>
        <v>0</v>
      </c>
      <c r="I19" s="9">
        <f t="shared" si="7"/>
        <v>0</v>
      </c>
      <c r="J19" s="9">
        <f t="shared" si="7"/>
        <v>0</v>
      </c>
      <c r="K19" s="9">
        <f t="shared" si="7"/>
        <v>0</v>
      </c>
      <c r="L19" s="9">
        <f t="shared" si="7"/>
        <v>0</v>
      </c>
      <c r="M19" s="9">
        <f t="shared" si="7"/>
        <v>0</v>
      </c>
      <c r="N19" s="10">
        <f>SUM(B19:M19)</f>
        <v>0</v>
      </c>
    </row>
    <row r="20" spans="1:14">
      <c r="A20" s="2" t="str">
        <f>IF(InformacoesBasicas!B10=1,"Custo de Aquisição de ",IF(InformacoesBasicas!B10=2,"Custo de Prestação de Serviço de ",IF(InformacoesBasicas!B10=3,"Custo de Fabricação de ","Custo de")))&amp;InformacoesBasicas!C19</f>
        <v xml:space="preserve">Custo de Prestação de Serviço de </v>
      </c>
      <c r="B20" s="11">
        <f>'Custo Unitário'!B14</f>
        <v>0</v>
      </c>
      <c r="C20" s="11">
        <f>$B20</f>
        <v>0</v>
      </c>
      <c r="D20" s="11">
        <f t="shared" ref="D20:M20" si="8">$B20</f>
        <v>0</v>
      </c>
      <c r="E20" s="11">
        <f t="shared" si="8"/>
        <v>0</v>
      </c>
      <c r="F20" s="11">
        <f t="shared" si="8"/>
        <v>0</v>
      </c>
      <c r="G20" s="11">
        <f t="shared" si="8"/>
        <v>0</v>
      </c>
      <c r="H20" s="11">
        <f t="shared" si="8"/>
        <v>0</v>
      </c>
      <c r="I20" s="11">
        <f t="shared" si="8"/>
        <v>0</v>
      </c>
      <c r="J20" s="11">
        <f t="shared" si="8"/>
        <v>0</v>
      </c>
      <c r="K20" s="11">
        <f t="shared" si="8"/>
        <v>0</v>
      </c>
      <c r="L20" s="11">
        <f t="shared" si="8"/>
        <v>0</v>
      </c>
      <c r="M20" s="11">
        <f t="shared" si="8"/>
        <v>0</v>
      </c>
      <c r="N20" s="12">
        <f>AVERAGE(B20:L20)</f>
        <v>0</v>
      </c>
    </row>
    <row r="21" spans="1:14">
      <c r="A21" s="2" t="s">
        <v>21</v>
      </c>
      <c r="B21" s="2">
        <f>'Entrada de $'!B20</f>
        <v>0</v>
      </c>
      <c r="C21" s="2">
        <f>'Entrada de $'!C20</f>
        <v>0</v>
      </c>
      <c r="D21" s="2">
        <f>'Entrada de $'!D20</f>
        <v>0</v>
      </c>
      <c r="E21" s="2">
        <f>'Entrada de $'!E20</f>
        <v>0</v>
      </c>
      <c r="F21" s="2">
        <f>'Entrada de $'!F20</f>
        <v>0</v>
      </c>
      <c r="G21" s="2">
        <f>'Entrada de $'!G20</f>
        <v>0</v>
      </c>
      <c r="H21" s="2">
        <f>'Entrada de $'!H20</f>
        <v>0</v>
      </c>
      <c r="I21" s="2">
        <f>'Entrada de $'!I20</f>
        <v>0</v>
      </c>
      <c r="J21" s="2">
        <f>'Entrada de $'!J20</f>
        <v>0</v>
      </c>
      <c r="K21" s="2">
        <f>'Entrada de $'!K20</f>
        <v>0</v>
      </c>
      <c r="L21" s="2">
        <f>'Entrada de $'!L20</f>
        <v>0</v>
      </c>
      <c r="M21" s="2">
        <f>'Entrada de $'!M20</f>
        <v>0</v>
      </c>
      <c r="N21" s="2">
        <f>SUM(B21:M21)</f>
        <v>0</v>
      </c>
    </row>
    <row r="23" spans="1:14">
      <c r="A23" s="8" t="str">
        <f>"Custo Total de "&amp;InformacoesBasicas!C20</f>
        <v xml:space="preserve">Custo Total de </v>
      </c>
      <c r="B23" s="9">
        <f t="shared" ref="B23:M23" si="9">B24*B25</f>
        <v>0</v>
      </c>
      <c r="C23" s="9">
        <f t="shared" si="9"/>
        <v>0</v>
      </c>
      <c r="D23" s="9">
        <f t="shared" si="9"/>
        <v>0</v>
      </c>
      <c r="E23" s="9">
        <f t="shared" si="9"/>
        <v>0</v>
      </c>
      <c r="F23" s="9">
        <f t="shared" si="9"/>
        <v>0</v>
      </c>
      <c r="G23" s="9">
        <f t="shared" si="9"/>
        <v>0</v>
      </c>
      <c r="H23" s="9">
        <f t="shared" si="9"/>
        <v>0</v>
      </c>
      <c r="I23" s="9">
        <f t="shared" si="9"/>
        <v>0</v>
      </c>
      <c r="J23" s="9">
        <f t="shared" si="9"/>
        <v>0</v>
      </c>
      <c r="K23" s="9">
        <f t="shared" si="9"/>
        <v>0</v>
      </c>
      <c r="L23" s="9">
        <f t="shared" si="9"/>
        <v>0</v>
      </c>
      <c r="M23" s="9">
        <f t="shared" si="9"/>
        <v>0</v>
      </c>
      <c r="N23" s="10">
        <f>SUM(B23:M23)</f>
        <v>0</v>
      </c>
    </row>
    <row r="24" spans="1:14">
      <c r="A24" s="2" t="str">
        <f>IF(InformacoesBasicas!B10=1,"Custo de Aquisição de ",IF(InformacoesBasicas!B10=2,"Custo de Prestação de Serviço de ",IF(InformacoesBasicas!B10=3,"Custo de Fabricação de ","Custo de")))&amp;InformacoesBasicas!C20</f>
        <v xml:space="preserve">Custo de Prestação de Serviço de </v>
      </c>
      <c r="B24" s="11">
        <f>'Custo Unitário'!B18</f>
        <v>0</v>
      </c>
      <c r="C24" s="11">
        <f>$B24</f>
        <v>0</v>
      </c>
      <c r="D24" s="11">
        <f t="shared" ref="D24:M24" si="10">$B24</f>
        <v>0</v>
      </c>
      <c r="E24" s="11">
        <f t="shared" si="10"/>
        <v>0</v>
      </c>
      <c r="F24" s="11">
        <f t="shared" si="10"/>
        <v>0</v>
      </c>
      <c r="G24" s="11">
        <f t="shared" si="10"/>
        <v>0</v>
      </c>
      <c r="H24" s="11">
        <f t="shared" si="10"/>
        <v>0</v>
      </c>
      <c r="I24" s="11">
        <f t="shared" si="10"/>
        <v>0</v>
      </c>
      <c r="J24" s="11">
        <f t="shared" si="10"/>
        <v>0</v>
      </c>
      <c r="K24" s="11">
        <f t="shared" si="10"/>
        <v>0</v>
      </c>
      <c r="L24" s="11">
        <f t="shared" si="10"/>
        <v>0</v>
      </c>
      <c r="M24" s="11">
        <f t="shared" si="10"/>
        <v>0</v>
      </c>
      <c r="N24" s="12">
        <f>AVERAGE(B24:L24)</f>
        <v>0</v>
      </c>
    </row>
    <row r="25" spans="1:14">
      <c r="A25" s="2" t="s">
        <v>21</v>
      </c>
      <c r="B25" s="2">
        <f>'Entrada de $'!B24</f>
        <v>0</v>
      </c>
      <c r="C25" s="2">
        <f>'Entrada de $'!C24</f>
        <v>0</v>
      </c>
      <c r="D25" s="2">
        <f>'Entrada de $'!D24</f>
        <v>0</v>
      </c>
      <c r="E25" s="2">
        <f>'Entrada de $'!E24</f>
        <v>0</v>
      </c>
      <c r="F25" s="2">
        <f>'Entrada de $'!F24</f>
        <v>0</v>
      </c>
      <c r="G25" s="2">
        <f>'Entrada de $'!G24</f>
        <v>0</v>
      </c>
      <c r="H25" s="2">
        <f>'Entrada de $'!H24</f>
        <v>0</v>
      </c>
      <c r="I25" s="2">
        <f>'Entrada de $'!I24</f>
        <v>0</v>
      </c>
      <c r="J25" s="2">
        <f>'Entrada de $'!J24</f>
        <v>0</v>
      </c>
      <c r="K25" s="2">
        <f>'Entrada de $'!K24</f>
        <v>0</v>
      </c>
      <c r="L25" s="2">
        <f>'Entrada de $'!L24</f>
        <v>0</v>
      </c>
      <c r="M25" s="2">
        <f>'Entrada de $'!M24</f>
        <v>0</v>
      </c>
      <c r="N25" s="2">
        <f>SUM(B25:M25)</f>
        <v>0</v>
      </c>
    </row>
    <row r="27" spans="1:14">
      <c r="A27" s="8" t="str">
        <f>"Custo Total de "&amp;InformacoesBasicas!C21</f>
        <v xml:space="preserve">Custo Total de </v>
      </c>
      <c r="B27" s="9">
        <f t="shared" ref="B27:M27" si="11">B28*B29</f>
        <v>0</v>
      </c>
      <c r="C27" s="9">
        <f t="shared" si="11"/>
        <v>0</v>
      </c>
      <c r="D27" s="9">
        <f t="shared" si="11"/>
        <v>0</v>
      </c>
      <c r="E27" s="9">
        <f t="shared" si="11"/>
        <v>0</v>
      </c>
      <c r="F27" s="9">
        <f t="shared" si="11"/>
        <v>0</v>
      </c>
      <c r="G27" s="9">
        <f t="shared" si="11"/>
        <v>0</v>
      </c>
      <c r="H27" s="9">
        <f t="shared" si="11"/>
        <v>0</v>
      </c>
      <c r="I27" s="9">
        <f t="shared" si="11"/>
        <v>0</v>
      </c>
      <c r="J27" s="9">
        <f t="shared" si="11"/>
        <v>0</v>
      </c>
      <c r="K27" s="9">
        <f t="shared" si="11"/>
        <v>0</v>
      </c>
      <c r="L27" s="9">
        <f t="shared" si="11"/>
        <v>0</v>
      </c>
      <c r="M27" s="9">
        <f t="shared" si="11"/>
        <v>0</v>
      </c>
      <c r="N27" s="10">
        <f>SUM(B27:M27)</f>
        <v>0</v>
      </c>
    </row>
    <row r="28" spans="1:14">
      <c r="A28" s="2" t="str">
        <f>IF(InformacoesBasicas!B10=1,"Custo de Aquisição de ",IF(InformacoesBasicas!B10=2,"Custo de Prestação de Serviço de ",IF(InformacoesBasicas!B10=3,"Custo de Fabricação de ","Custo de")))&amp;InformacoesBasicas!C21</f>
        <v xml:space="preserve">Custo de Prestação de Serviço de </v>
      </c>
      <c r="B28" s="11">
        <f>'Custo Unitário'!B22</f>
        <v>0</v>
      </c>
      <c r="C28" s="11">
        <f>$B28</f>
        <v>0</v>
      </c>
      <c r="D28" s="11">
        <f t="shared" ref="D28:M28" si="12">$B28</f>
        <v>0</v>
      </c>
      <c r="E28" s="11">
        <f t="shared" si="12"/>
        <v>0</v>
      </c>
      <c r="F28" s="11">
        <f t="shared" si="12"/>
        <v>0</v>
      </c>
      <c r="G28" s="11">
        <f t="shared" si="12"/>
        <v>0</v>
      </c>
      <c r="H28" s="11">
        <f t="shared" si="12"/>
        <v>0</v>
      </c>
      <c r="I28" s="11">
        <f t="shared" si="12"/>
        <v>0</v>
      </c>
      <c r="J28" s="11">
        <f t="shared" si="12"/>
        <v>0</v>
      </c>
      <c r="K28" s="11">
        <f t="shared" si="12"/>
        <v>0</v>
      </c>
      <c r="L28" s="11">
        <f t="shared" si="12"/>
        <v>0</v>
      </c>
      <c r="M28" s="11">
        <f t="shared" si="12"/>
        <v>0</v>
      </c>
      <c r="N28" s="12">
        <f>AVERAGE(B28:L28)</f>
        <v>0</v>
      </c>
    </row>
    <row r="29" spans="1:14">
      <c r="A29" s="2" t="s">
        <v>21</v>
      </c>
      <c r="B29" s="2">
        <f>'Entrada de $'!B28</f>
        <v>0</v>
      </c>
      <c r="C29" s="2">
        <f>'Entrada de $'!C28</f>
        <v>0</v>
      </c>
      <c r="D29" s="2">
        <f>'Entrada de $'!D28</f>
        <v>0</v>
      </c>
      <c r="E29" s="2">
        <f>'Entrada de $'!E28</f>
        <v>0</v>
      </c>
      <c r="F29" s="2">
        <f>'Entrada de $'!F28</f>
        <v>0</v>
      </c>
      <c r="G29" s="2">
        <f>'Entrada de $'!G28</f>
        <v>0</v>
      </c>
      <c r="H29" s="2">
        <f>'Entrada de $'!H28</f>
        <v>0</v>
      </c>
      <c r="I29" s="2">
        <f>'Entrada de $'!I28</f>
        <v>0</v>
      </c>
      <c r="J29" s="2">
        <f>'Entrada de $'!J28</f>
        <v>0</v>
      </c>
      <c r="K29" s="2">
        <f>'Entrada de $'!K28</f>
        <v>0</v>
      </c>
      <c r="L29" s="2">
        <f>'Entrada de $'!L28</f>
        <v>0</v>
      </c>
      <c r="M29" s="2">
        <f>'Entrada de $'!M28</f>
        <v>0</v>
      </c>
      <c r="N29" s="2">
        <f>SUM(B29:M29)</f>
        <v>0</v>
      </c>
    </row>
    <row r="31" spans="1:14">
      <c r="A31" s="8" t="str">
        <f>"Custo Total de "&amp;InformacoesBasicas!C22</f>
        <v xml:space="preserve">Custo Total de </v>
      </c>
      <c r="B31" s="9">
        <f t="shared" ref="B31:M31" si="13">B32*B33</f>
        <v>0</v>
      </c>
      <c r="C31" s="9">
        <f t="shared" si="13"/>
        <v>0</v>
      </c>
      <c r="D31" s="9">
        <f t="shared" si="13"/>
        <v>0</v>
      </c>
      <c r="E31" s="9">
        <f t="shared" si="13"/>
        <v>0</v>
      </c>
      <c r="F31" s="9">
        <f t="shared" si="13"/>
        <v>0</v>
      </c>
      <c r="G31" s="9">
        <f t="shared" si="13"/>
        <v>0</v>
      </c>
      <c r="H31" s="9">
        <f t="shared" si="13"/>
        <v>0</v>
      </c>
      <c r="I31" s="9">
        <f t="shared" si="13"/>
        <v>0</v>
      </c>
      <c r="J31" s="9">
        <f t="shared" si="13"/>
        <v>0</v>
      </c>
      <c r="K31" s="9">
        <f t="shared" si="13"/>
        <v>0</v>
      </c>
      <c r="L31" s="9">
        <f t="shared" si="13"/>
        <v>0</v>
      </c>
      <c r="M31" s="9">
        <f t="shared" si="13"/>
        <v>0</v>
      </c>
      <c r="N31" s="10">
        <f>SUM(B31:M31)</f>
        <v>0</v>
      </c>
    </row>
    <row r="32" spans="1:14">
      <c r="A32" s="2" t="str">
        <f>IF(InformacoesBasicas!B10=1,"Custo de Aquisição de ",IF(InformacoesBasicas!B10=2,"Custo de Prestação de Serviço de ",IF(InformacoesBasicas!B10=3,"Custo de Fabricação de ","Custo de")))&amp;InformacoesBasicas!C22</f>
        <v xml:space="preserve">Custo de Prestação de Serviço de </v>
      </c>
      <c r="B32" s="11">
        <f>'Custo Unitário'!B26</f>
        <v>0</v>
      </c>
      <c r="C32" s="11">
        <f>$B32</f>
        <v>0</v>
      </c>
      <c r="D32" s="11">
        <f t="shared" ref="D32:M32" si="14">$B32</f>
        <v>0</v>
      </c>
      <c r="E32" s="11">
        <f t="shared" si="14"/>
        <v>0</v>
      </c>
      <c r="F32" s="11">
        <f t="shared" si="14"/>
        <v>0</v>
      </c>
      <c r="G32" s="11">
        <f t="shared" si="14"/>
        <v>0</v>
      </c>
      <c r="H32" s="11">
        <f t="shared" si="14"/>
        <v>0</v>
      </c>
      <c r="I32" s="11">
        <f t="shared" si="14"/>
        <v>0</v>
      </c>
      <c r="J32" s="11">
        <f t="shared" si="14"/>
        <v>0</v>
      </c>
      <c r="K32" s="11">
        <f t="shared" si="14"/>
        <v>0</v>
      </c>
      <c r="L32" s="11">
        <f t="shared" si="14"/>
        <v>0</v>
      </c>
      <c r="M32" s="11">
        <f t="shared" si="14"/>
        <v>0</v>
      </c>
      <c r="N32" s="12">
        <f>AVERAGE(B32:L32)</f>
        <v>0</v>
      </c>
    </row>
    <row r="33" spans="1:14">
      <c r="A33" s="2" t="s">
        <v>21</v>
      </c>
      <c r="B33" s="2">
        <f>'Entrada de $'!B32</f>
        <v>0</v>
      </c>
      <c r="C33" s="2">
        <f>'Entrada de $'!C32</f>
        <v>0</v>
      </c>
      <c r="D33" s="2">
        <f>'Entrada de $'!D32</f>
        <v>0</v>
      </c>
      <c r="E33" s="2">
        <f>'Entrada de $'!E32</f>
        <v>0</v>
      </c>
      <c r="F33" s="2">
        <f>'Entrada de $'!F32</f>
        <v>0</v>
      </c>
      <c r="G33" s="2">
        <f>'Entrada de $'!G32</f>
        <v>0</v>
      </c>
      <c r="H33" s="2">
        <f>'Entrada de $'!H32</f>
        <v>0</v>
      </c>
      <c r="I33" s="2">
        <f>'Entrada de $'!I32</f>
        <v>0</v>
      </c>
      <c r="J33" s="2">
        <f>'Entrada de $'!J32</f>
        <v>0</v>
      </c>
      <c r="K33" s="2">
        <f>'Entrada de $'!K32</f>
        <v>0</v>
      </c>
      <c r="L33" s="2">
        <f>'Entrada de $'!L32</f>
        <v>0</v>
      </c>
      <c r="M33" s="2">
        <f>'Entrada de $'!M32</f>
        <v>0</v>
      </c>
      <c r="N33" s="2">
        <f>SUM(B33:M33)</f>
        <v>0</v>
      </c>
    </row>
    <row r="35" spans="1:14">
      <c r="A35" s="8" t="str">
        <f>"Custo Total de "&amp;InformacoesBasicas!C23</f>
        <v xml:space="preserve">Custo Total de </v>
      </c>
      <c r="B35" s="9">
        <f t="shared" ref="B35:M35" si="15">B36*B37</f>
        <v>0</v>
      </c>
      <c r="C35" s="9">
        <f t="shared" si="15"/>
        <v>0</v>
      </c>
      <c r="D35" s="9">
        <f t="shared" si="15"/>
        <v>0</v>
      </c>
      <c r="E35" s="9">
        <f t="shared" si="15"/>
        <v>0</v>
      </c>
      <c r="F35" s="9">
        <f t="shared" si="15"/>
        <v>0</v>
      </c>
      <c r="G35" s="9">
        <f t="shared" si="15"/>
        <v>0</v>
      </c>
      <c r="H35" s="9">
        <f t="shared" si="15"/>
        <v>0</v>
      </c>
      <c r="I35" s="9">
        <f t="shared" si="15"/>
        <v>0</v>
      </c>
      <c r="J35" s="9">
        <f t="shared" si="15"/>
        <v>0</v>
      </c>
      <c r="K35" s="9">
        <f t="shared" si="15"/>
        <v>0</v>
      </c>
      <c r="L35" s="9">
        <f t="shared" si="15"/>
        <v>0</v>
      </c>
      <c r="M35" s="9">
        <f t="shared" si="15"/>
        <v>0</v>
      </c>
      <c r="N35" s="10">
        <f>SUM(B35:M35)</f>
        <v>0</v>
      </c>
    </row>
    <row r="36" spans="1:14">
      <c r="A36" s="2" t="str">
        <f>IF(InformacoesBasicas!B10=1,"Custo de Aquisição de ",IF(InformacoesBasicas!B10=2,"Custo de Prestação de Serviço de ",IF(InformacoesBasicas!B10=3,"Custo de Fabricação de ","Custo de")))&amp;InformacoesBasicas!C23</f>
        <v xml:space="preserve">Custo de Prestação de Serviço de </v>
      </c>
      <c r="B36" s="11">
        <f>'Custo Unitário'!B30</f>
        <v>0</v>
      </c>
      <c r="C36" s="11">
        <f>$B36</f>
        <v>0</v>
      </c>
      <c r="D36" s="11">
        <f t="shared" ref="D36:M36" si="16">$B36</f>
        <v>0</v>
      </c>
      <c r="E36" s="11">
        <f t="shared" si="16"/>
        <v>0</v>
      </c>
      <c r="F36" s="11">
        <f t="shared" si="16"/>
        <v>0</v>
      </c>
      <c r="G36" s="11">
        <f t="shared" si="16"/>
        <v>0</v>
      </c>
      <c r="H36" s="11">
        <f t="shared" si="16"/>
        <v>0</v>
      </c>
      <c r="I36" s="11">
        <f t="shared" si="16"/>
        <v>0</v>
      </c>
      <c r="J36" s="11">
        <f t="shared" si="16"/>
        <v>0</v>
      </c>
      <c r="K36" s="11">
        <f t="shared" si="16"/>
        <v>0</v>
      </c>
      <c r="L36" s="11">
        <f t="shared" si="16"/>
        <v>0</v>
      </c>
      <c r="M36" s="11">
        <f t="shared" si="16"/>
        <v>0</v>
      </c>
      <c r="N36" s="12">
        <f>AVERAGE(B36:L36)</f>
        <v>0</v>
      </c>
    </row>
    <row r="37" spans="1:14">
      <c r="A37" s="2" t="s">
        <v>21</v>
      </c>
      <c r="B37" s="2">
        <f>'Entrada de $'!B36</f>
        <v>0</v>
      </c>
      <c r="C37" s="2">
        <f>'Entrada de $'!C36</f>
        <v>0</v>
      </c>
      <c r="D37" s="2">
        <f>'Entrada de $'!D36</f>
        <v>0</v>
      </c>
      <c r="E37" s="2">
        <f>'Entrada de $'!E36</f>
        <v>0</v>
      </c>
      <c r="F37" s="2">
        <f>'Entrada de $'!F36</f>
        <v>0</v>
      </c>
      <c r="G37" s="2">
        <f>'Entrada de $'!G36</f>
        <v>0</v>
      </c>
      <c r="H37" s="2">
        <f>'Entrada de $'!H36</f>
        <v>0</v>
      </c>
      <c r="I37" s="2">
        <f>'Entrada de $'!I36</f>
        <v>0</v>
      </c>
      <c r="J37" s="2">
        <f>'Entrada de $'!J36</f>
        <v>0</v>
      </c>
      <c r="K37" s="2">
        <f>'Entrada de $'!K36</f>
        <v>0</v>
      </c>
      <c r="L37" s="2">
        <f>'Entrada de $'!L36</f>
        <v>0</v>
      </c>
      <c r="M37" s="2">
        <f>'Entrada de $'!M36</f>
        <v>0</v>
      </c>
      <c r="N37" s="2">
        <f>SUM(B37:M37)</f>
        <v>0</v>
      </c>
    </row>
    <row r="39" spans="1:14">
      <c r="A39" s="8" t="str">
        <f>"Custo Total de "&amp;InformacoesBasicas!C24</f>
        <v xml:space="preserve">Custo Total de </v>
      </c>
      <c r="B39" s="9">
        <f t="shared" ref="B39:M39" si="17">B40*B41</f>
        <v>0</v>
      </c>
      <c r="C39" s="9">
        <f t="shared" si="17"/>
        <v>0</v>
      </c>
      <c r="D39" s="9">
        <f t="shared" si="17"/>
        <v>0</v>
      </c>
      <c r="E39" s="9">
        <f t="shared" si="17"/>
        <v>0</v>
      </c>
      <c r="F39" s="9">
        <f t="shared" si="17"/>
        <v>0</v>
      </c>
      <c r="G39" s="9">
        <f t="shared" si="17"/>
        <v>0</v>
      </c>
      <c r="H39" s="9">
        <f t="shared" si="17"/>
        <v>0</v>
      </c>
      <c r="I39" s="9">
        <f t="shared" si="17"/>
        <v>0</v>
      </c>
      <c r="J39" s="9">
        <f t="shared" si="17"/>
        <v>0</v>
      </c>
      <c r="K39" s="9">
        <f t="shared" si="17"/>
        <v>0</v>
      </c>
      <c r="L39" s="9">
        <f t="shared" si="17"/>
        <v>0</v>
      </c>
      <c r="M39" s="9">
        <f t="shared" si="17"/>
        <v>0</v>
      </c>
      <c r="N39" s="10">
        <f>SUM(B39:M39)</f>
        <v>0</v>
      </c>
    </row>
    <row r="40" spans="1:14">
      <c r="A40" s="2" t="str">
        <f>IF(InformacoesBasicas!B10=1,"Custo de Aquisição de ",IF(InformacoesBasicas!B10=2,"Custo de Prestação de Serviço de ",IF(InformacoesBasicas!B10=3,"Custo de Fabricação de ","Custo de")))&amp;InformacoesBasicas!C24</f>
        <v xml:space="preserve">Custo de Prestação de Serviço de </v>
      </c>
      <c r="B40" s="11">
        <f>'Custo Unitário'!B34</f>
        <v>0</v>
      </c>
      <c r="C40" s="11">
        <f>$B40</f>
        <v>0</v>
      </c>
      <c r="D40" s="11">
        <f t="shared" ref="D40:M40" si="18">$B40</f>
        <v>0</v>
      </c>
      <c r="E40" s="11">
        <f t="shared" si="18"/>
        <v>0</v>
      </c>
      <c r="F40" s="11">
        <f t="shared" si="18"/>
        <v>0</v>
      </c>
      <c r="G40" s="11">
        <f t="shared" si="18"/>
        <v>0</v>
      </c>
      <c r="H40" s="11">
        <f t="shared" si="18"/>
        <v>0</v>
      </c>
      <c r="I40" s="11">
        <f t="shared" si="18"/>
        <v>0</v>
      </c>
      <c r="J40" s="11">
        <f t="shared" si="18"/>
        <v>0</v>
      </c>
      <c r="K40" s="11">
        <f t="shared" si="18"/>
        <v>0</v>
      </c>
      <c r="L40" s="11">
        <f t="shared" si="18"/>
        <v>0</v>
      </c>
      <c r="M40" s="11">
        <f t="shared" si="18"/>
        <v>0</v>
      </c>
      <c r="N40" s="12">
        <f>AVERAGE(B40:L40)</f>
        <v>0</v>
      </c>
    </row>
    <row r="41" spans="1:14">
      <c r="A41" s="2" t="s">
        <v>21</v>
      </c>
      <c r="B41" s="2">
        <f>'Entrada de $'!B40</f>
        <v>0</v>
      </c>
      <c r="C41" s="2">
        <f>'Entrada de $'!C40</f>
        <v>0</v>
      </c>
      <c r="D41" s="2">
        <f>'Entrada de $'!D40</f>
        <v>0</v>
      </c>
      <c r="E41" s="2">
        <f>'Entrada de $'!E40</f>
        <v>0</v>
      </c>
      <c r="F41" s="2">
        <f>'Entrada de $'!F40</f>
        <v>0</v>
      </c>
      <c r="G41" s="2">
        <f>'Entrada de $'!G40</f>
        <v>0</v>
      </c>
      <c r="H41" s="2">
        <f>'Entrada de $'!H40</f>
        <v>0</v>
      </c>
      <c r="I41" s="2">
        <f>'Entrada de $'!I40</f>
        <v>0</v>
      </c>
      <c r="J41" s="2">
        <f>'Entrada de $'!J40</f>
        <v>0</v>
      </c>
      <c r="K41" s="2">
        <f>'Entrada de $'!K40</f>
        <v>0</v>
      </c>
      <c r="L41" s="2">
        <f>'Entrada de $'!L40</f>
        <v>0</v>
      </c>
      <c r="M41" s="2">
        <f>'Entrada de $'!M40</f>
        <v>0</v>
      </c>
      <c r="N41" s="2">
        <f>SUM(B41:M41)</f>
        <v>0</v>
      </c>
    </row>
    <row r="43" spans="1:14">
      <c r="A43" s="8" t="str">
        <f>"Custo Total de "&amp;InformacoesBasicas!C25</f>
        <v xml:space="preserve">Custo Total de </v>
      </c>
      <c r="B43" s="9">
        <f t="shared" ref="B43:M43" si="19">B44*B45</f>
        <v>0</v>
      </c>
      <c r="C43" s="9">
        <f t="shared" si="19"/>
        <v>0</v>
      </c>
      <c r="D43" s="9">
        <f t="shared" si="19"/>
        <v>0</v>
      </c>
      <c r="E43" s="9">
        <f t="shared" si="19"/>
        <v>0</v>
      </c>
      <c r="F43" s="9">
        <f t="shared" si="19"/>
        <v>0</v>
      </c>
      <c r="G43" s="9">
        <f t="shared" si="19"/>
        <v>0</v>
      </c>
      <c r="H43" s="9">
        <f t="shared" si="19"/>
        <v>0</v>
      </c>
      <c r="I43" s="9">
        <f t="shared" si="19"/>
        <v>0</v>
      </c>
      <c r="J43" s="9">
        <f t="shared" si="19"/>
        <v>0</v>
      </c>
      <c r="K43" s="9">
        <f t="shared" si="19"/>
        <v>0</v>
      </c>
      <c r="L43" s="9">
        <f t="shared" si="19"/>
        <v>0</v>
      </c>
      <c r="M43" s="9">
        <f t="shared" si="19"/>
        <v>0</v>
      </c>
      <c r="N43" s="10">
        <f>SUM(B43:M43)</f>
        <v>0</v>
      </c>
    </row>
    <row r="44" spans="1:14">
      <c r="A44" s="2" t="str">
        <f>IF(InformacoesBasicas!B10=1,"Custo de Aquisição de ",IF(InformacoesBasicas!B10=2,"Custo de Prestação de Serviço de ",IF(InformacoesBasicas!B10=3,"Custo de Fabricação de ","Custo de")))&amp;InformacoesBasicas!C25</f>
        <v xml:space="preserve">Custo de Prestação de Serviço de </v>
      </c>
      <c r="B44" s="11">
        <f>'Custo Unitário'!B38</f>
        <v>0</v>
      </c>
      <c r="C44" s="11">
        <f>$B44</f>
        <v>0</v>
      </c>
      <c r="D44" s="11">
        <f t="shared" ref="D44:M44" si="20">$B44</f>
        <v>0</v>
      </c>
      <c r="E44" s="11">
        <f t="shared" si="20"/>
        <v>0</v>
      </c>
      <c r="F44" s="11">
        <f t="shared" si="20"/>
        <v>0</v>
      </c>
      <c r="G44" s="11">
        <f t="shared" si="20"/>
        <v>0</v>
      </c>
      <c r="H44" s="11">
        <f t="shared" si="20"/>
        <v>0</v>
      </c>
      <c r="I44" s="11">
        <f t="shared" si="20"/>
        <v>0</v>
      </c>
      <c r="J44" s="11">
        <f t="shared" si="20"/>
        <v>0</v>
      </c>
      <c r="K44" s="11">
        <f t="shared" si="20"/>
        <v>0</v>
      </c>
      <c r="L44" s="11">
        <f t="shared" si="20"/>
        <v>0</v>
      </c>
      <c r="M44" s="11">
        <f t="shared" si="20"/>
        <v>0</v>
      </c>
      <c r="N44" s="12">
        <f>AVERAGE(B44:L44)</f>
        <v>0</v>
      </c>
    </row>
    <row r="45" spans="1:14">
      <c r="A45" s="2" t="s">
        <v>21</v>
      </c>
      <c r="B45" s="2">
        <f>'Entrada de $'!B44</f>
        <v>0</v>
      </c>
      <c r="C45" s="2">
        <f>'Entrada de $'!C44</f>
        <v>0</v>
      </c>
      <c r="D45" s="2">
        <f>'Entrada de $'!D44</f>
        <v>0</v>
      </c>
      <c r="E45" s="2">
        <f>'Entrada de $'!E44</f>
        <v>0</v>
      </c>
      <c r="F45" s="2">
        <f>'Entrada de $'!F44</f>
        <v>0</v>
      </c>
      <c r="G45" s="2">
        <f>'Entrada de $'!G44</f>
        <v>0</v>
      </c>
      <c r="H45" s="2">
        <f>'Entrada de $'!H44</f>
        <v>0</v>
      </c>
      <c r="I45" s="2">
        <f>'Entrada de $'!I44</f>
        <v>0</v>
      </c>
      <c r="J45" s="2">
        <f>'Entrada de $'!J44</f>
        <v>0</v>
      </c>
      <c r="K45" s="2">
        <f>'Entrada de $'!K44</f>
        <v>0</v>
      </c>
      <c r="L45" s="2">
        <f>'Entrada de $'!L44</f>
        <v>0</v>
      </c>
      <c r="M45" s="2">
        <f>'Entrada de $'!M44</f>
        <v>0</v>
      </c>
      <c r="N45" s="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31"/>
  <sheetViews>
    <sheetView showGridLines="0" zoomScaleNormal="100" workbookViewId="0">
      <pane xSplit="1" ySplit="4" topLeftCell="B5" activePane="bottomRight" state="frozen"/>
      <selection pane="topRight" activeCell="B1" sqref="B1"/>
      <selection pane="bottomLeft" activeCell="A5" sqref="A5"/>
      <selection pane="bottomRight" activeCell="E14" sqref="E14"/>
    </sheetView>
  </sheetViews>
  <sheetFormatPr defaultColWidth="9.109375" defaultRowHeight="10.199999999999999"/>
  <cols>
    <col min="1" max="1" width="27.88671875" style="14" customWidth="1"/>
    <col min="2" max="2" width="11" style="11" bestFit="1" customWidth="1"/>
    <col min="3" max="3" width="11.109375" style="11" customWidth="1"/>
    <col min="4" max="15" width="11" style="11" customWidth="1"/>
    <col min="16" max="16" width="15.44140625" style="12" customWidth="1"/>
    <col min="17" max="16384" width="9.109375" style="14"/>
  </cols>
  <sheetData>
    <row r="1" spans="1:17" ht="15.6">
      <c r="A1" s="23" t="s">
        <v>27</v>
      </c>
    </row>
    <row r="4" spans="1:17" s="26" customFormat="1" ht="20.399999999999999">
      <c r="A4" s="24" t="s">
        <v>18</v>
      </c>
      <c r="B4" s="24">
        <v>0</v>
      </c>
      <c r="C4" s="24"/>
      <c r="D4" s="24">
        <v>1</v>
      </c>
      <c r="E4" s="24">
        <v>2</v>
      </c>
      <c r="F4" s="24">
        <v>3</v>
      </c>
      <c r="G4" s="24">
        <v>4</v>
      </c>
      <c r="H4" s="24">
        <v>5</v>
      </c>
      <c r="I4" s="24">
        <v>6</v>
      </c>
      <c r="J4" s="24">
        <v>7</v>
      </c>
      <c r="K4" s="24">
        <v>8</v>
      </c>
      <c r="L4" s="24">
        <v>9</v>
      </c>
      <c r="M4" s="24">
        <v>10</v>
      </c>
      <c r="N4" s="24">
        <v>11</v>
      </c>
      <c r="O4" s="24">
        <v>12</v>
      </c>
      <c r="P4" s="25" t="s">
        <v>28</v>
      </c>
      <c r="Q4" s="26" t="s">
        <v>29</v>
      </c>
    </row>
    <row r="5" spans="1:17">
      <c r="A5" s="15" t="s">
        <v>30</v>
      </c>
      <c r="B5" s="7">
        <f>B8</f>
        <v>21000</v>
      </c>
      <c r="C5" s="7"/>
      <c r="D5" s="7">
        <f>D19</f>
        <v>21000</v>
      </c>
      <c r="E5" s="7">
        <f t="shared" ref="E5:O5" si="0">E19</f>
        <v>22000</v>
      </c>
      <c r="F5" s="7">
        <f t="shared" si="0"/>
        <v>22000</v>
      </c>
      <c r="G5" s="7">
        <f t="shared" si="0"/>
        <v>26000</v>
      </c>
      <c r="H5" s="7">
        <f t="shared" si="0"/>
        <v>26000</v>
      </c>
      <c r="I5" s="7">
        <f t="shared" si="0"/>
        <v>26000</v>
      </c>
      <c r="J5" s="7">
        <f t="shared" si="0"/>
        <v>26000</v>
      </c>
      <c r="K5" s="7">
        <f t="shared" si="0"/>
        <v>26000</v>
      </c>
      <c r="L5" s="7">
        <f t="shared" si="0"/>
        <v>32000</v>
      </c>
      <c r="M5" s="7">
        <f>M19</f>
        <v>33000</v>
      </c>
      <c r="N5" s="7">
        <f t="shared" si="0"/>
        <v>33000</v>
      </c>
      <c r="O5" s="7">
        <f t="shared" si="0"/>
        <v>33000</v>
      </c>
      <c r="P5" s="13">
        <f>SUM(D5:O5)</f>
        <v>326000</v>
      </c>
    </row>
    <row r="7" spans="1:17">
      <c r="C7" s="24" t="s">
        <v>31</v>
      </c>
    </row>
    <row r="8" spans="1:17">
      <c r="A8" s="16" t="s">
        <v>32</v>
      </c>
      <c r="B8" s="9">
        <f>SUM(B9:B14)</f>
        <v>21000</v>
      </c>
    </row>
    <row r="9" spans="1:17">
      <c r="A9" s="14" t="s">
        <v>33</v>
      </c>
      <c r="B9" s="22">
        <v>5000</v>
      </c>
    </row>
    <row r="10" spans="1:17">
      <c r="A10" s="14" t="s">
        <v>34</v>
      </c>
      <c r="B10" s="22">
        <v>15000</v>
      </c>
      <c r="C10" s="11">
        <f>B10*0.2</f>
        <v>3000</v>
      </c>
    </row>
    <row r="11" spans="1:17">
      <c r="A11" s="14" t="s">
        <v>35</v>
      </c>
      <c r="B11" s="22">
        <v>0</v>
      </c>
      <c r="C11" s="11">
        <f>B11*0.01</f>
        <v>0</v>
      </c>
    </row>
    <row r="12" spans="1:17">
      <c r="A12" s="14" t="s">
        <v>36</v>
      </c>
      <c r="B12" s="22">
        <v>0</v>
      </c>
      <c r="C12" s="11">
        <f>B12*0.2</f>
        <v>0</v>
      </c>
    </row>
    <row r="13" spans="1:17">
      <c r="A13" s="14" t="s">
        <v>37</v>
      </c>
      <c r="B13" s="22">
        <v>0</v>
      </c>
    </row>
    <row r="14" spans="1:17">
      <c r="A14" s="14" t="s">
        <v>38</v>
      </c>
      <c r="B14" s="22">
        <v>1000</v>
      </c>
      <c r="D14" s="14"/>
    </row>
    <row r="15" spans="1:17">
      <c r="B15" s="22"/>
      <c r="D15" s="14"/>
    </row>
    <row r="16" spans="1:17">
      <c r="B16" s="22"/>
      <c r="D16" s="14"/>
    </row>
    <row r="17" spans="1:20">
      <c r="B17" s="22"/>
      <c r="D17" s="14"/>
    </row>
    <row r="18" spans="1:20">
      <c r="Q18" s="30">
        <f>(Q19/P19)-1</f>
        <v>1.3412969283276452</v>
      </c>
      <c r="R18" s="30">
        <f t="shared" ref="R18:T18" si="1">(R19/Q19)-1</f>
        <v>0.17492711370262382</v>
      </c>
      <c r="S18" s="30">
        <f t="shared" si="1"/>
        <v>0.14888337468982638</v>
      </c>
      <c r="T18" s="30">
        <f t="shared" si="1"/>
        <v>0.12958963282937375</v>
      </c>
    </row>
    <row r="19" spans="1:20">
      <c r="A19" s="16" t="s">
        <v>39</v>
      </c>
      <c r="D19" s="9">
        <f>SUM(D20:D28)</f>
        <v>21000</v>
      </c>
      <c r="E19" s="9">
        <f t="shared" ref="E19:O19" si="2">SUM(E20:E28)</f>
        <v>22000</v>
      </c>
      <c r="F19" s="9">
        <f t="shared" si="2"/>
        <v>22000</v>
      </c>
      <c r="G19" s="9">
        <f t="shared" si="2"/>
        <v>26000</v>
      </c>
      <c r="H19" s="9">
        <f t="shared" si="2"/>
        <v>26000</v>
      </c>
      <c r="I19" s="9">
        <f t="shared" si="2"/>
        <v>26000</v>
      </c>
      <c r="J19" s="9">
        <f t="shared" si="2"/>
        <v>26000</v>
      </c>
      <c r="K19" s="9">
        <f t="shared" si="2"/>
        <v>26000</v>
      </c>
      <c r="L19" s="9">
        <f t="shared" si="2"/>
        <v>32000</v>
      </c>
      <c r="M19" s="9">
        <f t="shared" si="2"/>
        <v>33000</v>
      </c>
      <c r="N19" s="9">
        <f t="shared" si="2"/>
        <v>33000</v>
      </c>
      <c r="O19" s="9">
        <f t="shared" si="2"/>
        <v>33000</v>
      </c>
      <c r="P19" s="10">
        <f>SUM(D19:N19)</f>
        <v>293000</v>
      </c>
      <c r="Q19" s="14">
        <f>SUM(Q20:Q28)</f>
        <v>686000</v>
      </c>
      <c r="R19" s="14">
        <f t="shared" ref="R19:T19" si="3">SUM(R20:R28)</f>
        <v>806000</v>
      </c>
      <c r="S19" s="14">
        <f t="shared" si="3"/>
        <v>926000</v>
      </c>
      <c r="T19" s="14">
        <f t="shared" si="3"/>
        <v>1046000</v>
      </c>
    </row>
    <row r="20" spans="1:20">
      <c r="A20" s="14" t="s">
        <v>40</v>
      </c>
      <c r="D20" s="22">
        <v>16000</v>
      </c>
      <c r="E20" s="22">
        <v>16000</v>
      </c>
      <c r="F20" s="22">
        <v>16000</v>
      </c>
      <c r="G20" s="22">
        <v>20000</v>
      </c>
      <c r="H20" s="22">
        <v>20000</v>
      </c>
      <c r="I20" s="22">
        <v>20000</v>
      </c>
      <c r="J20" s="22">
        <v>20000</v>
      </c>
      <c r="K20" s="22">
        <v>20000</v>
      </c>
      <c r="L20" s="22">
        <v>24000</v>
      </c>
      <c r="M20" s="22">
        <v>24000</v>
      </c>
      <c r="N20" s="22">
        <v>24000</v>
      </c>
      <c r="O20" s="22">
        <v>24000</v>
      </c>
      <c r="P20" s="12">
        <f>SUM(D20:O20)</f>
        <v>244000</v>
      </c>
      <c r="Q20" s="14">
        <f>P20+10000*12</f>
        <v>364000</v>
      </c>
      <c r="R20" s="14">
        <f t="shared" ref="R20:T20" si="4">Q20+10000*12</f>
        <v>484000</v>
      </c>
      <c r="S20" s="14">
        <f t="shared" si="4"/>
        <v>604000</v>
      </c>
      <c r="T20" s="14">
        <f t="shared" si="4"/>
        <v>724000</v>
      </c>
    </row>
    <row r="21" spans="1:20">
      <c r="A21" s="14" t="s">
        <v>41</v>
      </c>
      <c r="D21" s="22">
        <v>0</v>
      </c>
      <c r="E21" s="22">
        <v>0</v>
      </c>
      <c r="F21" s="22">
        <v>0</v>
      </c>
      <c r="G21" s="22">
        <v>0</v>
      </c>
      <c r="H21" s="22">
        <v>0</v>
      </c>
      <c r="I21" s="22">
        <v>0</v>
      </c>
      <c r="J21" s="22">
        <v>0</v>
      </c>
      <c r="K21" s="22">
        <v>0</v>
      </c>
      <c r="L21" s="22">
        <v>0</v>
      </c>
      <c r="M21" s="22">
        <v>0</v>
      </c>
      <c r="N21" s="22">
        <v>0</v>
      </c>
      <c r="O21" s="22">
        <v>0</v>
      </c>
      <c r="P21" s="12">
        <f t="shared" ref="P21:P28" si="5">SUM(D21:O21)</f>
        <v>0</v>
      </c>
      <c r="Q21" s="14">
        <f>20000*12</f>
        <v>240000</v>
      </c>
      <c r="R21" s="14">
        <f t="shared" ref="R21:T21" si="6">20000*12</f>
        <v>240000</v>
      </c>
      <c r="S21" s="14">
        <f t="shared" si="6"/>
        <v>240000</v>
      </c>
      <c r="T21" s="14">
        <f t="shared" si="6"/>
        <v>240000</v>
      </c>
    </row>
    <row r="22" spans="1:20" s="31" customFormat="1">
      <c r="A22" s="31" t="s">
        <v>42</v>
      </c>
      <c r="B22" s="32"/>
      <c r="C22" s="32"/>
      <c r="D22" s="33">
        <v>0</v>
      </c>
      <c r="E22" s="33">
        <v>1000</v>
      </c>
      <c r="F22" s="33">
        <v>1000</v>
      </c>
      <c r="G22" s="33">
        <v>1000</v>
      </c>
      <c r="H22" s="33">
        <v>1000</v>
      </c>
      <c r="I22" s="33">
        <v>1000</v>
      </c>
      <c r="J22" s="33">
        <v>1000</v>
      </c>
      <c r="K22" s="33">
        <v>1000</v>
      </c>
      <c r="L22" s="33">
        <v>2000</v>
      </c>
      <c r="M22" s="33">
        <v>2000</v>
      </c>
      <c r="N22" s="33">
        <v>2000</v>
      </c>
      <c r="O22" s="33">
        <v>2000</v>
      </c>
      <c r="P22" s="34">
        <f t="shared" si="5"/>
        <v>15000</v>
      </c>
      <c r="Q22" s="31">
        <f>P22</f>
        <v>15000</v>
      </c>
      <c r="R22" s="31">
        <f t="shared" ref="R22:T28" si="7">Q22</f>
        <v>15000</v>
      </c>
      <c r="S22" s="31">
        <f t="shared" si="7"/>
        <v>15000</v>
      </c>
      <c r="T22" s="31">
        <f t="shared" si="7"/>
        <v>15000</v>
      </c>
    </row>
    <row r="23" spans="1:20">
      <c r="A23" s="14" t="s">
        <v>43</v>
      </c>
      <c r="D23" s="22">
        <v>2000</v>
      </c>
      <c r="E23" s="22">
        <v>2000</v>
      </c>
      <c r="F23" s="22">
        <v>2000</v>
      </c>
      <c r="G23" s="22">
        <v>2000</v>
      </c>
      <c r="H23" s="22">
        <v>2000</v>
      </c>
      <c r="I23" s="22">
        <v>2000</v>
      </c>
      <c r="J23" s="22">
        <v>2000</v>
      </c>
      <c r="K23" s="22">
        <v>2000</v>
      </c>
      <c r="L23" s="22">
        <v>2000</v>
      </c>
      <c r="M23" s="22">
        <v>3000</v>
      </c>
      <c r="N23" s="22">
        <v>3000</v>
      </c>
      <c r="O23" s="22">
        <v>3000</v>
      </c>
      <c r="P23" s="12">
        <f t="shared" si="5"/>
        <v>27000</v>
      </c>
      <c r="Q23" s="14">
        <f t="shared" ref="Q23:Q28" si="8">P23</f>
        <v>27000</v>
      </c>
      <c r="R23" s="14">
        <f t="shared" si="7"/>
        <v>27000</v>
      </c>
      <c r="S23" s="14">
        <f t="shared" si="7"/>
        <v>27000</v>
      </c>
      <c r="T23" s="14">
        <f t="shared" si="7"/>
        <v>27000</v>
      </c>
    </row>
    <row r="24" spans="1:20">
      <c r="A24" s="14" t="s">
        <v>44</v>
      </c>
      <c r="D24" s="22">
        <v>0</v>
      </c>
      <c r="E24" s="22">
        <v>0</v>
      </c>
      <c r="F24" s="22">
        <v>0</v>
      </c>
      <c r="G24" s="22">
        <v>0</v>
      </c>
      <c r="H24" s="22">
        <v>0</v>
      </c>
      <c r="I24" s="22">
        <v>0</v>
      </c>
      <c r="J24" s="22">
        <v>0</v>
      </c>
      <c r="K24" s="22">
        <v>0</v>
      </c>
      <c r="L24" s="22">
        <v>0</v>
      </c>
      <c r="M24" s="22">
        <v>0</v>
      </c>
      <c r="N24" s="22">
        <v>0</v>
      </c>
      <c r="O24" s="22">
        <v>0</v>
      </c>
      <c r="P24" s="12">
        <f t="shared" si="5"/>
        <v>0</v>
      </c>
      <c r="Q24" s="14">
        <f t="shared" si="8"/>
        <v>0</v>
      </c>
      <c r="R24" s="14">
        <f t="shared" si="7"/>
        <v>0</v>
      </c>
      <c r="S24" s="14">
        <f t="shared" si="7"/>
        <v>0</v>
      </c>
      <c r="T24" s="14">
        <f t="shared" si="7"/>
        <v>0</v>
      </c>
    </row>
    <row r="25" spans="1:20">
      <c r="A25" s="14" t="s">
        <v>45</v>
      </c>
      <c r="D25" s="22">
        <v>0</v>
      </c>
      <c r="E25" s="22">
        <v>0</v>
      </c>
      <c r="F25" s="22">
        <v>0</v>
      </c>
      <c r="G25" s="22">
        <v>0</v>
      </c>
      <c r="H25" s="22">
        <v>0</v>
      </c>
      <c r="I25" s="22">
        <v>0</v>
      </c>
      <c r="J25" s="22">
        <v>0</v>
      </c>
      <c r="K25" s="22">
        <v>0</v>
      </c>
      <c r="L25" s="22">
        <v>0</v>
      </c>
      <c r="M25" s="22">
        <v>0</v>
      </c>
      <c r="N25" s="22">
        <v>0</v>
      </c>
      <c r="O25" s="22">
        <v>0</v>
      </c>
      <c r="P25" s="12">
        <f t="shared" si="5"/>
        <v>0</v>
      </c>
      <c r="Q25" s="14">
        <f t="shared" si="8"/>
        <v>0</v>
      </c>
      <c r="R25" s="14">
        <f t="shared" si="7"/>
        <v>0</v>
      </c>
      <c r="S25" s="14">
        <f t="shared" si="7"/>
        <v>0</v>
      </c>
      <c r="T25" s="14">
        <f t="shared" si="7"/>
        <v>0</v>
      </c>
    </row>
    <row r="26" spans="1:20">
      <c r="A26" s="14" t="s">
        <v>46</v>
      </c>
      <c r="D26" s="22">
        <v>0</v>
      </c>
      <c r="E26" s="22">
        <v>0</v>
      </c>
      <c r="F26" s="22">
        <v>0</v>
      </c>
      <c r="G26" s="22">
        <v>0</v>
      </c>
      <c r="H26" s="22">
        <v>0</v>
      </c>
      <c r="I26" s="22">
        <v>0</v>
      </c>
      <c r="J26" s="22">
        <v>0</v>
      </c>
      <c r="K26" s="22">
        <v>0</v>
      </c>
      <c r="L26" s="22">
        <v>0</v>
      </c>
      <c r="M26" s="22">
        <v>0</v>
      </c>
      <c r="N26" s="22">
        <v>0</v>
      </c>
      <c r="O26" s="22">
        <v>0</v>
      </c>
      <c r="P26" s="12">
        <f>SUM(D26:O26)</f>
        <v>0</v>
      </c>
      <c r="Q26" s="14">
        <f t="shared" si="8"/>
        <v>0</v>
      </c>
      <c r="R26" s="14">
        <f t="shared" si="7"/>
        <v>0</v>
      </c>
      <c r="S26" s="14">
        <f t="shared" si="7"/>
        <v>0</v>
      </c>
      <c r="T26" s="14">
        <f t="shared" si="7"/>
        <v>0</v>
      </c>
    </row>
    <row r="27" spans="1:20">
      <c r="A27" s="14" t="s">
        <v>47</v>
      </c>
      <c r="D27" s="22">
        <v>1000</v>
      </c>
      <c r="E27" s="22">
        <v>1000</v>
      </c>
      <c r="F27" s="22">
        <v>1000</v>
      </c>
      <c r="G27" s="22">
        <v>1000</v>
      </c>
      <c r="H27" s="22">
        <v>1000</v>
      </c>
      <c r="I27" s="22">
        <v>1000</v>
      </c>
      <c r="J27" s="22">
        <v>1000</v>
      </c>
      <c r="K27" s="22">
        <v>1000</v>
      </c>
      <c r="L27" s="22">
        <v>1000</v>
      </c>
      <c r="M27" s="22">
        <v>1000</v>
      </c>
      <c r="N27" s="22">
        <v>1000</v>
      </c>
      <c r="O27" s="22">
        <v>1000</v>
      </c>
      <c r="P27" s="12">
        <f t="shared" si="5"/>
        <v>12000</v>
      </c>
      <c r="Q27" s="14">
        <f t="shared" si="8"/>
        <v>12000</v>
      </c>
      <c r="R27" s="14">
        <f t="shared" si="7"/>
        <v>12000</v>
      </c>
      <c r="S27" s="14">
        <f t="shared" si="7"/>
        <v>12000</v>
      </c>
      <c r="T27" s="14">
        <f t="shared" si="7"/>
        <v>12000</v>
      </c>
    </row>
    <row r="28" spans="1:20">
      <c r="A28" s="14" t="s">
        <v>48</v>
      </c>
      <c r="D28" s="22">
        <v>2000</v>
      </c>
      <c r="E28" s="22">
        <v>2000</v>
      </c>
      <c r="F28" s="22">
        <v>2000</v>
      </c>
      <c r="G28" s="22">
        <v>2000</v>
      </c>
      <c r="H28" s="22">
        <v>2000</v>
      </c>
      <c r="I28" s="22">
        <v>2000</v>
      </c>
      <c r="J28" s="22">
        <v>2000</v>
      </c>
      <c r="K28" s="22">
        <v>2000</v>
      </c>
      <c r="L28" s="22">
        <v>3000</v>
      </c>
      <c r="M28" s="22">
        <v>3000</v>
      </c>
      <c r="N28" s="22">
        <v>3000</v>
      </c>
      <c r="O28" s="22">
        <v>3000</v>
      </c>
      <c r="P28" s="12">
        <f t="shared" si="5"/>
        <v>28000</v>
      </c>
      <c r="Q28" s="14">
        <f t="shared" si="8"/>
        <v>28000</v>
      </c>
      <c r="R28" s="14">
        <f t="shared" si="7"/>
        <v>28000</v>
      </c>
      <c r="S28" s="14">
        <f t="shared" si="7"/>
        <v>28000</v>
      </c>
      <c r="T28" s="14">
        <f t="shared" si="7"/>
        <v>28000</v>
      </c>
    </row>
    <row r="30" spans="1:20">
      <c r="C30" s="11" t="s">
        <v>49</v>
      </c>
      <c r="D30" s="11">
        <v>10</v>
      </c>
      <c r="E30" s="11">
        <v>10</v>
      </c>
      <c r="F30" s="11">
        <v>10</v>
      </c>
      <c r="G30" s="11">
        <v>10</v>
      </c>
      <c r="H30" s="11">
        <v>10</v>
      </c>
      <c r="I30" s="11">
        <v>10</v>
      </c>
      <c r="J30" s="11">
        <v>10</v>
      </c>
      <c r="K30" s="11">
        <v>10</v>
      </c>
      <c r="L30" s="11">
        <v>10</v>
      </c>
      <c r="M30" s="11">
        <v>10</v>
      </c>
      <c r="N30" s="11">
        <v>10</v>
      </c>
      <c r="O30" s="11">
        <v>10</v>
      </c>
    </row>
    <row r="31" spans="1:20">
      <c r="C31" s="11" t="s">
        <v>50</v>
      </c>
      <c r="D31" s="35">
        <f>'Entrada de $'!B8</f>
        <v>1</v>
      </c>
      <c r="E31" s="35">
        <f>'Entrada de $'!C8</f>
        <v>10</v>
      </c>
      <c r="F31" s="35">
        <f>'Entrada de $'!D8</f>
        <v>20</v>
      </c>
      <c r="G31" s="35">
        <f>'Entrada de $'!E8</f>
        <v>25</v>
      </c>
      <c r="H31" s="35">
        <f>'Entrada de $'!F8</f>
        <v>35</v>
      </c>
      <c r="I31" s="35">
        <f>'Entrada de $'!G8</f>
        <v>30</v>
      </c>
      <c r="J31" s="35">
        <f>'Entrada de $'!H8</f>
        <v>50</v>
      </c>
      <c r="K31" s="35">
        <f>'Entrada de $'!I8</f>
        <v>10</v>
      </c>
      <c r="L31" s="35">
        <f>'Entrada de $'!J8</f>
        <v>30</v>
      </c>
      <c r="M31" s="35">
        <f>'Entrada de $'!K8</f>
        <v>50</v>
      </c>
      <c r="N31" s="35">
        <f>'Entrada de $'!L8</f>
        <v>20</v>
      </c>
      <c r="O31" s="35">
        <f>'Entrada de $'!M8</f>
        <v>40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6"/>
  <sheetViews>
    <sheetView showGridLines="0" zoomScale="70" zoomScaleNormal="70" workbookViewId="0">
      <selection activeCell="B11" sqref="B11"/>
    </sheetView>
  </sheetViews>
  <sheetFormatPr defaultColWidth="9.109375" defaultRowHeight="13.2"/>
  <cols>
    <col min="1" max="1" width="31.88671875" style="17" customWidth="1"/>
    <col min="2" max="2" width="13.6640625" style="17" bestFit="1" customWidth="1"/>
    <col min="3" max="6" width="13" style="17" customWidth="1"/>
    <col min="7" max="7" width="13.109375" style="17" bestFit="1" customWidth="1"/>
    <col min="8" max="10" width="9.109375" style="17"/>
    <col min="11" max="11" width="9.77734375" style="17" bestFit="1" customWidth="1"/>
    <col min="12" max="16384" width="9.109375" style="17"/>
  </cols>
  <sheetData>
    <row r="1" spans="1:6" ht="15.6">
      <c r="A1" s="23" t="s">
        <v>51</v>
      </c>
      <c r="B1" s="28"/>
      <c r="C1" s="28"/>
      <c r="D1" s="28"/>
      <c r="E1" s="28"/>
      <c r="F1" s="28"/>
    </row>
    <row r="2" spans="1:6">
      <c r="A2" s="28"/>
      <c r="B2" s="28"/>
      <c r="C2" s="28">
        <f>C4/B4</f>
        <v>1.1000000000000001</v>
      </c>
      <c r="D2" s="28">
        <f t="shared" ref="D2:F2" si="0">D4/C4</f>
        <v>1.1999999999999997</v>
      </c>
      <c r="E2" s="28">
        <f t="shared" si="0"/>
        <v>1.25</v>
      </c>
      <c r="F2" s="28">
        <f t="shared" si="0"/>
        <v>1.3</v>
      </c>
    </row>
    <row r="3" spans="1:6">
      <c r="A3" s="28"/>
      <c r="B3" s="18">
        <v>2023</v>
      </c>
      <c r="C3" s="18">
        <v>2024</v>
      </c>
      <c r="D3" s="18">
        <v>2025</v>
      </c>
      <c r="E3" s="18">
        <v>2026</v>
      </c>
      <c r="F3" s="18">
        <v>2027</v>
      </c>
    </row>
    <row r="4" spans="1:6">
      <c r="A4" s="36" t="s">
        <v>52</v>
      </c>
      <c r="B4" s="37">
        <f>'Entrada de $'!N5</f>
        <v>1605000</v>
      </c>
      <c r="C4" s="37">
        <f>B4*(1+InformacoesBasicas!D29)</f>
        <v>1765500.0000000002</v>
      </c>
      <c r="D4" s="37">
        <f>C4*(1+InformacoesBasicas!D30)</f>
        <v>2118600</v>
      </c>
      <c r="E4" s="37">
        <f>D4*(1+InformacoesBasicas!D31)</f>
        <v>2648250</v>
      </c>
      <c r="F4" s="37">
        <f>E4*(1+InformacoesBasicas!D32)</f>
        <v>3442725</v>
      </c>
    </row>
    <row r="5" spans="1:6">
      <c r="A5" s="28" t="s">
        <v>53</v>
      </c>
      <c r="B5" s="38">
        <f>IF(InformacoesBasicas!$B10=1,0.18,IF(InformacoesBasicas!$B10=2,0.05,IF(InformacoesBasicas!$B10=1,0.1,0.1)))*B4</f>
        <v>80250</v>
      </c>
      <c r="C5" s="38">
        <f>IF(InformacoesBasicas!$B10=1,0.18,IF(InformacoesBasicas!$B10=2,0.05,IF(InformacoesBasicas!$B10=1,0.1,0.1)))*C4</f>
        <v>88275.000000000015</v>
      </c>
      <c r="D5" s="38">
        <f>IF(InformacoesBasicas!$B10=1,0.18,IF(InformacoesBasicas!$B10=2,0.05,IF(InformacoesBasicas!$B10=1,0.1,0.1)))*D4</f>
        <v>105930</v>
      </c>
      <c r="E5" s="38">
        <f>IF(InformacoesBasicas!$B10=1,0.18,IF(InformacoesBasicas!$B10=2,0.05,IF(InformacoesBasicas!$B10=1,0.1,0.1)))*E4</f>
        <v>132412.5</v>
      </c>
      <c r="F5" s="38">
        <f>IF(InformacoesBasicas!$B10=1,0.18,IF(InformacoesBasicas!$B10=2,0.05,IF(InformacoesBasicas!$B10=1,0.1,0.1)))*F4</f>
        <v>172136.25</v>
      </c>
    </row>
    <row r="6" spans="1:6">
      <c r="A6" s="36" t="s">
        <v>54</v>
      </c>
      <c r="B6" s="37">
        <f>B4-B5</f>
        <v>1524750</v>
      </c>
      <c r="C6" s="37">
        <f>C4-C5</f>
        <v>1677225.0000000002</v>
      </c>
      <c r="D6" s="37">
        <f>D4-D5</f>
        <v>2012670</v>
      </c>
      <c r="E6" s="37">
        <f>E4-E5</f>
        <v>2515837.5</v>
      </c>
      <c r="F6" s="37">
        <f>F4-F5</f>
        <v>3270588.75</v>
      </c>
    </row>
    <row r="7" spans="1:6">
      <c r="A7" s="39" t="s">
        <v>55</v>
      </c>
      <c r="B7" s="40">
        <v>1000</v>
      </c>
      <c r="C7" s="38">
        <f>B7*(1+InformacoesBasicas!D43)</f>
        <v>1100</v>
      </c>
      <c r="D7" s="38">
        <f>C7*(1+InformacoesBasicas!E43)</f>
        <v>1100</v>
      </c>
      <c r="E7" s="38">
        <f>D7*(1+InformacoesBasicas!F43)</f>
        <v>1100</v>
      </c>
      <c r="F7" s="38">
        <f>E7*(1+InformacoesBasicas!G43)</f>
        <v>1100</v>
      </c>
    </row>
    <row r="8" spans="1:6">
      <c r="A8" s="28" t="s">
        <v>56</v>
      </c>
      <c r="B8" s="38">
        <f>'Saídas de $'!P19</f>
        <v>293000</v>
      </c>
      <c r="C8" s="38">
        <f>B8*(1+InformacoesBasicas!D36)</f>
        <v>380900</v>
      </c>
      <c r="D8" s="38">
        <f>C8*(1+InformacoesBasicas!D37)</f>
        <v>418990.00000000006</v>
      </c>
      <c r="E8" s="38">
        <f>D8*(1+InformacoesBasicas!D38)</f>
        <v>460889.00000000012</v>
      </c>
      <c r="F8" s="38">
        <f>E8*(1+InformacoesBasicas!D39)</f>
        <v>506977.9000000002</v>
      </c>
    </row>
    <row r="9" spans="1:6">
      <c r="A9" s="28" t="s">
        <v>57</v>
      </c>
      <c r="B9" s="38">
        <f>B6-B8-B7</f>
        <v>1230750</v>
      </c>
      <c r="C9" s="38">
        <f>C6-C8-C7</f>
        <v>1295225.0000000002</v>
      </c>
      <c r="D9" s="38">
        <f>D6-D8-D7</f>
        <v>1592580</v>
      </c>
      <c r="E9" s="38">
        <f>E6-E8-E7</f>
        <v>2053848.5</v>
      </c>
      <c r="F9" s="38">
        <f>F6-F8-F7</f>
        <v>2762510.8499999996</v>
      </c>
    </row>
    <row r="10" spans="1:6">
      <c r="A10" s="28" t="s">
        <v>58</v>
      </c>
      <c r="B10" s="38">
        <f>IF(B9&gt;0,B9*0.25,0)</f>
        <v>307687.5</v>
      </c>
      <c r="C10" s="38">
        <f>IF(C9&gt;0,C9*0.25,0)</f>
        <v>323806.25000000006</v>
      </c>
      <c r="D10" s="38">
        <f>IF(D9&gt;0,D9*0.25,0)</f>
        <v>398145</v>
      </c>
      <c r="E10" s="38">
        <f>IF(E9&gt;0,E9*0.25,0)</f>
        <v>513462.125</v>
      </c>
      <c r="F10" s="38">
        <f>IF(F9&gt;0,F9*0.25,0)</f>
        <v>690627.71249999991</v>
      </c>
    </row>
    <row r="11" spans="1:6">
      <c r="A11" s="36" t="s">
        <v>59</v>
      </c>
      <c r="B11" s="37">
        <f>B9-B10</f>
        <v>923062.5</v>
      </c>
      <c r="C11" s="37">
        <f>C9-C10</f>
        <v>971418.75000000023</v>
      </c>
      <c r="D11" s="37">
        <f>D9-D10</f>
        <v>1194435</v>
      </c>
      <c r="E11" s="37">
        <f>E9-E10</f>
        <v>1540386.375</v>
      </c>
      <c r="F11" s="37">
        <f>F9-F10</f>
        <v>2071883.1374999997</v>
      </c>
    </row>
    <row r="12" spans="1:6">
      <c r="A12" s="28"/>
      <c r="B12" s="38"/>
      <c r="C12" s="28"/>
      <c r="D12" s="28"/>
      <c r="E12" s="28"/>
      <c r="F12" s="28"/>
    </row>
    <row r="14" spans="1:6" ht="15.6">
      <c r="A14" s="23" t="s">
        <v>60</v>
      </c>
      <c r="B14" s="28"/>
      <c r="C14" s="28"/>
      <c r="D14" s="28"/>
      <c r="E14" s="28"/>
      <c r="F14" s="28"/>
    </row>
    <row r="15" spans="1:6" ht="15.6">
      <c r="A15" s="23"/>
      <c r="B15" s="18">
        <v>2023</v>
      </c>
      <c r="C15" s="18">
        <v>2024</v>
      </c>
      <c r="D15" s="18">
        <v>2025</v>
      </c>
      <c r="E15" s="18">
        <v>2026</v>
      </c>
      <c r="F15" s="18">
        <v>2027</v>
      </c>
    </row>
    <row r="16" spans="1:6">
      <c r="A16" s="36" t="s">
        <v>61</v>
      </c>
      <c r="B16" s="37">
        <f>B4</f>
        <v>1605000</v>
      </c>
      <c r="C16" s="37">
        <f>C4</f>
        <v>1765500.0000000002</v>
      </c>
      <c r="D16" s="37">
        <f>D4</f>
        <v>2118600</v>
      </c>
      <c r="E16" s="37">
        <f>E4</f>
        <v>2648250</v>
      </c>
      <c r="F16" s="37">
        <f>F4</f>
        <v>3442725</v>
      </c>
    </row>
    <row r="17" spans="1:11">
      <c r="A17" s="28" t="s">
        <v>62</v>
      </c>
      <c r="B17" s="38">
        <f>B5+B8+B10+B7</f>
        <v>681937.5</v>
      </c>
      <c r="C17" s="38">
        <f>C5+C8+C10+C7</f>
        <v>794081.25</v>
      </c>
      <c r="D17" s="38">
        <f>D5+D8+D10+D7</f>
        <v>924165</v>
      </c>
      <c r="E17" s="38">
        <f>E5+E8+E10+E7</f>
        <v>1107863.625</v>
      </c>
      <c r="F17" s="38">
        <f>F5+F8+F10+F7</f>
        <v>1370841.8625</v>
      </c>
      <c r="G17" s="28"/>
      <c r="H17" s="28"/>
      <c r="I17" s="28"/>
      <c r="J17" s="28"/>
      <c r="K17" s="28"/>
    </row>
    <row r="18" spans="1:11">
      <c r="A18" s="28" t="s">
        <v>63</v>
      </c>
      <c r="B18" s="38">
        <f>SUM('Saídas de $'!C$10:$C$12)</f>
        <v>3000</v>
      </c>
      <c r="C18" s="38">
        <f>SUM('Saídas de $'!$C$10:D$12)</f>
        <v>3000</v>
      </c>
      <c r="D18" s="38">
        <f>SUM('Saídas de $'!$C$10:E$12)</f>
        <v>3000</v>
      </c>
      <c r="E18" s="38">
        <f>SUM('Saídas de $'!$C$10:F$12)</f>
        <v>3000</v>
      </c>
      <c r="F18" s="38">
        <f>SUM('Saídas de $'!$C$10:G$12)</f>
        <v>3000</v>
      </c>
      <c r="G18" s="28"/>
      <c r="H18" s="28"/>
      <c r="I18" s="28"/>
      <c r="J18" s="28"/>
      <c r="K18" s="28"/>
    </row>
    <row r="19" spans="1:11">
      <c r="A19" s="36" t="s">
        <v>64</v>
      </c>
      <c r="B19" s="37">
        <f>B16-B17+B18</f>
        <v>926062.5</v>
      </c>
      <c r="C19" s="37">
        <f>C16-C17+C18</f>
        <v>974418.75000000023</v>
      </c>
      <c r="D19" s="37">
        <f>D16-D17+D18</f>
        <v>1197435</v>
      </c>
      <c r="E19" s="37">
        <f>E16-E17+E18</f>
        <v>1543386.375</v>
      </c>
      <c r="F19" s="37">
        <f>F16-F17+F18</f>
        <v>2074883.1375</v>
      </c>
      <c r="G19" s="28"/>
      <c r="H19" s="28"/>
      <c r="I19" s="28"/>
      <c r="J19" s="28"/>
      <c r="K19" s="28"/>
    </row>
    <row r="23" spans="1:11">
      <c r="A23" s="41" t="s">
        <v>65</v>
      </c>
      <c r="B23" s="36"/>
      <c r="C23" s="42"/>
      <c r="D23" s="36" t="s">
        <v>66</v>
      </c>
      <c r="E23" s="28"/>
      <c r="F23" s="28"/>
      <c r="G23" s="28"/>
      <c r="H23" s="28"/>
      <c r="I23" s="28"/>
      <c r="J23" s="28"/>
      <c r="K23" s="28"/>
    </row>
    <row r="25" spans="1:11">
      <c r="A25" s="28"/>
      <c r="B25" s="28"/>
      <c r="C25" s="43"/>
      <c r="D25" s="28"/>
      <c r="E25" s="28"/>
      <c r="F25" s="28"/>
      <c r="G25" s="28"/>
      <c r="H25" s="28"/>
      <c r="I25" s="28"/>
      <c r="J25" s="28"/>
      <c r="K25" s="28"/>
    </row>
    <row r="27" spans="1:11">
      <c r="A27" s="28"/>
      <c r="B27" s="29" t="s">
        <v>67</v>
      </c>
      <c r="C27" s="29" t="s">
        <v>68</v>
      </c>
      <c r="D27" s="29" t="s">
        <v>69</v>
      </c>
      <c r="E27" s="29" t="s">
        <v>70</v>
      </c>
      <c r="F27" s="29" t="s">
        <v>71</v>
      </c>
      <c r="G27" s="29" t="s">
        <v>72</v>
      </c>
      <c r="H27" s="29" t="s">
        <v>73</v>
      </c>
      <c r="I27" s="29" t="s">
        <v>74</v>
      </c>
      <c r="J27" s="29" t="s">
        <v>75</v>
      </c>
      <c r="K27" s="29" t="s">
        <v>76</v>
      </c>
    </row>
    <row r="28" spans="1:11">
      <c r="A28" s="28" t="s">
        <v>77</v>
      </c>
      <c r="B28" s="44">
        <f>B29</f>
        <v>10</v>
      </c>
      <c r="C28" s="44">
        <f>C29+B28*(1-C31)</f>
        <v>24</v>
      </c>
      <c r="D28" s="45">
        <f t="shared" ref="D28:K28" si="1">D29+C28*(1-D31)</f>
        <v>41.6</v>
      </c>
      <c r="E28" s="45">
        <f t="shared" si="1"/>
        <v>62.440000000000005</v>
      </c>
      <c r="F28" s="45">
        <f t="shared" si="1"/>
        <v>86.195999999999998</v>
      </c>
      <c r="G28" s="45">
        <f t="shared" si="1"/>
        <v>112.57640000000001</v>
      </c>
      <c r="H28" s="45">
        <f t="shared" si="1"/>
        <v>141.31876</v>
      </c>
      <c r="I28" s="45">
        <f t="shared" si="1"/>
        <v>172.18688400000002</v>
      </c>
      <c r="J28" s="45">
        <f t="shared" si="1"/>
        <v>204.96819560000003</v>
      </c>
      <c r="K28" s="45">
        <f t="shared" si="1"/>
        <v>239.47137604000002</v>
      </c>
    </row>
    <row r="29" spans="1:11">
      <c r="A29" s="28" t="s">
        <v>78</v>
      </c>
      <c r="B29" s="44">
        <v>10</v>
      </c>
      <c r="C29" s="44">
        <v>15</v>
      </c>
      <c r="D29" s="44">
        <v>20</v>
      </c>
      <c r="E29" s="44">
        <f>D29+5</f>
        <v>25</v>
      </c>
      <c r="F29" s="44">
        <f t="shared" ref="F29:K29" si="2">E29+5</f>
        <v>30</v>
      </c>
      <c r="G29" s="44">
        <f t="shared" si="2"/>
        <v>35</v>
      </c>
      <c r="H29" s="44">
        <f t="shared" si="2"/>
        <v>40</v>
      </c>
      <c r="I29" s="44">
        <f t="shared" si="2"/>
        <v>45</v>
      </c>
      <c r="J29" s="44">
        <f t="shared" si="2"/>
        <v>50</v>
      </c>
      <c r="K29" s="44">
        <f t="shared" si="2"/>
        <v>55</v>
      </c>
    </row>
    <row r="30" spans="1:11">
      <c r="A30" s="28" t="s">
        <v>49</v>
      </c>
      <c r="B30" s="46">
        <f>20*3</f>
        <v>60</v>
      </c>
      <c r="C30" s="47">
        <f>B30*0.95</f>
        <v>57</v>
      </c>
      <c r="D30" s="47">
        <f t="shared" ref="D30:K30" si="3">C30*0.95</f>
        <v>54.15</v>
      </c>
      <c r="E30" s="47">
        <f t="shared" si="3"/>
        <v>51.442499999999995</v>
      </c>
      <c r="F30" s="47">
        <f t="shared" si="3"/>
        <v>48.870374999999996</v>
      </c>
      <c r="G30" s="47">
        <f t="shared" si="3"/>
        <v>46.426856249999993</v>
      </c>
      <c r="H30" s="47">
        <f t="shared" si="3"/>
        <v>44.105513437499994</v>
      </c>
      <c r="I30" s="47">
        <f t="shared" si="3"/>
        <v>41.900237765624993</v>
      </c>
      <c r="J30" s="47">
        <f t="shared" si="3"/>
        <v>39.805225877343744</v>
      </c>
      <c r="K30" s="47">
        <f t="shared" si="3"/>
        <v>37.814964583476552</v>
      </c>
    </row>
    <row r="31" spans="1:11">
      <c r="A31" s="28" t="s">
        <v>79</v>
      </c>
      <c r="B31" s="48">
        <v>0</v>
      </c>
      <c r="C31" s="48">
        <v>0.1</v>
      </c>
      <c r="D31" s="48">
        <v>0.1</v>
      </c>
      <c r="E31" s="48">
        <v>0.1</v>
      </c>
      <c r="F31" s="48">
        <v>0.1</v>
      </c>
      <c r="G31" s="48">
        <v>0.1</v>
      </c>
      <c r="H31" s="48">
        <v>0.1</v>
      </c>
      <c r="I31" s="48">
        <v>0.1</v>
      </c>
      <c r="J31" s="48">
        <v>0.1</v>
      </c>
      <c r="K31" s="48">
        <v>0.1</v>
      </c>
    </row>
    <row r="32" spans="1:11">
      <c r="A32" s="28"/>
      <c r="B32" s="44"/>
      <c r="C32" s="44"/>
      <c r="D32" s="44"/>
      <c r="E32" s="28"/>
      <c r="F32" s="28"/>
      <c r="G32" s="28"/>
      <c r="H32" s="28"/>
      <c r="I32" s="28"/>
      <c r="J32" s="28"/>
      <c r="K32" s="28"/>
    </row>
    <row r="33" spans="1:11">
      <c r="A33" s="28" t="s">
        <v>80</v>
      </c>
      <c r="B33" s="49">
        <f>B30*B29</f>
        <v>600</v>
      </c>
      <c r="C33" s="49">
        <f>C29*C30</f>
        <v>855</v>
      </c>
      <c r="D33" s="49">
        <f t="shared" ref="D33:K33" si="4">D29*D30</f>
        <v>1083</v>
      </c>
      <c r="E33" s="49">
        <f t="shared" si="4"/>
        <v>1286.0625</v>
      </c>
      <c r="F33" s="49">
        <f t="shared" si="4"/>
        <v>1466.1112499999999</v>
      </c>
      <c r="G33" s="49">
        <f t="shared" si="4"/>
        <v>1624.9399687499997</v>
      </c>
      <c r="H33" s="49">
        <f t="shared" si="4"/>
        <v>1764.2205374999999</v>
      </c>
      <c r="I33" s="49">
        <f t="shared" si="4"/>
        <v>1885.5106994531247</v>
      </c>
      <c r="J33" s="49">
        <f t="shared" si="4"/>
        <v>1990.2612938671873</v>
      </c>
      <c r="K33" s="49">
        <f t="shared" si="4"/>
        <v>2079.8230520912102</v>
      </c>
    </row>
    <row r="34" spans="1:11">
      <c r="A34" s="28"/>
      <c r="B34" s="50"/>
      <c r="C34" s="50"/>
      <c r="D34" s="50"/>
      <c r="E34" s="28"/>
      <c r="F34" s="28"/>
      <c r="G34" s="28"/>
      <c r="H34" s="28"/>
      <c r="I34" s="28"/>
      <c r="J34" s="28"/>
      <c r="K34" s="28"/>
    </row>
    <row r="35" spans="1:11">
      <c r="A35" s="28" t="s">
        <v>81</v>
      </c>
      <c r="B35" s="50">
        <v>20</v>
      </c>
      <c r="C35" s="50">
        <v>20</v>
      </c>
      <c r="D35" s="50">
        <v>20</v>
      </c>
      <c r="E35" s="50">
        <v>20</v>
      </c>
      <c r="F35" s="50">
        <v>20</v>
      </c>
      <c r="G35" s="50">
        <v>20</v>
      </c>
      <c r="H35" s="50">
        <v>20</v>
      </c>
      <c r="I35" s="50">
        <v>20</v>
      </c>
      <c r="J35" s="50">
        <v>20</v>
      </c>
      <c r="K35" s="50">
        <v>20</v>
      </c>
    </row>
    <row r="36" spans="1:11">
      <c r="A36" s="28" t="s">
        <v>82</v>
      </c>
      <c r="B36" s="49">
        <f>B35*B28</f>
        <v>200</v>
      </c>
      <c r="C36" s="49">
        <f>C35*C28</f>
        <v>480</v>
      </c>
      <c r="D36" s="49">
        <f t="shared" ref="D36:K36" si="5">D35*D28</f>
        <v>832</v>
      </c>
      <c r="E36" s="49">
        <f t="shared" si="5"/>
        <v>1248.8000000000002</v>
      </c>
      <c r="F36" s="49">
        <f t="shared" si="5"/>
        <v>1723.92</v>
      </c>
      <c r="G36" s="49">
        <f t="shared" si="5"/>
        <v>2251.5280000000002</v>
      </c>
      <c r="H36" s="49">
        <f t="shared" si="5"/>
        <v>2826.3751999999999</v>
      </c>
      <c r="I36" s="49">
        <f t="shared" si="5"/>
        <v>3443.7376800000002</v>
      </c>
      <c r="J36" s="49">
        <f t="shared" si="5"/>
        <v>4099.3639120000007</v>
      </c>
      <c r="K36" s="49">
        <f t="shared" si="5"/>
        <v>4789.4275208000008</v>
      </c>
    </row>
    <row r="38" spans="1:11">
      <c r="A38" s="28"/>
      <c r="B38" s="51"/>
      <c r="C38" s="28"/>
      <c r="D38" s="28"/>
      <c r="E38" s="28"/>
      <c r="F38" s="28"/>
      <c r="G38" s="28"/>
      <c r="H38" s="28"/>
      <c r="I38" s="28"/>
      <c r="J38" s="28"/>
      <c r="K38" s="28"/>
    </row>
    <row r="55" spans="1:7">
      <c r="A55" s="28" t="s">
        <v>83</v>
      </c>
      <c r="B55" s="28" t="s">
        <v>84</v>
      </c>
      <c r="C55" s="28" t="s">
        <v>85</v>
      </c>
      <c r="D55" s="28" t="s">
        <v>86</v>
      </c>
      <c r="E55" s="28" t="s">
        <v>87</v>
      </c>
      <c r="F55" s="28" t="s">
        <v>88</v>
      </c>
      <c r="G55" s="28" t="s">
        <v>89</v>
      </c>
    </row>
    <row r="56" spans="1:7">
      <c r="A56" s="28" t="s">
        <v>64</v>
      </c>
      <c r="B56" s="52">
        <f>-'Saídas de $'!B8</f>
        <v>-21000</v>
      </c>
      <c r="C56" s="52">
        <f>B11+'Saídas de $'!$P27</f>
        <v>935062.5</v>
      </c>
      <c r="D56" s="52">
        <f>C11+'Saídas de $'!$P27</f>
        <v>983418.75000000023</v>
      </c>
      <c r="E56" s="52">
        <f>D11+'Saídas de $'!$P27</f>
        <v>1206435</v>
      </c>
      <c r="F56" s="52">
        <f>E11+'Saídas de $'!$P27</f>
        <v>1552386.375</v>
      </c>
      <c r="G56" s="52">
        <f>F11+'Saídas de $'!$P27</f>
        <v>2083883.1374999997</v>
      </c>
    </row>
  </sheetData>
  <phoneticPr fontId="0" type="noConversion"/>
  <pageMargins left="0.78740157499999996" right="0.78740157499999996" top="0.984251969" bottom="0.984251969" header="0.49212598499999999" footer="0.49212598499999999"/>
  <pageSetup paperSize="9" orientation="portrait" horizontalDpi="4294967294" verticalDpi="0" r:id="rId1"/>
  <headerFooter alignWithMargins="0"/>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61C3-6B00-4C9E-B165-B7F1A045BF44}">
  <sheetPr>
    <tabColor theme="1"/>
  </sheetPr>
  <dimension ref="B1:AE111"/>
  <sheetViews>
    <sheetView tabSelected="1" topLeftCell="Q50" zoomScale="115" zoomScaleNormal="115" workbookViewId="0">
      <selection activeCell="S63" sqref="S63"/>
    </sheetView>
  </sheetViews>
  <sheetFormatPr defaultColWidth="12" defaultRowHeight="15.6"/>
  <cols>
    <col min="1" max="18" width="12" style="57"/>
    <col min="19" max="19" width="19.88671875" style="57" bestFit="1" customWidth="1"/>
    <col min="20" max="16384" width="12" style="57"/>
  </cols>
  <sheetData>
    <row r="1" spans="2:2" s="53" customFormat="1"/>
    <row r="2" spans="2:2" s="53" customFormat="1" ht="7.95" customHeight="1"/>
    <row r="3" spans="2:2" s="55" customFormat="1" ht="60">
      <c r="B3" s="54" t="s">
        <v>91</v>
      </c>
    </row>
    <row r="4" spans="2:2" s="53" customFormat="1" ht="10.050000000000001" customHeight="1"/>
    <row r="5" spans="2:2" s="53" customFormat="1" ht="12" customHeight="1"/>
    <row r="8" spans="2:2" ht="18">
      <c r="B8" s="56" t="s">
        <v>92</v>
      </c>
    </row>
    <row r="9" spans="2:2">
      <c r="B9" s="57" t="s">
        <v>93</v>
      </c>
    </row>
    <row r="10" spans="2:2">
      <c r="B10" s="57" t="s">
        <v>94</v>
      </c>
    </row>
    <row r="11" spans="2:2">
      <c r="B11" s="57" t="s">
        <v>95</v>
      </c>
    </row>
    <row r="12" spans="2:2">
      <c r="B12" s="57" t="s">
        <v>96</v>
      </c>
    </row>
    <row r="13" spans="2:2">
      <c r="B13" s="57" t="s">
        <v>97</v>
      </c>
    </row>
    <row r="40" spans="2:31">
      <c r="AE40" s="58"/>
    </row>
    <row r="44" spans="2:31">
      <c r="B44" s="59" t="s">
        <v>98</v>
      </c>
    </row>
    <row r="45" spans="2:31">
      <c r="B45" s="57" t="s">
        <v>99</v>
      </c>
    </row>
    <row r="46" spans="2:31">
      <c r="B46" s="57" t="s">
        <v>100</v>
      </c>
    </row>
    <row r="47" spans="2:31">
      <c r="B47" s="57" t="s">
        <v>101</v>
      </c>
    </row>
    <row r="48" spans="2:31">
      <c r="B48" s="57" t="s">
        <v>96</v>
      </c>
    </row>
    <row r="62" spans="19:24">
      <c r="S62" s="60" t="s">
        <v>102</v>
      </c>
      <c r="T62" s="61">
        <v>2023</v>
      </c>
      <c r="U62" s="61">
        <v>2024</v>
      </c>
      <c r="V62" s="61">
        <v>2025</v>
      </c>
      <c r="W62" s="61">
        <v>2026</v>
      </c>
      <c r="X62" s="61">
        <v>2027</v>
      </c>
    </row>
    <row r="63" spans="19:24">
      <c r="S63" s="62" t="s">
        <v>104</v>
      </c>
      <c r="T63" s="63">
        <f>'Entrada de $'!N8</f>
        <v>321</v>
      </c>
      <c r="U63" s="63">
        <f>T63*(1+InformacoesBasicas!D29+0.05)</f>
        <v>369.15000000000003</v>
      </c>
      <c r="V63" s="63">
        <f>T63*(1+InformacoesBasicas!D30+0.1)</f>
        <v>417.3</v>
      </c>
      <c r="W63" s="63">
        <f>T63*(1+InformacoesBasicas!D31+0.15)</f>
        <v>449.4</v>
      </c>
      <c r="X63" s="63">
        <f>T63*(1+InformacoesBasicas!D32+0.2)</f>
        <v>481.5</v>
      </c>
    </row>
    <row r="97" spans="3:3">
      <c r="C97" s="64"/>
    </row>
    <row r="99" spans="3:3">
      <c r="C99" s="64"/>
    </row>
    <row r="100" spans="3:3">
      <c r="C100" s="64"/>
    </row>
    <row r="101" spans="3:3">
      <c r="C101" s="64"/>
    </row>
    <row r="102" spans="3:3">
      <c r="C102" s="64"/>
    </row>
    <row r="103" spans="3:3">
      <c r="C103" s="64"/>
    </row>
    <row r="105" spans="3:3">
      <c r="C105" s="64"/>
    </row>
    <row r="106" spans="3:3">
      <c r="C106" s="64"/>
    </row>
    <row r="107" spans="3:3">
      <c r="C107" s="64"/>
    </row>
    <row r="108" spans="3:3">
      <c r="C108" s="64"/>
    </row>
    <row r="110" spans="3:3">
      <c r="C110" s="64"/>
    </row>
    <row r="111" spans="3:3">
      <c r="C111" s="64"/>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InformacoesBasicas</vt:lpstr>
      <vt:lpstr>Entrada de $</vt:lpstr>
      <vt:lpstr>Custo Unitário</vt:lpstr>
      <vt:lpstr>Calculo de Custo</vt:lpstr>
      <vt:lpstr>Saídas de $</vt:lpstr>
      <vt:lpstr>Resumo-Planejamento Financeiro</vt:lpstr>
      <vt:lpstr>Gráficos</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Sara Pinheiro Maldonado Cantão</cp:lastModifiedBy>
  <cp:revision/>
  <dcterms:created xsi:type="dcterms:W3CDTF">2008-08-21T13:10:58Z</dcterms:created>
  <dcterms:modified xsi:type="dcterms:W3CDTF">2022-09-12T22:45:28Z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b29c5760-8c5b-4521-a3c8-b2c5bab399d9</vt:lpwstr>
  </property>
</Properties>
</file>