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1e2b59bec780a0/Documents/"/>
    </mc:Choice>
  </mc:AlternateContent>
  <xr:revisionPtr revIDLastSave="0" documentId="8_{786C5F91-79A4-44A6-91A7-051742ED8EAD}" xr6:coauthVersionLast="47" xr6:coauthVersionMax="47" xr10:uidLastSave="{00000000-0000-0000-0000-000000000000}"/>
  <bookViews>
    <workbookView xWindow="-110" yWindow="-110" windowWidth="19420" windowHeight="10300" firstSheet="3" activeTab="4" xr2:uid="{06894F35-2D55-48F1-B10A-0A23699BF3F8}"/>
  </bookViews>
  <sheets>
    <sheet name="Q 1,2,3 &amp; 4" sheetId="1" r:id="rId1"/>
    <sheet name="Q2 VBA" sheetId="10" r:id="rId2"/>
    <sheet name="Q5 daily-treasury-rates (U.S.)" sheetId="5" r:id="rId3"/>
    <sheet name="Q6 Tangency Portfolio" sheetId="7" r:id="rId4"/>
    <sheet name="Q7 Optimal Complete Portfolio" sheetId="9" r:id="rId5"/>
    <sheet name="CVX" sheetId="6" r:id="rId6"/>
    <sheet name="GOOG" sheetId="3" r:id="rId7"/>
    <sheet name="BRK.B" sheetId="4" r:id="rId8"/>
  </sheets>
  <externalReferences>
    <externalReference r:id="rId9"/>
  </externalReferences>
  <definedNames>
    <definedName name="solver_adj" localSheetId="0" hidden="1">'Q 1,2,3 &amp; 4'!$S$10:$U$10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'Q 1,2,3 &amp; 4'!$S$10</definedName>
    <definedName name="solver_lhs2" localSheetId="0" hidden="1">'Q 1,2,3 &amp; 4'!$S$10</definedName>
    <definedName name="solver_lhs3" localSheetId="0" hidden="1">'Q 1,2,3 &amp; 4'!$T$10</definedName>
    <definedName name="solver_lhs4" localSheetId="0" hidden="1">'Q 1,2,3 &amp; 4'!$T$10</definedName>
    <definedName name="solver_lhs5" localSheetId="0" hidden="1">'Q 1,2,3 &amp; 4'!$U$10</definedName>
    <definedName name="solver_lhs6" localSheetId="0" hidden="1">'Q 1,2,3 &amp; 4'!$U$10</definedName>
    <definedName name="solver_lhs7" localSheetId="0" hidden="1">'Q 1,2,3 &amp; 4'!$V$10</definedName>
    <definedName name="solver_lhs8" localSheetId="0" hidden="1">'Q 1,2,3 &amp; 4'!$V$10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'Q 1,2,3 &amp; 4'!$S$14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el8" localSheetId="0" hidden="1">2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hs5" localSheetId="0" hidden="1">1</definedName>
    <definedName name="solver_rhs6" localSheetId="0" hidden="1">0</definedName>
    <definedName name="solver_rhs7" localSheetId="0" hidden="1">1</definedName>
    <definedName name="solver_rhs8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9" l="1"/>
  <c r="C33" i="9"/>
  <c r="C32" i="9"/>
  <c r="G25" i="9"/>
  <c r="G26" i="9" s="1"/>
  <c r="C25" i="9"/>
  <c r="W13" i="1"/>
  <c r="V13" i="1"/>
  <c r="S14" i="1"/>
  <c r="M3" i="10"/>
  <c r="N3" i="10"/>
  <c r="O3" i="10"/>
  <c r="P3" i="10"/>
  <c r="E4" i="10"/>
  <c r="F4" i="10"/>
  <c r="G4" i="10"/>
  <c r="M4" i="10"/>
  <c r="N4" i="10"/>
  <c r="E5" i="10"/>
  <c r="F5" i="10"/>
  <c r="G5" i="10"/>
  <c r="M5" i="10"/>
  <c r="N5" i="10"/>
  <c r="E6" i="10"/>
  <c r="F6" i="10"/>
  <c r="G6" i="10"/>
  <c r="E7" i="10"/>
  <c r="F7" i="10"/>
  <c r="G7" i="10"/>
  <c r="E8" i="10"/>
  <c r="F8" i="10"/>
  <c r="G8" i="10"/>
  <c r="M8" i="10" a="1"/>
  <c r="M8" i="10"/>
  <c r="E9" i="10"/>
  <c r="F9" i="10"/>
  <c r="G9" i="10"/>
  <c r="M9" i="10" a="1"/>
  <c r="M9" i="10"/>
  <c r="E10" i="10"/>
  <c r="F10" i="10"/>
  <c r="G10" i="10"/>
  <c r="M10" i="10" a="1"/>
  <c r="M10" i="10"/>
  <c r="E11" i="10"/>
  <c r="F11" i="10"/>
  <c r="G11" i="10"/>
  <c r="E12" i="10"/>
  <c r="F12" i="10"/>
  <c r="G12" i="10"/>
  <c r="E13" i="10"/>
  <c r="F13" i="10"/>
  <c r="G13" i="10"/>
  <c r="E14" i="10"/>
  <c r="F14" i="10"/>
  <c r="G14" i="10"/>
  <c r="E15" i="10"/>
  <c r="F15" i="10"/>
  <c r="G15" i="10"/>
  <c r="E16" i="10"/>
  <c r="F16" i="10"/>
  <c r="G16" i="10"/>
  <c r="E17" i="10"/>
  <c r="F17" i="10"/>
  <c r="G17" i="10"/>
  <c r="E18" i="10"/>
  <c r="F18" i="10"/>
  <c r="G18" i="10"/>
  <c r="E19" i="10"/>
  <c r="F19" i="10"/>
  <c r="G19" i="10"/>
  <c r="E20" i="10"/>
  <c r="F20" i="10"/>
  <c r="G20" i="10"/>
  <c r="E21" i="10"/>
  <c r="F21" i="10"/>
  <c r="G21" i="10"/>
  <c r="E22" i="10"/>
  <c r="F22" i="10"/>
  <c r="G22" i="10"/>
  <c r="E23" i="10"/>
  <c r="F23" i="10"/>
  <c r="G23" i="10"/>
  <c r="E24" i="10"/>
  <c r="F24" i="10"/>
  <c r="G24" i="10"/>
  <c r="E25" i="10"/>
  <c r="F25" i="10"/>
  <c r="G25" i="10"/>
  <c r="E26" i="10"/>
  <c r="F26" i="10"/>
  <c r="G26" i="10"/>
  <c r="E27" i="10"/>
  <c r="F27" i="10"/>
  <c r="G27" i="10"/>
  <c r="E28" i="10"/>
  <c r="F28" i="10"/>
  <c r="G28" i="10"/>
  <c r="E29" i="10"/>
  <c r="F29" i="10"/>
  <c r="G29" i="10"/>
  <c r="E30" i="10"/>
  <c r="F30" i="10"/>
  <c r="G30" i="10"/>
  <c r="E31" i="10"/>
  <c r="F31" i="10"/>
  <c r="G31" i="10"/>
  <c r="E32" i="10"/>
  <c r="F32" i="10"/>
  <c r="G32" i="10"/>
  <c r="E33" i="10"/>
  <c r="F33" i="10"/>
  <c r="G33" i="10"/>
  <c r="E34" i="10"/>
  <c r="F34" i="10"/>
  <c r="G34" i="10"/>
  <c r="E35" i="10"/>
  <c r="F35" i="10"/>
  <c r="G35" i="10"/>
  <c r="E36" i="10"/>
  <c r="F36" i="10"/>
  <c r="G36" i="10"/>
  <c r="E37" i="10"/>
  <c r="F37" i="10"/>
  <c r="G37" i="10"/>
  <c r="E38" i="10"/>
  <c r="F38" i="10"/>
  <c r="G38" i="10"/>
  <c r="E39" i="10"/>
  <c r="F39" i="10"/>
  <c r="G39" i="10"/>
  <c r="E40" i="10"/>
  <c r="F40" i="10"/>
  <c r="G40" i="10"/>
  <c r="E41" i="10"/>
  <c r="F41" i="10"/>
  <c r="G41" i="10"/>
  <c r="E42" i="10"/>
  <c r="F42" i="10"/>
  <c r="G42" i="10"/>
  <c r="E43" i="10"/>
  <c r="F43" i="10"/>
  <c r="G43" i="10"/>
  <c r="E44" i="10"/>
  <c r="F44" i="10"/>
  <c r="G44" i="10"/>
  <c r="E45" i="10"/>
  <c r="F45" i="10"/>
  <c r="G45" i="10"/>
  <c r="E46" i="10"/>
  <c r="F46" i="10"/>
  <c r="G46" i="10"/>
  <c r="E47" i="10"/>
  <c r="F47" i="10"/>
  <c r="G47" i="10"/>
  <c r="E48" i="10"/>
  <c r="F48" i="10"/>
  <c r="G48" i="10"/>
  <c r="E49" i="10"/>
  <c r="F49" i="10"/>
  <c r="G49" i="10"/>
  <c r="E50" i="10"/>
  <c r="F50" i="10"/>
  <c r="G50" i="10"/>
  <c r="E51" i="10"/>
  <c r="F51" i="10"/>
  <c r="G51" i="10"/>
  <c r="E52" i="10"/>
  <c r="F52" i="10"/>
  <c r="G52" i="10"/>
  <c r="E53" i="10"/>
  <c r="F53" i="10"/>
  <c r="G53" i="10"/>
  <c r="E54" i="10"/>
  <c r="F54" i="10"/>
  <c r="G54" i="10"/>
  <c r="E55" i="10"/>
  <c r="F55" i="10"/>
  <c r="G55" i="10"/>
  <c r="E56" i="10"/>
  <c r="F56" i="10"/>
  <c r="G56" i="10"/>
  <c r="E57" i="10"/>
  <c r="F57" i="10"/>
  <c r="G57" i="10"/>
  <c r="E58" i="10"/>
  <c r="F58" i="10"/>
  <c r="G58" i="10"/>
  <c r="E59" i="10"/>
  <c r="F59" i="10"/>
  <c r="G59" i="10"/>
  <c r="E60" i="10"/>
  <c r="F60" i="10"/>
  <c r="G60" i="10"/>
  <c r="E61" i="10"/>
  <c r="F61" i="10"/>
  <c r="G61" i="10"/>
  <c r="E62" i="10"/>
  <c r="F62" i="10"/>
  <c r="G62" i="10"/>
  <c r="E63" i="10"/>
  <c r="F63" i="10"/>
  <c r="G63" i="10"/>
  <c r="E64" i="10"/>
  <c r="F64" i="10"/>
  <c r="G64" i="10"/>
  <c r="E65" i="10"/>
  <c r="F65" i="10"/>
  <c r="G65" i="10"/>
  <c r="E66" i="10"/>
  <c r="F66" i="10"/>
  <c r="G66" i="10"/>
  <c r="E67" i="10"/>
  <c r="F67" i="10"/>
  <c r="G67" i="10"/>
  <c r="E68" i="10"/>
  <c r="F68" i="10"/>
  <c r="G68" i="10"/>
  <c r="E69" i="10"/>
  <c r="F69" i="10"/>
  <c r="G69" i="10"/>
  <c r="E70" i="10"/>
  <c r="F70" i="10"/>
  <c r="G70" i="10"/>
  <c r="E71" i="10"/>
  <c r="F71" i="10"/>
  <c r="G71" i="10"/>
  <c r="E72" i="10"/>
  <c r="F72" i="10"/>
  <c r="G72" i="10"/>
  <c r="E73" i="10"/>
  <c r="F73" i="10"/>
  <c r="G73" i="10"/>
  <c r="E74" i="10"/>
  <c r="F74" i="10"/>
  <c r="G74" i="10"/>
  <c r="E75" i="10"/>
  <c r="F75" i="10"/>
  <c r="G75" i="10"/>
  <c r="E76" i="10"/>
  <c r="F76" i="10"/>
  <c r="G76" i="10"/>
  <c r="E77" i="10"/>
  <c r="F77" i="10"/>
  <c r="G77" i="10"/>
  <c r="E78" i="10"/>
  <c r="F78" i="10"/>
  <c r="G78" i="10"/>
  <c r="E79" i="10"/>
  <c r="F79" i="10"/>
  <c r="G79" i="10"/>
  <c r="E80" i="10"/>
  <c r="F80" i="10"/>
  <c r="G80" i="10"/>
  <c r="E81" i="10"/>
  <c r="F81" i="10"/>
  <c r="G81" i="10"/>
  <c r="E82" i="10"/>
  <c r="F82" i="10"/>
  <c r="G82" i="10"/>
  <c r="E83" i="10"/>
  <c r="F83" i="10"/>
  <c r="G83" i="10"/>
  <c r="E84" i="10"/>
  <c r="F84" i="10"/>
  <c r="G84" i="10"/>
  <c r="E85" i="10"/>
  <c r="F85" i="10"/>
  <c r="G85" i="10"/>
  <c r="E86" i="10"/>
  <c r="F86" i="10"/>
  <c r="G86" i="10"/>
  <c r="E87" i="10"/>
  <c r="F87" i="10"/>
  <c r="G87" i="10"/>
  <c r="E88" i="10"/>
  <c r="F88" i="10"/>
  <c r="G88" i="10"/>
  <c r="E89" i="10"/>
  <c r="F89" i="10"/>
  <c r="G89" i="10"/>
  <c r="E90" i="10"/>
  <c r="F90" i="10"/>
  <c r="G90" i="10"/>
  <c r="E91" i="10"/>
  <c r="F91" i="10"/>
  <c r="G91" i="10"/>
  <c r="E92" i="10"/>
  <c r="F92" i="10"/>
  <c r="G92" i="10"/>
  <c r="E93" i="10"/>
  <c r="F93" i="10"/>
  <c r="G93" i="10"/>
  <c r="E94" i="10"/>
  <c r="F94" i="10"/>
  <c r="G94" i="10"/>
  <c r="E95" i="10"/>
  <c r="F95" i="10"/>
  <c r="G95" i="10"/>
  <c r="E96" i="10"/>
  <c r="F96" i="10"/>
  <c r="G96" i="10"/>
  <c r="E97" i="10"/>
  <c r="F97" i="10"/>
  <c r="G97" i="10"/>
  <c r="E98" i="10"/>
  <c r="F98" i="10"/>
  <c r="G98" i="10"/>
  <c r="E99" i="10"/>
  <c r="F99" i="10"/>
  <c r="G99" i="10"/>
  <c r="E100" i="10"/>
  <c r="F100" i="10"/>
  <c r="G100" i="10"/>
  <c r="E101" i="10"/>
  <c r="F101" i="10"/>
  <c r="G101" i="10"/>
  <c r="E102" i="10"/>
  <c r="F102" i="10"/>
  <c r="G102" i="10"/>
  <c r="E103" i="10"/>
  <c r="F103" i="10"/>
  <c r="G103" i="10"/>
  <c r="E104" i="10"/>
  <c r="F104" i="10"/>
  <c r="G104" i="10"/>
  <c r="E105" i="10"/>
  <c r="F105" i="10"/>
  <c r="G105" i="10"/>
  <c r="E106" i="10"/>
  <c r="F106" i="10"/>
  <c r="G106" i="10"/>
  <c r="E107" i="10"/>
  <c r="F107" i="10"/>
  <c r="G107" i="10"/>
  <c r="E108" i="10"/>
  <c r="F108" i="10"/>
  <c r="G108" i="10"/>
  <c r="E109" i="10"/>
  <c r="F109" i="10"/>
  <c r="G109" i="10"/>
  <c r="E110" i="10"/>
  <c r="F110" i="10"/>
  <c r="G110" i="10"/>
  <c r="E111" i="10"/>
  <c r="F111" i="10"/>
  <c r="G111" i="10"/>
  <c r="E112" i="10"/>
  <c r="F112" i="10"/>
  <c r="G112" i="10"/>
  <c r="E113" i="10"/>
  <c r="F113" i="10"/>
  <c r="G113" i="10"/>
  <c r="E114" i="10"/>
  <c r="F114" i="10"/>
  <c r="G114" i="10"/>
  <c r="E115" i="10"/>
  <c r="F115" i="10"/>
  <c r="G115" i="10"/>
  <c r="E116" i="10"/>
  <c r="F116" i="10"/>
  <c r="G116" i="10"/>
  <c r="E117" i="10"/>
  <c r="F117" i="10"/>
  <c r="G117" i="10"/>
  <c r="E118" i="10"/>
  <c r="F118" i="10"/>
  <c r="G118" i="10"/>
  <c r="E119" i="10"/>
  <c r="F119" i="10"/>
  <c r="G119" i="10"/>
  <c r="E120" i="10"/>
  <c r="F120" i="10"/>
  <c r="G120" i="10"/>
  <c r="E121" i="10"/>
  <c r="F121" i="10"/>
  <c r="G121" i="10"/>
  <c r="E122" i="10"/>
  <c r="F122" i="10"/>
  <c r="G122" i="10"/>
  <c r="E123" i="10"/>
  <c r="F123" i="10"/>
  <c r="G123" i="10"/>
  <c r="E124" i="10"/>
  <c r="F124" i="10"/>
  <c r="G124" i="10"/>
  <c r="E125" i="10"/>
  <c r="F125" i="10"/>
  <c r="G125" i="10"/>
  <c r="E126" i="10"/>
  <c r="F126" i="10"/>
  <c r="G126" i="10"/>
  <c r="E127" i="10"/>
  <c r="F127" i="10"/>
  <c r="G127" i="10"/>
  <c r="E128" i="10"/>
  <c r="F128" i="10"/>
  <c r="G128" i="10"/>
  <c r="Y42" i="1"/>
  <c r="T42" i="1"/>
  <c r="N42" i="1"/>
  <c r="D10" i="9"/>
  <c r="D8" i="9"/>
  <c r="D7" i="9"/>
  <c r="C29" i="9"/>
  <c r="J6" i="7"/>
  <c r="F11" i="5"/>
  <c r="C15" i="7"/>
  <c r="L4" i="7" s="1"/>
  <c r="D13" i="7"/>
  <c r="D8" i="7"/>
  <c r="K4" i="7" s="1"/>
  <c r="J10" i="7" s="1"/>
  <c r="G16" i="6"/>
  <c r="J5" i="7"/>
  <c r="J4" i="7"/>
  <c r="D9" i="7"/>
  <c r="K5" i="7" s="1"/>
  <c r="K11" i="7" s="1"/>
  <c r="G17" i="6"/>
  <c r="G15" i="6"/>
  <c r="G14" i="6"/>
  <c r="G13" i="6"/>
  <c r="M13" i="10" a="1"/>
  <c r="M14" i="10" a="1"/>
  <c r="M15" i="10" a="1"/>
  <c r="M15" i="10" l="1"/>
  <c r="M14" i="10"/>
  <c r="M13" i="10"/>
  <c r="D34" i="9"/>
  <c r="F32" i="9"/>
  <c r="F29" i="9"/>
  <c r="F33" i="9"/>
  <c r="C28" i="9"/>
  <c r="D32" i="9"/>
  <c r="F34" i="9"/>
  <c r="D33" i="9"/>
  <c r="F28" i="9"/>
  <c r="C26" i="9"/>
  <c r="J27" i="7"/>
  <c r="J28" i="7"/>
  <c r="K10" i="7"/>
  <c r="J11" i="7" s="1"/>
  <c r="J15" i="7" s="1" a="1"/>
  <c r="F36" i="9" l="1"/>
  <c r="D36" i="9"/>
  <c r="J34" i="7"/>
  <c r="J15" i="7"/>
  <c r="O18" i="7"/>
  <c r="O17" i="7"/>
  <c r="O15" i="7"/>
  <c r="Q17" i="7" l="1"/>
  <c r="O14" i="7"/>
  <c r="Q14" i="7" s="1"/>
  <c r="J33" i="7"/>
  <c r="K33" i="7" s="1"/>
  <c r="K34" i="7" s="1"/>
  <c r="J37" i="7" s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C3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V10" i="1"/>
  <c r="Y41" i="1"/>
  <c r="Y40" i="1"/>
  <c r="Y39" i="1"/>
  <c r="Y38" i="1"/>
  <c r="T41" i="1"/>
  <c r="T40" i="1"/>
  <c r="T39" i="1"/>
  <c r="T38" i="1"/>
  <c r="J22" i="7" l="1"/>
  <c r="J21" i="7"/>
  <c r="J36" i="7"/>
  <c r="J25" i="7" l="1"/>
  <c r="K25" i="7" s="1"/>
  <c r="J24" i="7"/>
  <c r="P11" i="5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4" i="1"/>
  <c r="F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3" i="4"/>
  <c r="J16" i="3"/>
  <c r="J14" i="3"/>
  <c r="J1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3" i="3"/>
  <c r="P7" i="1" l="1"/>
  <c r="P18" i="1"/>
  <c r="O18" i="1"/>
  <c r="N18" i="1"/>
  <c r="N17" i="1"/>
  <c r="O17" i="1"/>
  <c r="P17" i="1"/>
  <c r="P16" i="1"/>
  <c r="O16" i="1"/>
  <c r="N16" i="1"/>
  <c r="O7" i="1"/>
  <c r="P23" i="1"/>
  <c r="O23" i="1"/>
  <c r="P24" i="1"/>
  <c r="O24" i="1"/>
  <c r="O4" i="1"/>
  <c r="N22" i="1"/>
  <c r="N4" i="1"/>
  <c r="N10" i="1" s="1"/>
  <c r="P4" i="1"/>
  <c r="N7" i="1"/>
  <c r="N23" i="1"/>
  <c r="P22" i="1"/>
  <c r="O22" i="1"/>
  <c r="N24" i="1"/>
  <c r="J17" i="4"/>
  <c r="J16" i="4"/>
  <c r="J15" i="4"/>
  <c r="J14" i="4"/>
  <c r="J13" i="4"/>
  <c r="J17" i="3"/>
  <c r="J15" i="3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N11" i="1" l="1"/>
  <c r="O11" i="1" s="1"/>
  <c r="N12" i="1"/>
  <c r="O12" i="1" s="1"/>
  <c r="O10" i="1"/>
  <c r="V14" i="1" l="1"/>
  <c r="W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<sst xmlns="http://schemas.openxmlformats.org/spreadsheetml/2006/main" count="307" uniqueCount="123">
  <si>
    <t>Date</t>
  </si>
  <si>
    <t>Last Price GOOG</t>
  </si>
  <si>
    <t>Last Price BRK.B</t>
  </si>
  <si>
    <t xml:space="preserve">Return </t>
  </si>
  <si>
    <t xml:space="preserve">Log Return </t>
  </si>
  <si>
    <t>Mean</t>
  </si>
  <si>
    <t>Median</t>
  </si>
  <si>
    <t>Standard Deviation</t>
  </si>
  <si>
    <t>Sample Variance</t>
  </si>
  <si>
    <t>Kurtosis</t>
  </si>
  <si>
    <t>Skewness</t>
  </si>
  <si>
    <t>Minimum</t>
  </si>
  <si>
    <t>Maximum</t>
  </si>
  <si>
    <t xml:space="preserve">Returns </t>
  </si>
  <si>
    <t xml:space="preserve">Log Returns </t>
  </si>
  <si>
    <t xml:space="preserve">Annualised </t>
  </si>
  <si>
    <t xml:space="preserve">Annualised Return </t>
  </si>
  <si>
    <t>Annualised Log-Return</t>
  </si>
  <si>
    <t>Annualised Vol-N</t>
  </si>
  <si>
    <t>Annualised Vol-L</t>
  </si>
  <si>
    <t>CAGR</t>
  </si>
  <si>
    <t>Returns</t>
  </si>
  <si>
    <t>Log Returns</t>
  </si>
  <si>
    <t xml:space="preserve">Annualised Log-Return </t>
  </si>
  <si>
    <t>GOOG</t>
  </si>
  <si>
    <t>BRK.B</t>
  </si>
  <si>
    <t>Return- GOOG</t>
  </si>
  <si>
    <t>Return- BRK.B</t>
  </si>
  <si>
    <t xml:space="preserve">Return Daily </t>
  </si>
  <si>
    <t xml:space="preserve">Vol Daily </t>
  </si>
  <si>
    <t xml:space="preserve">COVARIANCE </t>
  </si>
  <si>
    <t>26 WEEKS BANK DISCOUNT</t>
  </si>
  <si>
    <t xml:space="preserve">Risk Free rate Chosen </t>
  </si>
  <si>
    <t>Risk Free Rate chosen</t>
  </si>
  <si>
    <t>26 WEEKS COUPON EQUIVALENT</t>
  </si>
  <si>
    <t xml:space="preserve">vs. </t>
  </si>
  <si>
    <t xml:space="preserve">Source </t>
  </si>
  <si>
    <t>W1</t>
  </si>
  <si>
    <t>W2</t>
  </si>
  <si>
    <t>W3</t>
  </si>
  <si>
    <t>SUM</t>
  </si>
  <si>
    <t xml:space="preserve">Last Price CVX </t>
  </si>
  <si>
    <t>Return -CVX</t>
  </si>
  <si>
    <t>CVX</t>
  </si>
  <si>
    <t>Expected Return</t>
  </si>
  <si>
    <t xml:space="preserve">Daily </t>
  </si>
  <si>
    <t>Annualised</t>
  </si>
  <si>
    <t>Expected Return CVX</t>
  </si>
  <si>
    <t>Expected Return GOOG</t>
  </si>
  <si>
    <t>Expected Return BRK.B</t>
  </si>
  <si>
    <t>Daily</t>
  </si>
  <si>
    <t>Volatility</t>
  </si>
  <si>
    <t xml:space="preserve">Volatility CVX </t>
  </si>
  <si>
    <t>Volatility GOOG</t>
  </si>
  <si>
    <t xml:space="preserve">Risk-Free Rate </t>
  </si>
  <si>
    <t>Q6</t>
  </si>
  <si>
    <t>Q5</t>
  </si>
  <si>
    <t>Covariance CVX &amp; GOOG</t>
  </si>
  <si>
    <t>Asset</t>
  </si>
  <si>
    <t>A</t>
  </si>
  <si>
    <t>B</t>
  </si>
  <si>
    <t>Risk Free</t>
  </si>
  <si>
    <t xml:space="preserve">Standard Deviation </t>
  </si>
  <si>
    <t>Correlation</t>
  </si>
  <si>
    <t xml:space="preserve">Covariance Matrix </t>
  </si>
  <si>
    <t xml:space="preserve">A </t>
  </si>
  <si>
    <t>=</t>
  </si>
  <si>
    <t>Let</t>
  </si>
  <si>
    <t>CORRELATION</t>
  </si>
  <si>
    <t>Correlation CVX &amp; GOOG</t>
  </si>
  <si>
    <t>Excess Returns A</t>
  </si>
  <si>
    <t>Excess Returns B</t>
  </si>
  <si>
    <t xml:space="preserve">ORP Weights </t>
  </si>
  <si>
    <t xml:space="preserve">ORP Expected Return </t>
  </si>
  <si>
    <t xml:space="preserve">ORP Expected Volatility </t>
  </si>
  <si>
    <t xml:space="preserve">OCP Return </t>
  </si>
  <si>
    <t>OCP Volatility</t>
  </si>
  <si>
    <t xml:space="preserve">Risk Free Weight </t>
  </si>
  <si>
    <t xml:space="preserve">A Weight </t>
  </si>
  <si>
    <t xml:space="preserve">B Weight </t>
  </si>
  <si>
    <t xml:space="preserve">Sum of Weight </t>
  </si>
  <si>
    <t>[objective to maximise the SHARPE RATIO]</t>
  </si>
  <si>
    <t xml:space="preserve">Optimal Complete Portfolio </t>
  </si>
  <si>
    <t>Inverse Matrix</t>
  </si>
  <si>
    <t xml:space="preserve">Excess Returns </t>
  </si>
  <si>
    <t xml:space="preserve">Vector Answer for the Matrix multiplication </t>
  </si>
  <si>
    <t>. [Multiplied By]</t>
  </si>
  <si>
    <t>+</t>
  </si>
  <si>
    <t xml:space="preserve">Weight Distribution for the Optimal Risky Portfolio </t>
  </si>
  <si>
    <t xml:space="preserve">Asset A </t>
  </si>
  <si>
    <t>Asset B</t>
  </si>
  <si>
    <t xml:space="preserve">Optimal Risky Portfolio's Expected Returns </t>
  </si>
  <si>
    <t>Optimal Risky Portfolio's Standard Variation</t>
  </si>
  <si>
    <t>Q7</t>
  </si>
  <si>
    <t>[Coefficient of Risk]</t>
  </si>
  <si>
    <t>y*</t>
  </si>
  <si>
    <t xml:space="preserve">Risk-Free Asset Weight </t>
  </si>
  <si>
    <t>Allocation</t>
  </si>
  <si>
    <t>[Let A determine the investor's risk  approach  the smaller the size the higher risk]</t>
  </si>
  <si>
    <t>Weight Distribution for the GMPV</t>
  </si>
  <si>
    <t>[Objective is to minimise the Variance]</t>
  </si>
  <si>
    <t xml:space="preserve">Variance </t>
  </si>
  <si>
    <t>GMPV's</t>
  </si>
  <si>
    <t>GMPV's Data</t>
  </si>
  <si>
    <t>Q4</t>
  </si>
  <si>
    <t>Q1</t>
  </si>
  <si>
    <t>Q2</t>
  </si>
  <si>
    <t>Q3</t>
  </si>
  <si>
    <t>Global Minimum Variance Portfolio [GMPV]</t>
  </si>
  <si>
    <t>OR                         Alternative Method</t>
  </si>
  <si>
    <t>Asset A</t>
  </si>
  <si>
    <t xml:space="preserve">Asset B </t>
  </si>
  <si>
    <t>Vs. when A=3</t>
  </si>
  <si>
    <t>[When A=6]</t>
  </si>
  <si>
    <t>BRK.N</t>
  </si>
  <si>
    <t xml:space="preserve">Annualized Returns </t>
  </si>
  <si>
    <t>Start Date</t>
  </si>
  <si>
    <t xml:space="preserve">Finish Date </t>
  </si>
  <si>
    <t>End Price</t>
  </si>
  <si>
    <t xml:space="preserve">Start Price </t>
  </si>
  <si>
    <t>Returns BRK.B</t>
  </si>
  <si>
    <t>Returns GOOG</t>
  </si>
  <si>
    <t>Returns 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</si>
</sst>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%"/>
    <numFmt numFmtId="166" formatCode="0.00000000"/>
    <numFmt numFmtId="167" formatCode="0.0000000"/>
    <numFmt numFmtId="168" formatCode="0.000"/>
    <numFmt numFmtId="169" formatCode="0.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3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14" fontId="2" fillId="3" borderId="0" xfId="0" applyNumberFormat="1" applyFont="1" applyFill="1"/>
    <xf numFmtId="16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0" xfId="0" applyFill="1"/>
    <xf numFmtId="165" fontId="0" fillId="3" borderId="0" xfId="1" applyNumberFormat="1" applyFont="1" applyFill="1"/>
    <xf numFmtId="166" fontId="0" fillId="3" borderId="1" xfId="0" applyNumberFormat="1" applyFill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3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0" fillId="3" borderId="7" xfId="0" applyFill="1" applyBorder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7" xfId="0" applyFont="1" applyFill="1" applyBorder="1"/>
    <xf numFmtId="0" fontId="2" fillId="0" borderId="4" xfId="0" applyFont="1" applyBorder="1"/>
    <xf numFmtId="166" fontId="0" fillId="3" borderId="4" xfId="0" applyNumberFormat="1" applyFill="1" applyBorder="1"/>
    <xf numFmtId="166" fontId="0" fillId="3" borderId="3" xfId="0" applyNumberFormat="1" applyFill="1" applyBorder="1"/>
    <xf numFmtId="166" fontId="0" fillId="4" borderId="7" xfId="0" applyNumberFormat="1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  <xf numFmtId="14" fontId="0" fillId="3" borderId="1" xfId="0" applyNumberFormat="1" applyFill="1" applyBorder="1"/>
    <xf numFmtId="9" fontId="0" fillId="0" borderId="0" xfId="0" applyNumberFormat="1"/>
    <xf numFmtId="0" fontId="2" fillId="4" borderId="0" xfId="0" applyFont="1" applyFill="1"/>
    <xf numFmtId="10" fontId="0" fillId="0" borderId="0" xfId="0" applyNumberForma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0" fontId="0" fillId="0" borderId="0" xfId="1" applyNumberFormat="1" applyFont="1"/>
    <xf numFmtId="0" fontId="5" fillId="0" borderId="0" xfId="0" applyFont="1"/>
    <xf numFmtId="0" fontId="7" fillId="0" borderId="0" xfId="0" applyFont="1"/>
    <xf numFmtId="165" fontId="0" fillId="0" borderId="0" xfId="1" applyNumberFormat="1" applyFont="1" applyFill="1"/>
    <xf numFmtId="10" fontId="2" fillId="0" borderId="0" xfId="1" applyNumberFormat="1" applyFont="1"/>
    <xf numFmtId="0" fontId="8" fillId="0" borderId="1" xfId="0" applyFont="1" applyBorder="1"/>
    <xf numFmtId="165" fontId="0" fillId="0" borderId="1" xfId="1" applyNumberFormat="1" applyFont="1" applyFill="1" applyBorder="1"/>
    <xf numFmtId="10" fontId="2" fillId="0" borderId="1" xfId="1" applyNumberFormat="1" applyFont="1" applyFill="1" applyBorder="1"/>
    <xf numFmtId="165" fontId="0" fillId="0" borderId="1" xfId="1" applyNumberFormat="1" applyFont="1" applyBorder="1"/>
    <xf numFmtId="10" fontId="2" fillId="0" borderId="1" xfId="1" applyNumberFormat="1" applyFont="1" applyBorder="1"/>
    <xf numFmtId="0" fontId="0" fillId="0" borderId="8" xfId="0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0" fontId="0" fillId="3" borderId="7" xfId="0" applyNumberFormat="1" applyFill="1" applyBorder="1"/>
    <xf numFmtId="10" fontId="0" fillId="0" borderId="1" xfId="0" applyNumberFormat="1" applyBorder="1"/>
    <xf numFmtId="10" fontId="0" fillId="3" borderId="1" xfId="0" applyNumberFormat="1" applyFill="1" applyBorder="1"/>
    <xf numFmtId="0" fontId="2" fillId="4" borderId="14" xfId="0" applyFont="1" applyFill="1" applyBorder="1"/>
    <xf numFmtId="0" fontId="2" fillId="0" borderId="15" xfId="0" applyFont="1" applyBorder="1"/>
    <xf numFmtId="169" fontId="0" fillId="4" borderId="0" xfId="0" applyNumberFormat="1" applyFill="1"/>
    <xf numFmtId="167" fontId="0" fillId="4" borderId="16" xfId="0" applyNumberFormat="1" applyFill="1" applyBorder="1"/>
    <xf numFmtId="167" fontId="0" fillId="4" borderId="5" xfId="0" applyNumberFormat="1" applyFill="1" applyBorder="1"/>
    <xf numFmtId="169" fontId="0" fillId="4" borderId="6" xfId="0" applyNumberFormat="1" applyFill="1" applyBorder="1"/>
    <xf numFmtId="0" fontId="0" fillId="6" borderId="0" xfId="0" applyFill="1"/>
    <xf numFmtId="10" fontId="2" fillId="0" borderId="0" xfId="0" applyNumberFormat="1" applyFont="1"/>
    <xf numFmtId="0" fontId="0" fillId="0" borderId="8" xfId="0" applyBorder="1"/>
    <xf numFmtId="0" fontId="2" fillId="0" borderId="12" xfId="0" applyFont="1" applyBorder="1"/>
    <xf numFmtId="0" fontId="2" fillId="3" borderId="8" xfId="0" applyFont="1" applyFill="1" applyBorder="1"/>
    <xf numFmtId="0" fontId="0" fillId="7" borderId="1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5" xfId="0" applyFill="1" applyBorder="1"/>
    <xf numFmtId="166" fontId="2" fillId="0" borderId="8" xfId="0" applyNumberFormat="1" applyFont="1" applyBorder="1"/>
    <xf numFmtId="0" fontId="2" fillId="4" borderId="1" xfId="0" applyFont="1" applyFill="1" applyBorder="1"/>
    <xf numFmtId="0" fontId="2" fillId="4" borderId="12" xfId="0" applyFont="1" applyFill="1" applyBorder="1"/>
    <xf numFmtId="10" fontId="2" fillId="3" borderId="0" xfId="1" applyNumberFormat="1" applyFont="1" applyFill="1"/>
    <xf numFmtId="0" fontId="4" fillId="0" borderId="0" xfId="0" applyFont="1"/>
    <xf numFmtId="0" fontId="2" fillId="4" borderId="1" xfId="0" applyFont="1" applyFill="1" applyBorder="1" applyAlignment="1">
      <alignment horizontal="center"/>
    </xf>
    <xf numFmtId="10" fontId="0" fillId="3" borderId="1" xfId="1" applyNumberFormat="1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8" fontId="2" fillId="3" borderId="1" xfId="0" applyNumberFormat="1" applyFont="1" applyFill="1" applyBorder="1"/>
    <xf numFmtId="168" fontId="0" fillId="0" borderId="0" xfId="0" applyNumberFormat="1"/>
    <xf numFmtId="10" fontId="0" fillId="0" borderId="0" xfId="1" applyNumberFormat="1" applyFont="1" applyFill="1" applyBorder="1"/>
    <xf numFmtId="10" fontId="0" fillId="0" borderId="1" xfId="1" applyNumberFormat="1" applyFont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0" borderId="5" xfId="0" applyFont="1" applyBorder="1"/>
    <xf numFmtId="10" fontId="0" fillId="4" borderId="9" xfId="1" applyNumberFormat="1" applyFont="1" applyFill="1" applyBorder="1"/>
    <xf numFmtId="10" fontId="0" fillId="4" borderId="1" xfId="1" applyNumberFormat="1" applyFont="1" applyFill="1" applyBorder="1"/>
    <xf numFmtId="0" fontId="10" fillId="0" borderId="0" xfId="0" applyFont="1"/>
    <xf numFmtId="0" fontId="2" fillId="0" borderId="0" xfId="0" applyFont="1" applyAlignment="1">
      <alignment horizontal="right"/>
    </xf>
    <xf numFmtId="167" fontId="0" fillId="0" borderId="0" xfId="0" applyNumberFormat="1"/>
    <xf numFmtId="169" fontId="0" fillId="0" borderId="0" xfId="0" applyNumberFormat="1"/>
    <xf numFmtId="165" fontId="2" fillId="0" borderId="0" xfId="1" applyNumberFormat="1" applyFont="1" applyBorder="1" applyAlignment="1"/>
    <xf numFmtId="10" fontId="2" fillId="0" borderId="0" xfId="1" applyNumberFormat="1" applyFont="1" applyFill="1"/>
    <xf numFmtId="10" fontId="2" fillId="0" borderId="0" xfId="1" applyNumberFormat="1" applyFont="1" applyBorder="1"/>
    <xf numFmtId="165" fontId="0" fillId="0" borderId="0" xfId="1" applyNumberFormat="1" applyFont="1" applyFill="1" applyBorder="1"/>
    <xf numFmtId="10" fontId="2" fillId="0" borderId="0" xfId="1" applyNumberFormat="1" applyFont="1" applyFill="1" applyBorder="1"/>
    <xf numFmtId="165" fontId="2" fillId="3" borderId="0" xfId="1" applyNumberFormat="1" applyFont="1" applyFill="1" applyBorder="1" applyAlignment="1"/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0" fontId="2" fillId="3" borderId="1" xfId="1" applyNumberFormat="1" applyFont="1" applyFill="1" applyBorder="1"/>
    <xf numFmtId="10" fontId="2" fillId="4" borderId="1" xfId="1" applyNumberFormat="1" applyFont="1" applyFill="1" applyBorder="1" applyAlignment="1">
      <alignment horizontal="center"/>
    </xf>
    <xf numFmtId="168" fontId="0" fillId="3" borderId="1" xfId="0" applyNumberFormat="1" applyFill="1" applyBorder="1"/>
    <xf numFmtId="0" fontId="2" fillId="5" borderId="0" xfId="0" applyFont="1" applyFill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" xfId="0" applyNumberFormat="1" applyBorder="1"/>
    <xf numFmtId="169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31750</xdr:rowOff>
    </xdr:from>
    <xdr:to>
      <xdr:col>6</xdr:col>
      <xdr:colOff>1346200</xdr:colOff>
      <xdr:row>19</xdr:row>
      <xdr:rowOff>16367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8176AE-FD73-642B-E7A9-6812DCC2B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0100"/>
          <a:ext cx="7772400" cy="10895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enov\Documents\Annualized%20Volatility.xlsm" TargetMode="External"/><Relationship Id="rId1" Type="http://schemas.openxmlformats.org/officeDocument/2006/relationships/externalLinkPath" Target="file:///C:\Users\genov\Documents\Annualized%20Volatilit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_fr-FR"/>
      <sheetName val="RES_en-US"/>
      <sheetName val="RES_cs-CZ"/>
      <sheetName val="RES_da-DK"/>
      <sheetName val="RES_de-DE"/>
      <sheetName val="RES_el-GR"/>
      <sheetName val="RES_es-ES"/>
      <sheetName val="RES_fi-FI"/>
      <sheetName val="RES_hr-HR"/>
      <sheetName val="RES_hu-HU"/>
      <sheetName val="RES_it-IT"/>
      <sheetName val="RES_ja-JP"/>
      <sheetName val="RES_ko-KR"/>
      <sheetName val="RES_lv-LV"/>
      <sheetName val="RES_nb-NO"/>
      <sheetName val="RES_nl-NL"/>
      <sheetName val="RES_pl-PL"/>
      <sheetName val="RES_pt-BR"/>
      <sheetName val="RES_pt-PT"/>
      <sheetName val="RES_ro-RO"/>
      <sheetName val="RES_ru-RU"/>
      <sheetName val="RES_sl-SI"/>
      <sheetName val="RES_sv-SE"/>
      <sheetName val="RES_tr-TR"/>
      <sheetName val="RES_zh-CN"/>
      <sheetName val="RES_zh-TW"/>
      <sheetName val="Annualized Volatility"/>
    </sheetNames>
    <definedNames>
      <definedName name="AnnualizedVolatility"/>
      <definedName name="CAG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1A1D-8ECC-4983-9DD1-FC50E88782E9}">
  <sheetPr codeName="Sheet1"/>
  <dimension ref="A2:AA128"/>
  <sheetViews>
    <sheetView topLeftCell="M1" workbookViewId="0">
      <selection activeCell="W14" sqref="W14"/>
    </sheetView>
  </sheetViews>
  <sheetFormatPr defaultRowHeight="14.5" x14ac:dyDescent="0.35"/>
  <cols>
    <col min="2" max="2" width="10.81640625" bestFit="1" customWidth="1"/>
    <col min="3" max="3" width="13.1796875" bestFit="1" customWidth="1"/>
    <col min="4" max="4" width="15.453125" bestFit="1" customWidth="1"/>
    <col min="5" max="5" width="15.1796875" bestFit="1" customWidth="1"/>
    <col min="6" max="7" width="15.1796875" customWidth="1"/>
    <col min="8" max="8" width="13.1796875" bestFit="1" customWidth="1"/>
    <col min="9" max="9" width="14.1796875" bestFit="1" customWidth="1"/>
    <col min="10" max="10" width="13.81640625" bestFit="1" customWidth="1"/>
    <col min="11" max="11" width="13.81640625" customWidth="1"/>
    <col min="13" max="13" width="33.81640625" customWidth="1"/>
    <col min="14" max="14" width="13.81640625" bestFit="1" customWidth="1"/>
    <col min="15" max="16" width="12.453125" bestFit="1" customWidth="1"/>
    <col min="19" max="19" width="37.54296875" bestFit="1" customWidth="1"/>
    <col min="20" max="20" width="18.08984375" bestFit="1" customWidth="1"/>
    <col min="21" max="21" width="20.1796875" bestFit="1" customWidth="1"/>
    <col min="22" max="22" width="12.453125" bestFit="1" customWidth="1"/>
    <col min="23" max="23" width="10.1796875" bestFit="1" customWidth="1"/>
    <col min="24" max="24" width="37.54296875" customWidth="1"/>
    <col min="25" max="25" width="14.36328125" bestFit="1" customWidth="1"/>
    <col min="26" max="27" width="12.453125" bestFit="1" customWidth="1"/>
  </cols>
  <sheetData>
    <row r="2" spans="1:23" ht="16.5" thickBot="1" x14ac:dyDescent="0.45">
      <c r="A2" s="40" t="s">
        <v>105</v>
      </c>
      <c r="B2" s="3" t="s">
        <v>0</v>
      </c>
      <c r="C2" s="3" t="s">
        <v>41</v>
      </c>
      <c r="D2" s="3" t="s">
        <v>1</v>
      </c>
      <c r="E2" s="3" t="s">
        <v>2</v>
      </c>
      <c r="F2" s="89"/>
      <c r="G2" s="40" t="s">
        <v>106</v>
      </c>
      <c r="H2" s="3" t="s">
        <v>42</v>
      </c>
      <c r="I2" s="3" t="s">
        <v>26</v>
      </c>
      <c r="J2" s="3" t="s">
        <v>27</v>
      </c>
      <c r="K2" s="2"/>
      <c r="L2" s="40" t="s">
        <v>106</v>
      </c>
    </row>
    <row r="3" spans="1:23" ht="16.5" thickBot="1" x14ac:dyDescent="0.45">
      <c r="B3" s="4">
        <v>45524</v>
      </c>
      <c r="C3">
        <v>144.69</v>
      </c>
      <c r="D3">
        <v>168.96</v>
      </c>
      <c r="E3">
        <v>448.36</v>
      </c>
      <c r="L3" s="39"/>
      <c r="M3" s="17" t="s">
        <v>28</v>
      </c>
      <c r="N3" s="12" t="s">
        <v>43</v>
      </c>
      <c r="O3" s="12" t="s">
        <v>24</v>
      </c>
      <c r="P3" s="13" t="s">
        <v>25</v>
      </c>
    </row>
    <row r="4" spans="1:23" ht="16" x14ac:dyDescent="0.4">
      <c r="B4" s="1">
        <v>45525</v>
      </c>
      <c r="C4">
        <v>145.32</v>
      </c>
      <c r="D4">
        <v>167.63</v>
      </c>
      <c r="E4">
        <v>446.6</v>
      </c>
      <c r="H4">
        <f>LN(C4/C3)</f>
        <v>4.3446846040108922E-3</v>
      </c>
      <c r="I4">
        <f>LN(D4/D3)</f>
        <v>-7.9028308747102378E-3</v>
      </c>
      <c r="J4">
        <f>LN(E4/E3)</f>
        <v>-3.9331417468370915E-3</v>
      </c>
      <c r="M4" s="14"/>
      <c r="N4" s="15">
        <f>AVERAGE(H4:H128)</f>
        <v>7.4391241431212779E-4</v>
      </c>
      <c r="O4" s="15">
        <f>AVERAGE(I4:I128)</f>
        <v>7.9615701756222677E-4</v>
      </c>
      <c r="P4" s="16">
        <f>AVERAGE(J4:J128)</f>
        <v>5.7546087222300158E-4</v>
      </c>
      <c r="R4" s="40" t="s">
        <v>104</v>
      </c>
      <c r="S4" s="2" t="s">
        <v>108</v>
      </c>
    </row>
    <row r="5" spans="1:23" ht="15" thickBot="1" x14ac:dyDescent="0.4">
      <c r="B5" s="1">
        <v>45526</v>
      </c>
      <c r="C5">
        <v>145.72999999999999</v>
      </c>
      <c r="D5">
        <v>165.49</v>
      </c>
      <c r="E5">
        <v>449.03</v>
      </c>
      <c r="H5">
        <f t="shared" ref="H5:H68" si="0">LN(C5/C4)</f>
        <v>2.8173871926041177E-3</v>
      </c>
      <c r="I5">
        <f t="shared" ref="I5:I68" si="1">LN(D5/D4)</f>
        <v>-1.2848399612334518E-2</v>
      </c>
      <c r="J5">
        <f t="shared" ref="J5:J68" si="2">LN(E5/E4)</f>
        <v>5.4263612489305378E-3</v>
      </c>
      <c r="S5" s="34" t="s">
        <v>100</v>
      </c>
    </row>
    <row r="6" spans="1:23" ht="15" thickBot="1" x14ac:dyDescent="0.4">
      <c r="B6" s="1">
        <v>45527</v>
      </c>
      <c r="C6">
        <v>147.62</v>
      </c>
      <c r="D6">
        <v>167.43</v>
      </c>
      <c r="E6">
        <v>453.38</v>
      </c>
      <c r="H6">
        <f t="shared" si="0"/>
        <v>1.2885809796301089E-2</v>
      </c>
      <c r="I6">
        <f t="shared" si="1"/>
        <v>1.1654583437600048E-2</v>
      </c>
      <c r="J6">
        <f t="shared" si="2"/>
        <v>9.6409252853912088E-3</v>
      </c>
      <c r="M6" s="17" t="s">
        <v>29</v>
      </c>
      <c r="N6" s="12" t="s">
        <v>43</v>
      </c>
      <c r="O6" s="12" t="s">
        <v>24</v>
      </c>
      <c r="P6" s="13" t="s">
        <v>25</v>
      </c>
    </row>
    <row r="7" spans="1:23" ht="15" thickBot="1" x14ac:dyDescent="0.4">
      <c r="B7" s="1">
        <v>45530</v>
      </c>
      <c r="C7">
        <v>148.5</v>
      </c>
      <c r="D7">
        <v>167.93</v>
      </c>
      <c r="E7">
        <v>454.49</v>
      </c>
      <c r="H7">
        <f t="shared" si="0"/>
        <v>5.943553900847917E-3</v>
      </c>
      <c r="I7">
        <f t="shared" si="1"/>
        <v>2.9818724384647081E-3</v>
      </c>
      <c r="J7">
        <f t="shared" si="2"/>
        <v>2.4452852348823477E-3</v>
      </c>
      <c r="M7" s="14"/>
      <c r="N7" s="15">
        <f>_xlfn.STDEV.S(H4:H128)</f>
        <v>1.2510380648434035E-2</v>
      </c>
      <c r="O7" s="15">
        <f>_xlfn.STDEV.S(I4:I128)</f>
        <v>1.7954164057808454E-2</v>
      </c>
      <c r="P7" s="16">
        <f>_xlfn.STDEV.S(J4:J128)</f>
        <v>1.0127406213208113E-2</v>
      </c>
    </row>
    <row r="8" spans="1:23" ht="15" thickBot="1" x14ac:dyDescent="0.4">
      <c r="B8" s="1">
        <v>45531</v>
      </c>
      <c r="C8">
        <v>146.94999999999999</v>
      </c>
      <c r="D8">
        <v>166.38</v>
      </c>
      <c r="E8">
        <v>460.63</v>
      </c>
      <c r="H8">
        <f t="shared" si="0"/>
        <v>-1.049256537782798E-2</v>
      </c>
      <c r="I8">
        <f t="shared" si="1"/>
        <v>-9.2728970511748859E-3</v>
      </c>
      <c r="J8">
        <f t="shared" si="2"/>
        <v>1.341920652625133E-2</v>
      </c>
      <c r="S8" s="25" t="s">
        <v>99</v>
      </c>
    </row>
    <row r="9" spans="1:23" ht="15" thickBot="1" x14ac:dyDescent="0.4">
      <c r="B9" s="1">
        <v>45532</v>
      </c>
      <c r="C9">
        <v>146</v>
      </c>
      <c r="D9">
        <v>164.5</v>
      </c>
      <c r="E9">
        <v>464.59</v>
      </c>
      <c r="H9">
        <f t="shared" si="0"/>
        <v>-6.4857711565898613E-3</v>
      </c>
      <c r="I9">
        <f t="shared" si="1"/>
        <v>-1.1363758650315095E-2</v>
      </c>
      <c r="J9">
        <f t="shared" si="2"/>
        <v>8.5601785116339625E-3</v>
      </c>
      <c r="N9" s="86" t="s">
        <v>45</v>
      </c>
      <c r="O9" s="86" t="s">
        <v>15</v>
      </c>
      <c r="S9" s="24" t="s">
        <v>37</v>
      </c>
      <c r="T9" s="24" t="s">
        <v>38</v>
      </c>
      <c r="U9" s="24" t="s">
        <v>39</v>
      </c>
      <c r="V9" s="2" t="s">
        <v>40</v>
      </c>
    </row>
    <row r="10" spans="1:23" x14ac:dyDescent="0.35">
      <c r="B10" s="1">
        <v>45533</v>
      </c>
      <c r="C10">
        <v>147.41999999999999</v>
      </c>
      <c r="D10">
        <v>163.4</v>
      </c>
      <c r="E10">
        <v>468.37</v>
      </c>
      <c r="H10">
        <f t="shared" si="0"/>
        <v>9.6790340528061774E-3</v>
      </c>
      <c r="I10">
        <f t="shared" si="1"/>
        <v>-6.7093877795240354E-3</v>
      </c>
      <c r="J10">
        <f t="shared" si="2"/>
        <v>8.1032856368919957E-3</v>
      </c>
      <c r="M10" s="83" t="s">
        <v>47</v>
      </c>
      <c r="N10" s="16">
        <f>N4</f>
        <v>7.4391241431212779E-4</v>
      </c>
      <c r="O10" s="87">
        <f>N10*252</f>
        <v>0.18746592840665621</v>
      </c>
      <c r="S10" s="121">
        <v>0.30740220623837555</v>
      </c>
      <c r="T10" s="121">
        <v>0.18049982641772777</v>
      </c>
      <c r="U10" s="121">
        <v>0.51209795753560405</v>
      </c>
      <c r="V10" s="33">
        <f>S10+T10+U10</f>
        <v>0.99999999019170738</v>
      </c>
    </row>
    <row r="11" spans="1:23" x14ac:dyDescent="0.35">
      <c r="B11" s="1">
        <v>45534</v>
      </c>
      <c r="C11">
        <v>147.94999999999999</v>
      </c>
      <c r="D11">
        <v>165.11</v>
      </c>
      <c r="E11">
        <v>475.92</v>
      </c>
      <c r="H11">
        <f t="shared" si="0"/>
        <v>3.5887230850758468E-3</v>
      </c>
      <c r="I11">
        <f t="shared" si="1"/>
        <v>1.0410736017838727E-2</v>
      </c>
      <c r="J11">
        <f t="shared" si="2"/>
        <v>1.5991191029611305E-2</v>
      </c>
      <c r="M11" s="84" t="s">
        <v>48</v>
      </c>
      <c r="N11" s="62">
        <f>O4</f>
        <v>7.9615701756222677E-4</v>
      </c>
      <c r="O11" s="88">
        <f>N11*252</f>
        <v>0.20063156842568114</v>
      </c>
    </row>
    <row r="12" spans="1:23" ht="15" thickBot="1" x14ac:dyDescent="0.4">
      <c r="B12" s="1">
        <v>45538</v>
      </c>
      <c r="C12">
        <v>144.66</v>
      </c>
      <c r="D12">
        <v>158.61000000000001</v>
      </c>
      <c r="E12">
        <v>476.83</v>
      </c>
      <c r="H12">
        <f t="shared" si="0"/>
        <v>-2.2488217425083962E-2</v>
      </c>
      <c r="I12">
        <f t="shared" si="1"/>
        <v>-4.016355952827258E-2</v>
      </c>
      <c r="J12">
        <f t="shared" si="2"/>
        <v>1.9102603552304657E-3</v>
      </c>
      <c r="M12" s="85" t="s">
        <v>49</v>
      </c>
      <c r="N12" s="62">
        <f>P4</f>
        <v>5.7546087222300158E-4</v>
      </c>
      <c r="O12" s="82">
        <f>N12*252</f>
        <v>0.1450161398001964</v>
      </c>
      <c r="S12" s="78" t="s">
        <v>102</v>
      </c>
      <c r="T12" s="6"/>
      <c r="U12" s="7" t="s">
        <v>103</v>
      </c>
      <c r="V12" s="7" t="s">
        <v>45</v>
      </c>
      <c r="W12" s="24" t="s">
        <v>46</v>
      </c>
    </row>
    <row r="13" spans="1:23" x14ac:dyDescent="0.35">
      <c r="B13" s="1">
        <v>45539</v>
      </c>
      <c r="C13">
        <v>142.07</v>
      </c>
      <c r="D13">
        <v>157.81</v>
      </c>
      <c r="E13">
        <v>478.57</v>
      </c>
      <c r="H13">
        <f t="shared" si="0"/>
        <v>-1.8066267537149003E-2</v>
      </c>
      <c r="I13">
        <f t="shared" si="1"/>
        <v>-5.0565811554272935E-3</v>
      </c>
      <c r="J13">
        <f t="shared" si="2"/>
        <v>3.6424574498357671E-3</v>
      </c>
      <c r="S13" s="75" t="s">
        <v>101</v>
      </c>
      <c r="T13" s="6"/>
      <c r="U13" s="24" t="s">
        <v>44</v>
      </c>
      <c r="V13" s="46">
        <f>S10*N4+T10*O4+U10*P4</f>
        <v>6.670788581859587E-4</v>
      </c>
      <c r="W13" s="82">
        <f>V13*252</f>
        <v>0.16810387226286158</v>
      </c>
    </row>
    <row r="14" spans="1:23" ht="15" thickBot="1" x14ac:dyDescent="0.4">
      <c r="B14" s="1">
        <v>45540</v>
      </c>
      <c r="C14">
        <v>140.93</v>
      </c>
      <c r="D14">
        <v>158.6</v>
      </c>
      <c r="E14">
        <v>464.92</v>
      </c>
      <c r="H14">
        <f t="shared" si="0"/>
        <v>-8.0565806805659394E-3</v>
      </c>
      <c r="I14">
        <f t="shared" si="1"/>
        <v>4.9935314407063237E-3</v>
      </c>
      <c r="J14">
        <f t="shared" si="2"/>
        <v>-2.8937142909209401E-2</v>
      </c>
      <c r="S14" s="50">
        <f>S10^2*N22^2+T10^2*O23^2+U10^2*P24^2+2*S10*T10*O22+2*S10*U10*P22+2*T10*U10*P23</f>
        <v>1.3569570795547474E-5</v>
      </c>
      <c r="T14" s="6"/>
      <c r="U14" s="24" t="s">
        <v>51</v>
      </c>
      <c r="V14" s="46">
        <f>SQRT(S14)</f>
        <v>3.6836898343301752E-3</v>
      </c>
      <c r="W14" s="82">
        <f>V14*SQRT(252)</f>
        <v>5.8476763252406194E-2</v>
      </c>
    </row>
    <row r="15" spans="1:23" ht="16.5" thickBot="1" x14ac:dyDescent="0.45">
      <c r="B15" s="1">
        <v>45541</v>
      </c>
      <c r="C15">
        <v>138.56</v>
      </c>
      <c r="D15">
        <v>152.13</v>
      </c>
      <c r="E15">
        <v>459.42</v>
      </c>
      <c r="H15">
        <f t="shared" si="0"/>
        <v>-1.6959868389294652E-2</v>
      </c>
      <c r="I15">
        <f t="shared" si="1"/>
        <v>-4.1649890725710188E-2</v>
      </c>
      <c r="J15">
        <f t="shared" si="2"/>
        <v>-1.1900523422420105E-2</v>
      </c>
      <c r="L15" s="40" t="s">
        <v>107</v>
      </c>
      <c r="M15" s="20" t="s">
        <v>68</v>
      </c>
      <c r="N15" s="18" t="s">
        <v>43</v>
      </c>
      <c r="O15" s="7" t="s">
        <v>24</v>
      </c>
      <c r="P15" s="7" t="s">
        <v>25</v>
      </c>
    </row>
    <row r="16" spans="1:23" x14ac:dyDescent="0.35">
      <c r="B16" s="1">
        <v>45544</v>
      </c>
      <c r="C16">
        <v>140.30000000000001</v>
      </c>
      <c r="D16">
        <v>149.54</v>
      </c>
      <c r="E16">
        <v>459.61</v>
      </c>
      <c r="H16">
        <f t="shared" si="0"/>
        <v>1.2479542294290226E-2</v>
      </c>
      <c r="I16">
        <f t="shared" si="1"/>
        <v>-1.7171502903267938E-2</v>
      </c>
      <c r="J16">
        <f t="shared" si="2"/>
        <v>4.134794352892201E-4</v>
      </c>
      <c r="M16" s="19" t="s">
        <v>43</v>
      </c>
      <c r="N16" s="30">
        <f>CORREL(H4:H128,H4:H128)</f>
        <v>0.99999999999999978</v>
      </c>
      <c r="O16" s="8">
        <f>CORREL(H4:H128,I4:I128)</f>
        <v>5.6974599313655322E-4</v>
      </c>
      <c r="P16" s="8">
        <f>CORREL(H4:H128,J4:J128)</f>
        <v>0.27150010037415973</v>
      </c>
    </row>
    <row r="17" spans="2:27" x14ac:dyDescent="0.35">
      <c r="B17" s="1">
        <v>45545</v>
      </c>
      <c r="C17">
        <v>138.22999999999999</v>
      </c>
      <c r="D17">
        <v>150.01</v>
      </c>
      <c r="E17">
        <v>458.92</v>
      </c>
      <c r="H17">
        <f t="shared" si="0"/>
        <v>-1.4864022632149506E-2</v>
      </c>
      <c r="I17">
        <f t="shared" si="1"/>
        <v>3.1380429690294328E-3</v>
      </c>
      <c r="J17">
        <f t="shared" si="2"/>
        <v>-1.5024008574341054E-3</v>
      </c>
      <c r="M17" s="7" t="s">
        <v>24</v>
      </c>
      <c r="N17" s="8">
        <f>CORREL(I4:I128,H4:H128)</f>
        <v>5.6974599313655322E-4</v>
      </c>
      <c r="O17" s="30">
        <f>CORREL(I4:I128,I4:I128)</f>
        <v>1</v>
      </c>
      <c r="P17" s="8">
        <f>CORREL(I4:I128,J4:J128)</f>
        <v>8.0825957896682621E-2</v>
      </c>
    </row>
    <row r="18" spans="2:27" x14ac:dyDescent="0.35">
      <c r="B18" s="1">
        <v>45546</v>
      </c>
      <c r="C18">
        <v>137.88</v>
      </c>
      <c r="D18">
        <v>152.15</v>
      </c>
      <c r="E18">
        <v>453.1</v>
      </c>
      <c r="H18">
        <f t="shared" si="0"/>
        <v>-2.5352228276012034E-3</v>
      </c>
      <c r="I18">
        <f t="shared" si="1"/>
        <v>1.4164917802181121E-2</v>
      </c>
      <c r="J18">
        <f t="shared" si="2"/>
        <v>-1.2763051257849737E-2</v>
      </c>
      <c r="M18" s="7" t="s">
        <v>25</v>
      </c>
      <c r="N18" s="8">
        <f>CORREL(J4:J128,H4:H128)</f>
        <v>0.27150010037415973</v>
      </c>
      <c r="O18" s="8">
        <f>CORREL(J4:J128,I4:I128)</f>
        <v>8.0825957896682621E-2</v>
      </c>
      <c r="P18" s="30">
        <f>CORREL(J4:J128,J4:J128)</f>
        <v>0.99999999999999989</v>
      </c>
    </row>
    <row r="19" spans="2:27" x14ac:dyDescent="0.35">
      <c r="B19" s="1">
        <v>45547</v>
      </c>
      <c r="C19">
        <v>139.21</v>
      </c>
      <c r="D19">
        <v>155.54</v>
      </c>
      <c r="E19">
        <v>450.87</v>
      </c>
      <c r="H19">
        <f t="shared" si="0"/>
        <v>9.5998427518112807E-3</v>
      </c>
      <c r="I19">
        <f t="shared" si="1"/>
        <v>2.2036056923817032E-2</v>
      </c>
      <c r="J19">
        <f t="shared" si="2"/>
        <v>-4.9338020589798906E-3</v>
      </c>
    </row>
    <row r="20" spans="2:27" ht="15" thickBot="1" x14ac:dyDescent="0.4">
      <c r="B20" s="1">
        <v>45548</v>
      </c>
      <c r="C20">
        <v>140.61000000000001</v>
      </c>
      <c r="D20">
        <v>158.37</v>
      </c>
      <c r="E20">
        <v>447.61</v>
      </c>
      <c r="H20">
        <f t="shared" si="0"/>
        <v>1.0006516202248704E-2</v>
      </c>
      <c r="I20">
        <f t="shared" si="1"/>
        <v>1.8031134236837439E-2</v>
      </c>
      <c r="J20">
        <f t="shared" si="2"/>
        <v>-7.2567320496784733E-3</v>
      </c>
    </row>
    <row r="21" spans="2:27" ht="16.5" thickBot="1" x14ac:dyDescent="0.45">
      <c r="B21" s="1">
        <v>45551</v>
      </c>
      <c r="C21">
        <v>142.09</v>
      </c>
      <c r="D21">
        <v>158.99</v>
      </c>
      <c r="E21">
        <v>451.78</v>
      </c>
      <c r="H21">
        <f t="shared" si="0"/>
        <v>1.0470559047259418E-2</v>
      </c>
      <c r="I21">
        <f t="shared" si="1"/>
        <v>3.9072396569832463E-3</v>
      </c>
      <c r="J21">
        <f t="shared" si="2"/>
        <v>9.2730181146949576E-3</v>
      </c>
      <c r="L21" s="39" t="s">
        <v>107</v>
      </c>
      <c r="M21" s="20" t="s">
        <v>30</v>
      </c>
      <c r="N21" s="13" t="s">
        <v>43</v>
      </c>
      <c r="O21" s="7" t="s">
        <v>24</v>
      </c>
      <c r="P21" s="7" t="s">
        <v>25</v>
      </c>
    </row>
    <row r="22" spans="2:27" ht="15" thickBot="1" x14ac:dyDescent="0.4">
      <c r="B22" s="1">
        <v>45552</v>
      </c>
      <c r="C22">
        <v>143.41</v>
      </c>
      <c r="D22">
        <v>160.28</v>
      </c>
      <c r="E22">
        <v>456.68</v>
      </c>
      <c r="H22">
        <f t="shared" si="0"/>
        <v>9.2470010911368684E-3</v>
      </c>
      <c r="I22">
        <f t="shared" si="1"/>
        <v>8.0809786073260097E-3</v>
      </c>
      <c r="J22">
        <f t="shared" si="2"/>
        <v>1.0787591128997385E-2</v>
      </c>
      <c r="M22" s="26" t="s">
        <v>43</v>
      </c>
      <c r="N22" s="29">
        <f>_xlfn.COVARIANCE.S(H4:H128,H4:H128)</f>
        <v>1.5650962396871284E-4</v>
      </c>
      <c r="O22" s="28">
        <f>_xlfn.COVARIANCE.S(H4:H128,I4:I128)</f>
        <v>1.2797259980296606E-7</v>
      </c>
      <c r="P22" s="11">
        <f>_xlfn.COVARIANCE.S(H4:H128,J4:J128)</f>
        <v>3.4398440088547003E-5</v>
      </c>
    </row>
    <row r="23" spans="2:27" ht="15" thickBot="1" x14ac:dyDescent="0.4">
      <c r="B23" s="1">
        <v>45553</v>
      </c>
      <c r="C23">
        <v>143.96</v>
      </c>
      <c r="D23">
        <v>160.81</v>
      </c>
      <c r="E23">
        <v>456.6</v>
      </c>
      <c r="H23">
        <f t="shared" si="0"/>
        <v>3.8278224697090757E-3</v>
      </c>
      <c r="I23">
        <f t="shared" si="1"/>
        <v>3.3012580979895506E-3</v>
      </c>
      <c r="J23">
        <f t="shared" si="2"/>
        <v>-1.7519271243126764E-4</v>
      </c>
      <c r="M23" s="7" t="s">
        <v>24</v>
      </c>
      <c r="N23" s="27">
        <f>_xlfn.COVARIANCE.S(I4:I128,H4:H128)</f>
        <v>1.2797259980296606E-7</v>
      </c>
      <c r="O23" s="29">
        <f>_xlfn.COVARIANCE.S(I4:I128,I4:I128)</f>
        <v>3.2235200701470108E-4</v>
      </c>
      <c r="P23" s="28">
        <f>_xlfn.COVARIANCE.S(I4:I128,J4:J128)</f>
        <v>1.4696512201985767E-5</v>
      </c>
    </row>
    <row r="24" spans="2:27" ht="15" thickBot="1" x14ac:dyDescent="0.4">
      <c r="B24" s="1">
        <v>45554</v>
      </c>
      <c r="C24">
        <v>144.99</v>
      </c>
      <c r="D24">
        <v>163.24</v>
      </c>
      <c r="E24">
        <v>459.71</v>
      </c>
      <c r="H24">
        <f t="shared" si="0"/>
        <v>7.1292913142723775E-3</v>
      </c>
      <c r="I24">
        <f t="shared" si="1"/>
        <v>1.4997966671671612E-2</v>
      </c>
      <c r="J24">
        <f t="shared" si="2"/>
        <v>6.7881217972680218E-3</v>
      </c>
      <c r="M24" s="7" t="s">
        <v>25</v>
      </c>
      <c r="N24" s="11">
        <f>_xlfn.COVARIANCE.S(J4:J128,H4:H128)</f>
        <v>3.4398440088547003E-5</v>
      </c>
      <c r="O24" s="27">
        <f>_xlfn.COVARIANCE.S(J4:J128,I4:I128)</f>
        <v>1.4696512201985767E-5</v>
      </c>
      <c r="P24" s="29">
        <f>_xlfn.COVARIANCE.S(J4:J128,J4:J128)</f>
        <v>1.0256435660732624E-4</v>
      </c>
    </row>
    <row r="25" spans="2:27" x14ac:dyDescent="0.35">
      <c r="B25" s="1">
        <v>45555</v>
      </c>
      <c r="C25">
        <v>145.68</v>
      </c>
      <c r="D25">
        <v>164.64</v>
      </c>
      <c r="E25">
        <v>455.31</v>
      </c>
      <c r="H25">
        <f t="shared" si="0"/>
        <v>4.7476608942500966E-3</v>
      </c>
      <c r="I25">
        <f t="shared" si="1"/>
        <v>8.5397615481343607E-3</v>
      </c>
      <c r="J25">
        <f t="shared" si="2"/>
        <v>-9.6173502528991116E-3</v>
      </c>
    </row>
    <row r="26" spans="2:27" ht="15" thickBot="1" x14ac:dyDescent="0.4">
      <c r="B26" s="1">
        <v>45558</v>
      </c>
      <c r="C26">
        <v>147.54</v>
      </c>
      <c r="D26">
        <v>163.07</v>
      </c>
      <c r="E26">
        <v>454.98</v>
      </c>
      <c r="H26">
        <f t="shared" si="0"/>
        <v>1.2686890036803525E-2</v>
      </c>
      <c r="I26">
        <f t="shared" si="1"/>
        <v>-9.5817156125536426E-3</v>
      </c>
      <c r="J26">
        <f t="shared" si="2"/>
        <v>-7.2504369916489425E-4</v>
      </c>
    </row>
    <row r="27" spans="2:27" ht="16.5" thickBot="1" x14ac:dyDescent="0.45">
      <c r="B27" s="1">
        <v>45559</v>
      </c>
      <c r="C27">
        <v>147.44999999999999</v>
      </c>
      <c r="D27">
        <v>163.63999999999999</v>
      </c>
      <c r="E27">
        <v>454.56</v>
      </c>
      <c r="H27">
        <f t="shared" si="0"/>
        <v>-6.1019019487092944E-4</v>
      </c>
      <c r="I27">
        <f t="shared" si="1"/>
        <v>3.4893365880118831E-3</v>
      </c>
      <c r="J27">
        <f t="shared" si="2"/>
        <v>-9.2354383502137494E-4</v>
      </c>
      <c r="L27" s="40" t="s">
        <v>107</v>
      </c>
      <c r="M27" s="37" t="s">
        <v>43</v>
      </c>
      <c r="N27" s="37" t="s">
        <v>41</v>
      </c>
      <c r="O27" s="37" t="s">
        <v>21</v>
      </c>
      <c r="P27" s="37" t="s">
        <v>14</v>
      </c>
      <c r="S27" s="25" t="s">
        <v>24</v>
      </c>
      <c r="T27" s="18" t="s">
        <v>1</v>
      </c>
      <c r="U27" s="7" t="s">
        <v>13</v>
      </c>
      <c r="V27" s="7" t="s">
        <v>14</v>
      </c>
      <c r="X27" s="6" t="s">
        <v>25</v>
      </c>
      <c r="Y27" s="7" t="s">
        <v>2</v>
      </c>
      <c r="Z27" s="7" t="s">
        <v>21</v>
      </c>
      <c r="AA27" s="7" t="s">
        <v>14</v>
      </c>
    </row>
    <row r="28" spans="2:27" x14ac:dyDescent="0.35">
      <c r="B28" s="1">
        <v>45560</v>
      </c>
      <c r="C28">
        <v>143.97</v>
      </c>
      <c r="D28">
        <v>162.99</v>
      </c>
      <c r="E28">
        <v>452.36</v>
      </c>
      <c r="H28">
        <f t="shared" si="0"/>
        <v>-2.3884190723021313E-2</v>
      </c>
      <c r="I28">
        <f t="shared" si="1"/>
        <v>-3.9800438296562586E-3</v>
      </c>
      <c r="J28">
        <f t="shared" si="2"/>
        <v>-4.8515951027515219E-3</v>
      </c>
      <c r="M28" s="7" t="s">
        <v>5</v>
      </c>
      <c r="N28" s="8">
        <v>151.3610317460317</v>
      </c>
      <c r="O28" s="8">
        <v>8.2166494500429275E-4</v>
      </c>
      <c r="P28" s="8">
        <v>7.4391241431212779E-4</v>
      </c>
      <c r="S28" s="19" t="s">
        <v>5</v>
      </c>
      <c r="T28" s="8">
        <v>177.74158730158729</v>
      </c>
      <c r="U28" s="8">
        <v>9.5604996082583593E-4</v>
      </c>
      <c r="V28" s="8">
        <v>7.9615701756222677E-4</v>
      </c>
      <c r="X28" s="7" t="s">
        <v>5</v>
      </c>
      <c r="Y28" s="8">
        <v>461.97190476190474</v>
      </c>
      <c r="Z28" s="8">
        <v>6.2665481858702589E-4</v>
      </c>
      <c r="AA28" s="8">
        <v>5.7546087222300158E-4</v>
      </c>
    </row>
    <row r="29" spans="2:27" x14ac:dyDescent="0.35">
      <c r="B29" s="1">
        <v>45561</v>
      </c>
      <c r="C29">
        <v>141.99</v>
      </c>
      <c r="D29">
        <v>163.83000000000001</v>
      </c>
      <c r="E29">
        <v>454.18</v>
      </c>
      <c r="H29">
        <f t="shared" si="0"/>
        <v>-1.3848311951997417E-2</v>
      </c>
      <c r="I29">
        <f t="shared" si="1"/>
        <v>5.1404556006305422E-3</v>
      </c>
      <c r="J29">
        <f t="shared" si="2"/>
        <v>4.015272233396594E-3</v>
      </c>
      <c r="M29" s="7" t="s">
        <v>6</v>
      </c>
      <c r="N29" s="8">
        <v>150.89999999999998</v>
      </c>
      <c r="O29" s="8">
        <v>1.8595425525319712E-3</v>
      </c>
      <c r="P29" s="8">
        <v>1.8578157436647071E-3</v>
      </c>
      <c r="S29" s="7" t="s">
        <v>6</v>
      </c>
      <c r="T29" s="8">
        <v>174.1</v>
      </c>
      <c r="U29" s="8">
        <v>2.0037068576867489E-3</v>
      </c>
      <c r="V29" s="8">
        <v>2.001702114599341E-3</v>
      </c>
      <c r="X29" s="7" t="s">
        <v>6</v>
      </c>
      <c r="Y29" s="8">
        <v>460.23500000000001</v>
      </c>
      <c r="Z29" s="8">
        <v>4.1356492969395696E-4</v>
      </c>
      <c r="AA29" s="8">
        <v>4.134794352892201E-4</v>
      </c>
    </row>
    <row r="30" spans="2:27" x14ac:dyDescent="0.35">
      <c r="B30" s="1">
        <v>45562</v>
      </c>
      <c r="C30">
        <v>145.49</v>
      </c>
      <c r="D30">
        <v>165.29</v>
      </c>
      <c r="E30">
        <v>457.47</v>
      </c>
      <c r="H30">
        <f t="shared" si="0"/>
        <v>2.4350723141031014E-2</v>
      </c>
      <c r="I30">
        <f t="shared" si="1"/>
        <v>8.8722020970899394E-3</v>
      </c>
      <c r="J30">
        <f t="shared" si="2"/>
        <v>7.2177135585077381E-3</v>
      </c>
      <c r="M30" s="7" t="s">
        <v>7</v>
      </c>
      <c r="N30" s="8">
        <v>6.3714224257212893</v>
      </c>
      <c r="O30" s="8">
        <v>1.2469724909961061E-2</v>
      </c>
      <c r="P30" s="8">
        <v>1.2510380648434035E-2</v>
      </c>
      <c r="S30" s="7" t="s">
        <v>7</v>
      </c>
      <c r="T30" s="8">
        <v>14.532610524620738</v>
      </c>
      <c r="U30" s="8">
        <v>1.7898924666907623E-2</v>
      </c>
      <c r="V30" s="8">
        <v>1.7954164057808454E-2</v>
      </c>
      <c r="X30" s="7" t="s">
        <v>7</v>
      </c>
      <c r="Y30" s="8">
        <v>9.8041408977460698</v>
      </c>
      <c r="Z30" s="8">
        <v>1.0172362905400365E-2</v>
      </c>
      <c r="AA30" s="8">
        <v>1.0127406213208113E-2</v>
      </c>
    </row>
    <row r="31" spans="2:27" x14ac:dyDescent="0.35">
      <c r="B31" s="1">
        <v>45565</v>
      </c>
      <c r="C31">
        <v>147.27000000000001</v>
      </c>
      <c r="D31">
        <v>167.19</v>
      </c>
      <c r="E31">
        <v>460.26</v>
      </c>
      <c r="H31">
        <f t="shared" si="0"/>
        <v>1.2160281010773577E-2</v>
      </c>
      <c r="I31">
        <f t="shared" si="1"/>
        <v>1.1429383320292814E-2</v>
      </c>
      <c r="J31">
        <f t="shared" si="2"/>
        <v>6.080238404229314E-3</v>
      </c>
      <c r="M31" s="7" t="s">
        <v>8</v>
      </c>
      <c r="N31" s="8">
        <v>40.595023726984152</v>
      </c>
      <c r="O31" s="8">
        <v>1.5549403933010338E-4</v>
      </c>
      <c r="P31" s="30">
        <v>1.5650962396871279E-4</v>
      </c>
      <c r="S31" s="7" t="s">
        <v>8</v>
      </c>
      <c r="T31" s="8">
        <v>211.19676866031745</v>
      </c>
      <c r="U31" s="8">
        <v>3.2037150423163411E-4</v>
      </c>
      <c r="V31" s="30">
        <v>3.2235200701470097E-4</v>
      </c>
      <c r="X31" s="7" t="s">
        <v>8</v>
      </c>
      <c r="Y31" s="8">
        <v>96.121178742857111</v>
      </c>
      <c r="Z31" s="8">
        <v>1.0347696707916533E-4</v>
      </c>
      <c r="AA31" s="30">
        <v>1.025643566073263E-4</v>
      </c>
    </row>
    <row r="32" spans="2:27" x14ac:dyDescent="0.35">
      <c r="B32" s="1">
        <v>45566</v>
      </c>
      <c r="C32">
        <v>149.69999999999999</v>
      </c>
      <c r="D32">
        <v>168.42</v>
      </c>
      <c r="E32">
        <v>457.41</v>
      </c>
      <c r="H32">
        <f t="shared" si="0"/>
        <v>1.636565468751161E-2</v>
      </c>
      <c r="I32">
        <f t="shared" si="1"/>
        <v>7.3299693522913831E-3</v>
      </c>
      <c r="J32">
        <f t="shared" si="2"/>
        <v>-6.2114031473345455E-3</v>
      </c>
      <c r="M32" s="7" t="s">
        <v>9</v>
      </c>
      <c r="N32" s="8">
        <v>-0.8777898582107837</v>
      </c>
      <c r="O32" s="8">
        <v>1.1506265165206382</v>
      </c>
      <c r="P32" s="8">
        <v>1.2582736132121481</v>
      </c>
      <c r="S32" s="7" t="s">
        <v>9</v>
      </c>
      <c r="T32" s="8">
        <v>-1.1814159295762134</v>
      </c>
      <c r="U32" s="8">
        <v>2.3810698615425268</v>
      </c>
      <c r="V32" s="8">
        <v>2.5437425367778119</v>
      </c>
      <c r="X32" s="7" t="s">
        <v>9</v>
      </c>
      <c r="Y32" s="8">
        <v>-0.59312925967251529</v>
      </c>
      <c r="Z32" s="8">
        <v>5.4785827861212137</v>
      </c>
      <c r="AA32" s="8">
        <v>5.0513195452164776</v>
      </c>
    </row>
    <row r="33" spans="2:27" x14ac:dyDescent="0.35">
      <c r="B33" s="1">
        <v>45567</v>
      </c>
      <c r="C33">
        <v>150.94999999999999</v>
      </c>
      <c r="D33">
        <v>167.31</v>
      </c>
      <c r="E33">
        <v>456.67</v>
      </c>
      <c r="H33">
        <f t="shared" si="0"/>
        <v>8.3153647272651635E-3</v>
      </c>
      <c r="I33">
        <f t="shared" si="1"/>
        <v>-6.6124805322739909E-3</v>
      </c>
      <c r="J33">
        <f t="shared" si="2"/>
        <v>-1.619114654431058E-3</v>
      </c>
      <c r="M33" s="7" t="s">
        <v>10</v>
      </c>
      <c r="N33" s="8">
        <v>-7.4633883968641471E-2</v>
      </c>
      <c r="O33" s="8">
        <v>-0.62319431893197597</v>
      </c>
      <c r="P33" s="8">
        <v>-0.67428345186135974</v>
      </c>
      <c r="S33" s="7" t="s">
        <v>10</v>
      </c>
      <c r="T33" s="8">
        <v>0.19407188656237484</v>
      </c>
      <c r="U33" s="8">
        <v>-0.37685891614556749</v>
      </c>
      <c r="V33" s="8">
        <v>-0.48911554624372477</v>
      </c>
      <c r="X33" s="7" t="s">
        <v>10</v>
      </c>
      <c r="Y33" s="8">
        <v>0.3293260224807722</v>
      </c>
      <c r="Z33" s="8">
        <v>0.82967545109815688</v>
      </c>
      <c r="AA33" s="8">
        <v>0.73184311883700415</v>
      </c>
    </row>
    <row r="34" spans="2:27" x14ac:dyDescent="0.35">
      <c r="B34" s="1">
        <v>45568</v>
      </c>
      <c r="C34">
        <v>151.25</v>
      </c>
      <c r="D34">
        <v>167.21</v>
      </c>
      <c r="E34">
        <v>452.96</v>
      </c>
      <c r="H34">
        <f t="shared" si="0"/>
        <v>1.9854407581031785E-3</v>
      </c>
      <c r="I34">
        <f t="shared" si="1"/>
        <v>-5.9787159499426787E-4</v>
      </c>
      <c r="J34">
        <f t="shared" si="2"/>
        <v>-8.1572080339049908E-3</v>
      </c>
      <c r="M34" s="7" t="s">
        <v>11</v>
      </c>
      <c r="N34" s="8">
        <v>137.88</v>
      </c>
      <c r="O34" s="8">
        <v>-4.561156601842372E-2</v>
      </c>
      <c r="P34" s="8">
        <v>-4.668452689971575E-2</v>
      </c>
      <c r="S34" s="7" t="s">
        <v>11</v>
      </c>
      <c r="T34" s="8">
        <v>149.54</v>
      </c>
      <c r="U34" s="8">
        <v>-6.9375571710557971E-2</v>
      </c>
      <c r="V34" s="8">
        <v>5.3138478887166454E-2</v>
      </c>
      <c r="X34" s="7" t="s">
        <v>11</v>
      </c>
      <c r="Y34" s="8">
        <v>442.29</v>
      </c>
      <c r="Z34" s="8">
        <v>-2.8522473201412494E-2</v>
      </c>
      <c r="AA34" s="8">
        <v>-2.8937142909209401E-2</v>
      </c>
    </row>
    <row r="35" spans="2:27" x14ac:dyDescent="0.35">
      <c r="B35" s="1">
        <v>45569</v>
      </c>
      <c r="C35">
        <v>150.74</v>
      </c>
      <c r="D35">
        <v>168.56</v>
      </c>
      <c r="E35">
        <v>461.97</v>
      </c>
      <c r="H35">
        <f t="shared" si="0"/>
        <v>-3.3775984956269591E-3</v>
      </c>
      <c r="I35">
        <f t="shared" si="1"/>
        <v>8.0412620213558619E-3</v>
      </c>
      <c r="J35">
        <f t="shared" si="2"/>
        <v>1.9696132544841729E-2</v>
      </c>
      <c r="M35" s="7" t="s">
        <v>12</v>
      </c>
      <c r="N35" s="8">
        <v>162.53</v>
      </c>
      <c r="O35" s="8">
        <v>2.8557989517537966E-2</v>
      </c>
      <c r="P35" s="8">
        <v>2.8157811134500724E-2</v>
      </c>
      <c r="S35" s="7" t="s">
        <v>12</v>
      </c>
      <c r="T35" s="8">
        <v>207.71</v>
      </c>
      <c r="U35" s="8">
        <v>5.4575671473757609E-2</v>
      </c>
      <c r="V35" s="8">
        <v>-7.1899489873731806E-2</v>
      </c>
      <c r="X35" s="7" t="s">
        <v>12</v>
      </c>
      <c r="Y35" s="8">
        <v>483.77</v>
      </c>
      <c r="Z35" s="8">
        <v>5.3565811351278421E-2</v>
      </c>
      <c r="AA35" s="8">
        <v>5.2180421557570654E-2</v>
      </c>
    </row>
    <row r="36" spans="2:27" ht="15" thickBot="1" x14ac:dyDescent="0.4">
      <c r="B36" s="1">
        <v>45572</v>
      </c>
      <c r="C36">
        <v>151.12</v>
      </c>
      <c r="D36">
        <v>164.39</v>
      </c>
      <c r="E36">
        <v>453.5</v>
      </c>
      <c r="H36">
        <f t="shared" si="0"/>
        <v>2.5177247779303324E-3</v>
      </c>
      <c r="I36">
        <f t="shared" si="1"/>
        <v>-2.5050115974514706E-2</v>
      </c>
      <c r="J36">
        <f t="shared" si="2"/>
        <v>-1.8504684353239955E-2</v>
      </c>
    </row>
    <row r="37" spans="2:27" ht="15" thickBot="1" x14ac:dyDescent="0.4">
      <c r="B37" s="1">
        <v>45573</v>
      </c>
      <c r="C37">
        <v>148.75</v>
      </c>
      <c r="D37">
        <v>165.7</v>
      </c>
      <c r="E37">
        <v>453.8</v>
      </c>
      <c r="H37">
        <f t="shared" si="0"/>
        <v>-1.5807178767515043E-2</v>
      </c>
      <c r="I37">
        <f t="shared" si="1"/>
        <v>7.9372709110981481E-3</v>
      </c>
      <c r="J37">
        <f t="shared" si="2"/>
        <v>6.6130279055008569E-4</v>
      </c>
      <c r="M37" s="25" t="s">
        <v>43</v>
      </c>
      <c r="N37" s="2" t="s">
        <v>15</v>
      </c>
      <c r="S37" s="25" t="s">
        <v>24</v>
      </c>
      <c r="T37" s="2" t="s">
        <v>15</v>
      </c>
      <c r="X37" s="25" t="s">
        <v>25</v>
      </c>
      <c r="Y37" s="2" t="s">
        <v>15</v>
      </c>
    </row>
    <row r="38" spans="2:27" x14ac:dyDescent="0.35">
      <c r="B38" s="1">
        <v>45574</v>
      </c>
      <c r="C38">
        <v>149.65</v>
      </c>
      <c r="D38">
        <v>163.06</v>
      </c>
      <c r="E38">
        <v>455.9</v>
      </c>
      <c r="H38">
        <f t="shared" si="0"/>
        <v>6.0321898729689093E-3</v>
      </c>
      <c r="I38">
        <f t="shared" si="1"/>
        <v>-1.6060693197752381E-2</v>
      </c>
      <c r="J38">
        <f t="shared" si="2"/>
        <v>4.6169148736541973E-3</v>
      </c>
      <c r="M38" s="2" t="s">
        <v>16</v>
      </c>
      <c r="N38" s="9">
        <v>0.20705956614108179</v>
      </c>
      <c r="S38" s="2" t="s">
        <v>16</v>
      </c>
      <c r="T38" s="9">
        <f>U28*252</f>
        <v>0.24092459012811065</v>
      </c>
      <c r="X38" s="2" t="s">
        <v>16</v>
      </c>
      <c r="Y38" s="9">
        <f>Z28*252</f>
        <v>0.15791701428393051</v>
      </c>
    </row>
    <row r="39" spans="2:27" x14ac:dyDescent="0.35">
      <c r="B39" s="1">
        <v>45575</v>
      </c>
      <c r="C39">
        <v>150.62</v>
      </c>
      <c r="D39">
        <v>163.18</v>
      </c>
      <c r="E39">
        <v>454.93</v>
      </c>
      <c r="H39">
        <f t="shared" si="0"/>
        <v>6.4608743744976535E-3</v>
      </c>
      <c r="I39">
        <f t="shared" si="1"/>
        <v>7.356547658895088E-4</v>
      </c>
      <c r="J39">
        <f t="shared" si="2"/>
        <v>-2.1299262578248533E-3</v>
      </c>
      <c r="M39" s="2" t="s">
        <v>17</v>
      </c>
      <c r="N39" s="9">
        <v>0.18746592840665621</v>
      </c>
      <c r="S39" s="2" t="s">
        <v>23</v>
      </c>
      <c r="T39" s="9">
        <f>V28*252</f>
        <v>0.20063156842568114</v>
      </c>
      <c r="X39" s="2" t="s">
        <v>23</v>
      </c>
      <c r="Y39" s="9">
        <f>AA28*252</f>
        <v>0.1450161398001964</v>
      </c>
    </row>
    <row r="40" spans="2:27" x14ac:dyDescent="0.35">
      <c r="B40" s="1">
        <v>45576</v>
      </c>
      <c r="C40">
        <v>151.41999999999999</v>
      </c>
      <c r="D40">
        <v>164.52</v>
      </c>
      <c r="E40">
        <v>460.21</v>
      </c>
      <c r="H40">
        <f t="shared" si="0"/>
        <v>5.2973240019548312E-3</v>
      </c>
      <c r="I40">
        <f t="shared" si="1"/>
        <v>8.1782573615692949E-3</v>
      </c>
      <c r="J40">
        <f t="shared" si="2"/>
        <v>1.1539346086355153E-2</v>
      </c>
      <c r="M40" s="2" t="s">
        <v>18</v>
      </c>
      <c r="N40" s="10">
        <v>0.19795074617486599</v>
      </c>
      <c r="S40" s="2" t="s">
        <v>18</v>
      </c>
      <c r="T40" s="10">
        <f>U30*SQRT(252)</f>
        <v>0.28413662042470311</v>
      </c>
      <c r="X40" s="2" t="s">
        <v>18</v>
      </c>
      <c r="Y40" s="10">
        <f>Z30*SQRT(252)</f>
        <v>0.16148125496152696</v>
      </c>
    </row>
    <row r="41" spans="2:27" x14ac:dyDescent="0.35">
      <c r="B41" s="1">
        <v>45579</v>
      </c>
      <c r="C41">
        <v>151.78</v>
      </c>
      <c r="D41">
        <v>166.35</v>
      </c>
      <c r="E41">
        <v>459.98</v>
      </c>
      <c r="H41">
        <f t="shared" si="0"/>
        <v>2.3746713006062353E-3</v>
      </c>
      <c r="I41">
        <f t="shared" si="1"/>
        <v>1.1061859102262307E-2</v>
      </c>
      <c r="J41">
        <f t="shared" si="2"/>
        <v>-4.9989677086179378E-4</v>
      </c>
      <c r="M41" s="2" t="s">
        <v>19</v>
      </c>
      <c r="N41" s="10">
        <v>0.19859613601506901</v>
      </c>
      <c r="O41" s="5"/>
      <c r="S41" s="2" t="s">
        <v>19</v>
      </c>
      <c r="T41" s="10">
        <f>V30*SQRT(252)</f>
        <v>0.28501351857009283</v>
      </c>
      <c r="X41" s="2" t="s">
        <v>19</v>
      </c>
      <c r="Y41" s="10">
        <f>AA30*SQRT(252)</f>
        <v>0.16076758959767429</v>
      </c>
    </row>
    <row r="42" spans="2:27" x14ac:dyDescent="0.35">
      <c r="B42" s="1">
        <v>45580</v>
      </c>
      <c r="C42">
        <v>147.72999999999999</v>
      </c>
      <c r="D42">
        <v>166.9</v>
      </c>
      <c r="E42">
        <v>462.68</v>
      </c>
      <c r="H42">
        <f t="shared" si="0"/>
        <v>-2.7045820642250078E-2</v>
      </c>
      <c r="I42">
        <f t="shared" si="1"/>
        <v>3.3008282033038174E-3</v>
      </c>
      <c r="J42">
        <f t="shared" si="2"/>
        <v>5.8526601501367043E-3</v>
      </c>
      <c r="M42" s="2" t="s">
        <v>20</v>
      </c>
      <c r="N42" s="9">
        <f>(C128/C3)^(252/125)-1</f>
        <v>0.20618915193457488</v>
      </c>
      <c r="S42" s="2" t="s">
        <v>20</v>
      </c>
      <c r="T42" s="9">
        <f>((D128/D3)^(252/125)-1)</f>
        <v>0.22217440122431054</v>
      </c>
      <c r="X42" s="2" t="s">
        <v>20</v>
      </c>
      <c r="Y42" s="9">
        <f>(E128/E3)^(252/125)-1</f>
        <v>0.15605822866627861</v>
      </c>
    </row>
    <row r="43" spans="2:27" x14ac:dyDescent="0.35">
      <c r="B43" s="1">
        <v>45581</v>
      </c>
      <c r="C43">
        <v>148.72999999999999</v>
      </c>
      <c r="D43">
        <v>166.74</v>
      </c>
      <c r="E43">
        <v>465.69</v>
      </c>
      <c r="H43">
        <f t="shared" si="0"/>
        <v>6.7462982709898056E-3</v>
      </c>
      <c r="I43">
        <f t="shared" si="1"/>
        <v>-9.5911768532202526E-4</v>
      </c>
      <c r="J43">
        <f t="shared" si="2"/>
        <v>6.4845062792609348E-3</v>
      </c>
    </row>
    <row r="44" spans="2:27" x14ac:dyDescent="0.35">
      <c r="B44" s="1">
        <v>45582</v>
      </c>
      <c r="C44">
        <v>151.19999999999999</v>
      </c>
      <c r="D44">
        <v>164.51</v>
      </c>
      <c r="E44">
        <v>465.85</v>
      </c>
      <c r="H44">
        <f t="shared" si="0"/>
        <v>1.6470882140925982E-2</v>
      </c>
      <c r="I44">
        <f t="shared" si="1"/>
        <v>-1.3464354351138436E-2</v>
      </c>
      <c r="J44">
        <f t="shared" si="2"/>
        <v>3.4351718997235631E-4</v>
      </c>
    </row>
    <row r="45" spans="2:27" x14ac:dyDescent="0.35">
      <c r="B45" s="1">
        <v>45583</v>
      </c>
      <c r="C45">
        <v>150.75</v>
      </c>
      <c r="D45">
        <v>165.05</v>
      </c>
      <c r="E45">
        <v>464.8</v>
      </c>
      <c r="H45">
        <f t="shared" si="0"/>
        <v>-2.9806281381376779E-3</v>
      </c>
      <c r="I45">
        <f t="shared" si="1"/>
        <v>3.277099667873234E-3</v>
      </c>
      <c r="J45">
        <f t="shared" si="2"/>
        <v>-2.2564883587325038E-3</v>
      </c>
    </row>
    <row r="46" spans="2:27" x14ac:dyDescent="0.35">
      <c r="B46" s="1">
        <v>45586</v>
      </c>
      <c r="C46">
        <v>150.88</v>
      </c>
      <c r="D46">
        <v>165.8</v>
      </c>
      <c r="E46">
        <v>464.16</v>
      </c>
      <c r="H46">
        <f t="shared" si="0"/>
        <v>8.6198327785244361E-4</v>
      </c>
      <c r="I46">
        <f t="shared" si="1"/>
        <v>4.5337844019926301E-3</v>
      </c>
      <c r="J46">
        <f t="shared" si="2"/>
        <v>-1.3778851646075651E-3</v>
      </c>
    </row>
    <row r="47" spans="2:27" x14ac:dyDescent="0.35">
      <c r="B47" s="1">
        <v>45587</v>
      </c>
      <c r="C47">
        <v>150.91999999999999</v>
      </c>
      <c r="D47">
        <v>166.82</v>
      </c>
      <c r="E47">
        <v>461.45</v>
      </c>
      <c r="H47">
        <f t="shared" si="0"/>
        <v>2.6507621096224962E-4</v>
      </c>
      <c r="I47">
        <f t="shared" si="1"/>
        <v>6.1331441122711508E-3</v>
      </c>
      <c r="J47">
        <f t="shared" si="2"/>
        <v>-5.8556146615082877E-3</v>
      </c>
    </row>
    <row r="48" spans="2:27" x14ac:dyDescent="0.35">
      <c r="B48" s="1">
        <v>45588</v>
      </c>
      <c r="C48">
        <v>150.47999999999999</v>
      </c>
      <c r="D48">
        <v>164.48</v>
      </c>
      <c r="E48">
        <v>460.61</v>
      </c>
      <c r="H48">
        <f t="shared" si="0"/>
        <v>-2.9197101033347503E-3</v>
      </c>
      <c r="I48">
        <f t="shared" si="1"/>
        <v>-1.4126404546665498E-2</v>
      </c>
      <c r="J48">
        <f t="shared" si="2"/>
        <v>-1.8220077486927021E-3</v>
      </c>
    </row>
    <row r="49" spans="2:10" x14ac:dyDescent="0.35">
      <c r="B49" s="1">
        <v>45589</v>
      </c>
      <c r="C49">
        <v>150.44999999999999</v>
      </c>
      <c r="D49">
        <v>164.53</v>
      </c>
      <c r="E49">
        <v>457.77</v>
      </c>
      <c r="H49">
        <f t="shared" si="0"/>
        <v>-1.9938191672072393E-4</v>
      </c>
      <c r="I49">
        <f t="shared" si="1"/>
        <v>3.039421317584817E-4</v>
      </c>
      <c r="J49">
        <f t="shared" si="2"/>
        <v>-6.1848233911390898E-3</v>
      </c>
    </row>
    <row r="50" spans="2:10" x14ac:dyDescent="0.35">
      <c r="B50" s="1">
        <v>45590</v>
      </c>
      <c r="C50">
        <v>150.81</v>
      </c>
      <c r="D50">
        <v>166.99</v>
      </c>
      <c r="E50">
        <v>454.01</v>
      </c>
      <c r="H50">
        <f t="shared" si="0"/>
        <v>2.3899632965394043E-3</v>
      </c>
      <c r="I50">
        <f t="shared" si="1"/>
        <v>1.4841005985782299E-2</v>
      </c>
      <c r="J50">
        <f t="shared" si="2"/>
        <v>-8.2476503412661946E-3</v>
      </c>
    </row>
    <row r="51" spans="2:10" x14ac:dyDescent="0.35">
      <c r="B51" s="1">
        <v>45593</v>
      </c>
      <c r="C51">
        <v>150.54</v>
      </c>
      <c r="D51">
        <v>168.34</v>
      </c>
      <c r="E51">
        <v>458.49</v>
      </c>
      <c r="H51">
        <f t="shared" si="0"/>
        <v>-1.7919367662076694E-3</v>
      </c>
      <c r="I51">
        <f t="shared" si="1"/>
        <v>8.0518133990889803E-3</v>
      </c>
      <c r="J51">
        <f t="shared" si="2"/>
        <v>9.819256977367052E-3</v>
      </c>
    </row>
    <row r="52" spans="2:10" x14ac:dyDescent="0.35">
      <c r="B52" s="1">
        <v>45594</v>
      </c>
      <c r="C52">
        <v>148.52000000000001</v>
      </c>
      <c r="D52">
        <v>171.14</v>
      </c>
      <c r="E52">
        <v>454.62</v>
      </c>
      <c r="H52">
        <f t="shared" si="0"/>
        <v>-1.350920029750651E-2</v>
      </c>
      <c r="I52">
        <f t="shared" si="1"/>
        <v>1.6496191206478581E-2</v>
      </c>
      <c r="J52">
        <f t="shared" si="2"/>
        <v>-8.4765760365176513E-3</v>
      </c>
    </row>
    <row r="53" spans="2:10" x14ac:dyDescent="0.35">
      <c r="B53" s="1">
        <v>45595</v>
      </c>
      <c r="C53">
        <v>148.05000000000001</v>
      </c>
      <c r="D53">
        <v>176.14</v>
      </c>
      <c r="E53">
        <v>454.96</v>
      </c>
      <c r="H53">
        <f t="shared" si="0"/>
        <v>-3.1695747612790672E-3</v>
      </c>
      <c r="I53">
        <f t="shared" si="1"/>
        <v>2.8797198387404601E-2</v>
      </c>
      <c r="J53">
        <f t="shared" si="2"/>
        <v>7.4759782720718775E-4</v>
      </c>
    </row>
    <row r="54" spans="2:10" x14ac:dyDescent="0.35">
      <c r="B54" s="1">
        <v>45596</v>
      </c>
      <c r="C54">
        <v>148.82</v>
      </c>
      <c r="D54">
        <v>172.69</v>
      </c>
      <c r="E54">
        <v>450.92</v>
      </c>
      <c r="H54">
        <f t="shared" si="0"/>
        <v>5.1874674215147904E-3</v>
      </c>
      <c r="I54">
        <f t="shared" si="1"/>
        <v>-1.9781053780734709E-2</v>
      </c>
      <c r="J54">
        <f t="shared" si="2"/>
        <v>-8.9195628222136468E-3</v>
      </c>
    </row>
    <row r="55" spans="2:10" x14ac:dyDescent="0.35">
      <c r="B55" s="1">
        <v>45597</v>
      </c>
      <c r="C55">
        <v>153.07</v>
      </c>
      <c r="D55">
        <v>172.65</v>
      </c>
      <c r="E55">
        <v>452.14</v>
      </c>
      <c r="H55">
        <f t="shared" si="0"/>
        <v>2.8157811134500724E-2</v>
      </c>
      <c r="I55">
        <f t="shared" si="1"/>
        <v>-2.3165576057724481E-4</v>
      </c>
      <c r="J55">
        <f t="shared" si="2"/>
        <v>2.7019262113430796E-3</v>
      </c>
    </row>
    <row r="56" spans="2:10" x14ac:dyDescent="0.35">
      <c r="B56" s="1">
        <v>45600</v>
      </c>
      <c r="C56">
        <v>153.97</v>
      </c>
      <c r="D56">
        <v>170.68</v>
      </c>
      <c r="E56">
        <v>442.29</v>
      </c>
      <c r="H56">
        <f t="shared" si="0"/>
        <v>5.8624451382116938E-3</v>
      </c>
      <c r="I56">
        <f t="shared" si="1"/>
        <v>-1.1475965516202067E-2</v>
      </c>
      <c r="J56">
        <f t="shared" si="2"/>
        <v>-2.2026090857835572E-2</v>
      </c>
    </row>
    <row r="57" spans="2:10" x14ac:dyDescent="0.35">
      <c r="B57" s="1">
        <v>45601</v>
      </c>
      <c r="C57">
        <v>153.41</v>
      </c>
      <c r="D57">
        <v>171.41</v>
      </c>
      <c r="E57">
        <v>445.06</v>
      </c>
      <c r="H57">
        <f t="shared" si="0"/>
        <v>-3.6437023851453596E-3</v>
      </c>
      <c r="I57">
        <f t="shared" si="1"/>
        <v>4.267889199166308E-3</v>
      </c>
      <c r="J57">
        <f t="shared" si="2"/>
        <v>6.243329008131778E-3</v>
      </c>
    </row>
    <row r="58" spans="2:10" x14ac:dyDescent="0.35">
      <c r="B58" s="1">
        <v>45602</v>
      </c>
      <c r="C58">
        <v>157.72</v>
      </c>
      <c r="D58">
        <v>178.33</v>
      </c>
      <c r="E58">
        <v>468.9</v>
      </c>
      <c r="H58">
        <f t="shared" si="0"/>
        <v>2.7707233152744485E-2</v>
      </c>
      <c r="I58">
        <f t="shared" si="1"/>
        <v>3.9577418945456334E-2</v>
      </c>
      <c r="J58">
        <f t="shared" si="2"/>
        <v>5.2180421557570654E-2</v>
      </c>
    </row>
    <row r="59" spans="2:10" x14ac:dyDescent="0.35">
      <c r="B59" s="1">
        <v>45603</v>
      </c>
      <c r="C59">
        <v>156.77000000000001</v>
      </c>
      <c r="D59">
        <v>182.28</v>
      </c>
      <c r="E59">
        <v>460.13</v>
      </c>
      <c r="H59">
        <f t="shared" si="0"/>
        <v>-6.0415459289866955E-3</v>
      </c>
      <c r="I59">
        <f t="shared" si="1"/>
        <v>2.1908199931259899E-2</v>
      </c>
      <c r="J59">
        <f t="shared" si="2"/>
        <v>-1.8880467843062947E-2</v>
      </c>
    </row>
    <row r="60" spans="2:10" x14ac:dyDescent="0.35">
      <c r="B60" s="1">
        <v>45604</v>
      </c>
      <c r="C60">
        <v>156.93</v>
      </c>
      <c r="D60">
        <v>179.86</v>
      </c>
      <c r="E60">
        <v>463.41</v>
      </c>
      <c r="H60">
        <f t="shared" si="0"/>
        <v>1.0200829701896849E-3</v>
      </c>
      <c r="I60">
        <f t="shared" si="1"/>
        <v>-1.3365195909312356E-2</v>
      </c>
      <c r="J60">
        <f t="shared" si="2"/>
        <v>7.1031331417918649E-3</v>
      </c>
    </row>
    <row r="61" spans="2:10" x14ac:dyDescent="0.35">
      <c r="B61" s="1">
        <v>45607</v>
      </c>
      <c r="C61">
        <v>156.5</v>
      </c>
      <c r="D61">
        <v>181.97</v>
      </c>
      <c r="E61">
        <v>467.36</v>
      </c>
      <c r="H61">
        <f t="shared" si="0"/>
        <v>-2.7438360704214754E-3</v>
      </c>
      <c r="I61">
        <f t="shared" si="1"/>
        <v>1.1663067838781743E-2</v>
      </c>
      <c r="J61">
        <f t="shared" si="2"/>
        <v>8.4876472451614129E-3</v>
      </c>
    </row>
    <row r="62" spans="2:10" x14ac:dyDescent="0.35">
      <c r="B62" s="1">
        <v>45608</v>
      </c>
      <c r="C62">
        <v>155.29</v>
      </c>
      <c r="D62">
        <v>183.32</v>
      </c>
      <c r="E62">
        <v>466.29</v>
      </c>
      <c r="H62">
        <f t="shared" si="0"/>
        <v>-7.7616733991102294E-3</v>
      </c>
      <c r="I62">
        <f t="shared" si="1"/>
        <v>7.3914213157720053E-3</v>
      </c>
      <c r="J62">
        <f t="shared" si="2"/>
        <v>-2.2920804765144734E-3</v>
      </c>
    </row>
    <row r="63" spans="2:10" x14ac:dyDescent="0.35">
      <c r="B63" s="1">
        <v>45609</v>
      </c>
      <c r="C63">
        <v>158.72</v>
      </c>
      <c r="D63">
        <v>180.49</v>
      </c>
      <c r="E63">
        <v>468.1</v>
      </c>
      <c r="H63">
        <f t="shared" si="0"/>
        <v>2.184730695546484E-2</v>
      </c>
      <c r="I63">
        <f t="shared" si="1"/>
        <v>-1.5557885064766179E-2</v>
      </c>
      <c r="J63">
        <f t="shared" si="2"/>
        <v>3.8741901431086113E-3</v>
      </c>
    </row>
    <row r="64" spans="2:10" x14ac:dyDescent="0.35">
      <c r="B64" s="1">
        <v>45610</v>
      </c>
      <c r="C64">
        <v>161.80000000000001</v>
      </c>
      <c r="D64">
        <v>177.35</v>
      </c>
      <c r="E64">
        <v>467.7</v>
      </c>
      <c r="H64">
        <f t="shared" si="0"/>
        <v>1.9219361087828766E-2</v>
      </c>
      <c r="I64">
        <f t="shared" si="1"/>
        <v>-1.7550193356526286E-2</v>
      </c>
      <c r="J64">
        <f t="shared" si="2"/>
        <v>-8.5488357418445071E-4</v>
      </c>
    </row>
    <row r="65" spans="2:10" x14ac:dyDescent="0.35">
      <c r="B65" s="1">
        <v>45611</v>
      </c>
      <c r="C65">
        <v>161.41999999999999</v>
      </c>
      <c r="D65">
        <v>173.89</v>
      </c>
      <c r="E65">
        <v>470.28</v>
      </c>
      <c r="H65">
        <f t="shared" si="0"/>
        <v>-2.3513407281652229E-3</v>
      </c>
      <c r="I65">
        <f t="shared" si="1"/>
        <v>-1.970226582565341E-2</v>
      </c>
      <c r="J65">
        <f t="shared" si="2"/>
        <v>5.501197267699761E-3</v>
      </c>
    </row>
    <row r="66" spans="2:10" x14ac:dyDescent="0.35">
      <c r="B66" s="1">
        <v>45614</v>
      </c>
      <c r="C66">
        <v>160.76</v>
      </c>
      <c r="D66">
        <v>176.8</v>
      </c>
      <c r="E66">
        <v>472.2</v>
      </c>
      <c r="H66">
        <f t="shared" si="0"/>
        <v>-4.0970943152259407E-3</v>
      </c>
      <c r="I66">
        <f t="shared" si="1"/>
        <v>1.6596234809565621E-2</v>
      </c>
      <c r="J66">
        <f t="shared" si="2"/>
        <v>4.07436265187224E-3</v>
      </c>
    </row>
    <row r="67" spans="2:10" x14ac:dyDescent="0.35">
      <c r="B67" s="1">
        <v>45615</v>
      </c>
      <c r="C67">
        <v>159.6</v>
      </c>
      <c r="D67">
        <v>179.58</v>
      </c>
      <c r="E67">
        <v>468.86</v>
      </c>
      <c r="H67">
        <f t="shared" si="0"/>
        <v>-7.2418845652919691E-3</v>
      </c>
      <c r="I67">
        <f t="shared" si="1"/>
        <v>1.560164088911945E-2</v>
      </c>
      <c r="J67">
        <f t="shared" si="2"/>
        <v>-7.0984082300406814E-3</v>
      </c>
    </row>
    <row r="68" spans="2:10" x14ac:dyDescent="0.35">
      <c r="B68" s="1">
        <v>45616</v>
      </c>
      <c r="C68">
        <v>161.33000000000001</v>
      </c>
      <c r="D68">
        <v>177.33</v>
      </c>
      <c r="E68">
        <v>468.83</v>
      </c>
      <c r="H68">
        <f t="shared" si="0"/>
        <v>1.0781271662344322E-2</v>
      </c>
      <c r="I68">
        <f t="shared" si="1"/>
        <v>-1.2608387588274749E-2</v>
      </c>
      <c r="J68">
        <f t="shared" si="2"/>
        <v>-6.3987031983402765E-5</v>
      </c>
    </row>
    <row r="69" spans="2:10" x14ac:dyDescent="0.35">
      <c r="B69" s="1">
        <v>45617</v>
      </c>
      <c r="C69">
        <v>161.63</v>
      </c>
      <c r="D69">
        <v>169.24</v>
      </c>
      <c r="E69">
        <v>472.06</v>
      </c>
      <c r="H69">
        <f t="shared" ref="H69:H128" si="3">LN(C69/C68)</f>
        <v>1.8578157436647071E-3</v>
      </c>
      <c r="I69">
        <f t="shared" ref="I69:I128" si="4">LN(D69/D68)</f>
        <v>-4.6694577652521156E-2</v>
      </c>
      <c r="J69">
        <f t="shared" ref="J69:J128" si="5">LN(E69/E68)</f>
        <v>6.8658667613445941E-3</v>
      </c>
    </row>
    <row r="70" spans="2:10" x14ac:dyDescent="0.35">
      <c r="B70" s="1">
        <v>45618</v>
      </c>
      <c r="C70">
        <v>162.36000000000001</v>
      </c>
      <c r="D70">
        <v>166.57</v>
      </c>
      <c r="E70">
        <v>476.57</v>
      </c>
      <c r="H70">
        <f t="shared" si="3"/>
        <v>4.5063195489796924E-3</v>
      </c>
      <c r="I70">
        <f t="shared" si="4"/>
        <v>-1.5902184362850371E-2</v>
      </c>
      <c r="J70">
        <f t="shared" si="5"/>
        <v>9.5085206661798E-3</v>
      </c>
    </row>
    <row r="71" spans="2:10" x14ac:dyDescent="0.35">
      <c r="B71" s="1">
        <v>45621</v>
      </c>
      <c r="C71">
        <v>160.36000000000001</v>
      </c>
      <c r="D71">
        <v>169.43</v>
      </c>
      <c r="E71">
        <v>477.43</v>
      </c>
      <c r="H71">
        <f t="shared" si="3"/>
        <v>-1.2394804196390823E-2</v>
      </c>
      <c r="I71">
        <f t="shared" si="4"/>
        <v>1.7024220680998556E-2</v>
      </c>
      <c r="J71">
        <f t="shared" si="5"/>
        <v>1.8029354988636859E-3</v>
      </c>
    </row>
    <row r="72" spans="2:10" x14ac:dyDescent="0.35">
      <c r="B72" s="1">
        <v>45622</v>
      </c>
      <c r="C72">
        <v>162.53</v>
      </c>
      <c r="D72">
        <v>170.62</v>
      </c>
      <c r="E72">
        <v>478.56</v>
      </c>
      <c r="H72">
        <f t="shared" si="3"/>
        <v>1.3441312340778305E-2</v>
      </c>
      <c r="I72">
        <f t="shared" si="4"/>
        <v>6.998999310533752E-3</v>
      </c>
      <c r="J72">
        <f t="shared" si="5"/>
        <v>2.3640425658614838E-3</v>
      </c>
    </row>
    <row r="73" spans="2:10" x14ac:dyDescent="0.35">
      <c r="B73" s="1">
        <v>45623</v>
      </c>
      <c r="C73">
        <v>162.11000000000001</v>
      </c>
      <c r="D73">
        <v>170.82</v>
      </c>
      <c r="E73">
        <v>483.08</v>
      </c>
      <c r="H73">
        <f t="shared" si="3"/>
        <v>-2.5874829616027036E-3</v>
      </c>
      <c r="I73">
        <f t="shared" si="4"/>
        <v>1.1715090374524273E-3</v>
      </c>
      <c r="J73">
        <f t="shared" si="5"/>
        <v>9.4006765255365103E-3</v>
      </c>
    </row>
    <row r="74" spans="2:10" x14ac:dyDescent="0.35">
      <c r="B74" s="1">
        <v>45625</v>
      </c>
      <c r="C74">
        <v>161.93</v>
      </c>
      <c r="D74">
        <v>170.49</v>
      </c>
      <c r="E74">
        <v>483.02</v>
      </c>
      <c r="H74">
        <f t="shared" si="3"/>
        <v>-1.1109740681024118E-3</v>
      </c>
      <c r="I74">
        <f t="shared" si="4"/>
        <v>-1.9337265408612392E-3</v>
      </c>
      <c r="J74">
        <f t="shared" si="5"/>
        <v>-1.242107443890648E-4</v>
      </c>
    </row>
    <row r="75" spans="2:10" x14ac:dyDescent="0.35">
      <c r="B75" s="1">
        <v>45628</v>
      </c>
      <c r="C75">
        <v>162.21</v>
      </c>
      <c r="D75">
        <v>172.98</v>
      </c>
      <c r="E75">
        <v>477.33</v>
      </c>
      <c r="H75">
        <f t="shared" si="3"/>
        <v>1.7276489766438624E-3</v>
      </c>
      <c r="I75">
        <f t="shared" si="4"/>
        <v>1.4499336901225915E-2</v>
      </c>
      <c r="J75">
        <f t="shared" si="5"/>
        <v>-1.1849985074910561E-2</v>
      </c>
    </row>
    <row r="76" spans="2:10" x14ac:dyDescent="0.35">
      <c r="B76" s="1">
        <v>45629</v>
      </c>
      <c r="C76">
        <v>161.91999999999999</v>
      </c>
      <c r="D76">
        <v>173.02</v>
      </c>
      <c r="E76">
        <v>470.19</v>
      </c>
      <c r="H76">
        <f t="shared" si="3"/>
        <v>-1.7894059629225585E-3</v>
      </c>
      <c r="I76">
        <f t="shared" si="4"/>
        <v>2.3121387386248443E-4</v>
      </c>
      <c r="J76">
        <f t="shared" si="5"/>
        <v>-1.5071207253788355E-2</v>
      </c>
    </row>
    <row r="77" spans="2:10" x14ac:dyDescent="0.35">
      <c r="B77" s="1">
        <v>45630</v>
      </c>
      <c r="C77">
        <v>158.32</v>
      </c>
      <c r="D77">
        <v>176.09</v>
      </c>
      <c r="E77">
        <v>468.32</v>
      </c>
      <c r="H77">
        <f t="shared" si="3"/>
        <v>-2.2484084804790361E-2</v>
      </c>
      <c r="I77">
        <f t="shared" si="4"/>
        <v>1.7588033220458425E-2</v>
      </c>
      <c r="J77">
        <f t="shared" si="5"/>
        <v>-3.9850453905107856E-3</v>
      </c>
    </row>
    <row r="78" spans="2:10" x14ac:dyDescent="0.35">
      <c r="B78" s="1">
        <v>45631</v>
      </c>
      <c r="C78">
        <v>159.33000000000001</v>
      </c>
      <c r="D78">
        <v>174.31</v>
      </c>
      <c r="E78">
        <v>470.57</v>
      </c>
      <c r="H78">
        <f t="shared" si="3"/>
        <v>6.3592218081072877E-3</v>
      </c>
      <c r="I78">
        <f t="shared" si="4"/>
        <v>-1.0159904745912636E-2</v>
      </c>
      <c r="J78">
        <f t="shared" si="5"/>
        <v>4.7929029113804632E-3</v>
      </c>
    </row>
    <row r="79" spans="2:10" x14ac:dyDescent="0.35">
      <c r="B79" s="1">
        <v>45632</v>
      </c>
      <c r="C79">
        <v>155.24</v>
      </c>
      <c r="D79">
        <v>176.49</v>
      </c>
      <c r="E79">
        <v>470.5</v>
      </c>
      <c r="H79">
        <f t="shared" si="3"/>
        <v>-2.6005216601711907E-2</v>
      </c>
      <c r="I79">
        <f t="shared" si="4"/>
        <v>1.2428894317700216E-2</v>
      </c>
      <c r="J79">
        <f t="shared" si="5"/>
        <v>-1.4876682952192009E-4</v>
      </c>
    </row>
    <row r="80" spans="2:10" x14ac:dyDescent="0.35">
      <c r="B80" s="1">
        <v>45635</v>
      </c>
      <c r="C80">
        <v>157.08000000000001</v>
      </c>
      <c r="D80">
        <v>177.1</v>
      </c>
      <c r="E80">
        <v>463.87</v>
      </c>
      <c r="H80">
        <f t="shared" si="3"/>
        <v>1.1782923209103407E-2</v>
      </c>
      <c r="I80">
        <f t="shared" si="4"/>
        <v>3.4503272443135538E-3</v>
      </c>
      <c r="J80">
        <f t="shared" si="5"/>
        <v>-1.4191618468595289E-2</v>
      </c>
    </row>
    <row r="81" spans="2:10" x14ac:dyDescent="0.35">
      <c r="B81" s="1">
        <v>45636</v>
      </c>
      <c r="C81">
        <v>157</v>
      </c>
      <c r="D81">
        <v>186.53</v>
      </c>
      <c r="E81">
        <v>462.49</v>
      </c>
      <c r="H81">
        <f t="shared" si="3"/>
        <v>-5.0942436150084268E-4</v>
      </c>
      <c r="I81">
        <f t="shared" si="4"/>
        <v>5.1877539267683459E-2</v>
      </c>
      <c r="J81">
        <f t="shared" si="5"/>
        <v>-2.9794054597314457E-3</v>
      </c>
    </row>
    <row r="82" spans="2:10" x14ac:dyDescent="0.35">
      <c r="B82" s="1">
        <v>45637</v>
      </c>
      <c r="C82">
        <v>156.21</v>
      </c>
      <c r="D82">
        <v>196.71</v>
      </c>
      <c r="E82">
        <v>461.39</v>
      </c>
      <c r="H82">
        <f t="shared" si="3"/>
        <v>-5.0445495053906223E-3</v>
      </c>
      <c r="I82">
        <f t="shared" si="4"/>
        <v>5.3138478887166454E-2</v>
      </c>
      <c r="J82">
        <f t="shared" si="5"/>
        <v>-2.3812627609381479E-3</v>
      </c>
    </row>
    <row r="83" spans="2:10" x14ac:dyDescent="0.35">
      <c r="B83" s="1">
        <v>45638</v>
      </c>
      <c r="C83">
        <v>154.71</v>
      </c>
      <c r="D83">
        <v>193.63</v>
      </c>
      <c r="E83">
        <v>458.63</v>
      </c>
      <c r="H83">
        <f t="shared" si="3"/>
        <v>-9.6488591119401473E-3</v>
      </c>
      <c r="I83">
        <f t="shared" si="4"/>
        <v>-1.5781441428330961E-2</v>
      </c>
      <c r="J83">
        <f t="shared" si="5"/>
        <v>-5.9998875669762097E-3</v>
      </c>
    </row>
    <row r="84" spans="2:10" x14ac:dyDescent="0.35">
      <c r="B84" s="1">
        <v>45639</v>
      </c>
      <c r="C84">
        <v>153.87</v>
      </c>
      <c r="D84">
        <v>191.38</v>
      </c>
      <c r="E84">
        <v>457.9</v>
      </c>
      <c r="H84">
        <f t="shared" si="3"/>
        <v>-5.4443066616904831E-3</v>
      </c>
      <c r="I84">
        <f t="shared" si="4"/>
        <v>-1.1688141164190011E-2</v>
      </c>
      <c r="J84">
        <f t="shared" si="5"/>
        <v>-1.5929651061435659E-3</v>
      </c>
    </row>
    <row r="85" spans="2:10" x14ac:dyDescent="0.35">
      <c r="B85" s="1">
        <v>45642</v>
      </c>
      <c r="C85">
        <v>149.36000000000001</v>
      </c>
      <c r="D85">
        <v>198.16</v>
      </c>
      <c r="E85">
        <v>455.2</v>
      </c>
      <c r="H85">
        <f t="shared" si="3"/>
        <v>-2.9748590835819527E-2</v>
      </c>
      <c r="I85">
        <f t="shared" si="4"/>
        <v>3.4813804829987346E-2</v>
      </c>
      <c r="J85">
        <f t="shared" si="5"/>
        <v>-5.9139368509285618E-3</v>
      </c>
    </row>
    <row r="86" spans="2:10" x14ac:dyDescent="0.35">
      <c r="B86" s="1">
        <v>45643</v>
      </c>
      <c r="C86">
        <v>148.11000000000001</v>
      </c>
      <c r="D86">
        <v>197.12</v>
      </c>
      <c r="E86">
        <v>455.66</v>
      </c>
      <c r="H86">
        <f t="shared" si="3"/>
        <v>-8.4042582945859871E-3</v>
      </c>
      <c r="I86">
        <f t="shared" si="4"/>
        <v>-5.2621048359490783E-3</v>
      </c>
      <c r="J86">
        <f t="shared" si="5"/>
        <v>1.0100345587830063E-3</v>
      </c>
    </row>
    <row r="87" spans="2:10" x14ac:dyDescent="0.35">
      <c r="B87" s="1">
        <v>45644</v>
      </c>
      <c r="C87">
        <v>144.08000000000001</v>
      </c>
      <c r="D87">
        <v>190.15</v>
      </c>
      <c r="E87">
        <v>446.59</v>
      </c>
      <c r="H87">
        <f t="shared" si="3"/>
        <v>-2.7586540071180551E-2</v>
      </c>
      <c r="I87">
        <f t="shared" si="4"/>
        <v>-3.5999445970886265E-2</v>
      </c>
      <c r="J87">
        <f t="shared" si="5"/>
        <v>-2.0105969617239653E-2</v>
      </c>
    </row>
    <row r="88" spans="2:10" x14ac:dyDescent="0.35">
      <c r="B88" s="1">
        <v>45645</v>
      </c>
      <c r="C88">
        <v>141.15</v>
      </c>
      <c r="D88">
        <v>189.7</v>
      </c>
      <c r="E88">
        <v>449.34</v>
      </c>
      <c r="H88">
        <f t="shared" si="3"/>
        <v>-2.0545546168202401E-2</v>
      </c>
      <c r="I88">
        <f t="shared" si="4"/>
        <v>-2.3693574333002549E-3</v>
      </c>
      <c r="J88">
        <f t="shared" si="5"/>
        <v>6.1388917356660997E-3</v>
      </c>
    </row>
    <row r="89" spans="2:10" x14ac:dyDescent="0.35">
      <c r="B89" s="1">
        <v>45646</v>
      </c>
      <c r="C89">
        <v>142.85</v>
      </c>
      <c r="D89">
        <v>192.96</v>
      </c>
      <c r="E89">
        <v>453.2</v>
      </c>
      <c r="H89">
        <f t="shared" si="3"/>
        <v>1.1971973977283723E-2</v>
      </c>
      <c r="I89">
        <f t="shared" si="4"/>
        <v>1.7039036597852247E-2</v>
      </c>
      <c r="J89">
        <f t="shared" si="5"/>
        <v>8.5536896645204662E-3</v>
      </c>
    </row>
    <row r="90" spans="2:10" x14ac:dyDescent="0.35">
      <c r="B90" s="1">
        <v>45649</v>
      </c>
      <c r="C90">
        <v>142.97</v>
      </c>
      <c r="D90">
        <v>195.99</v>
      </c>
      <c r="E90">
        <v>454.35</v>
      </c>
      <c r="H90">
        <f t="shared" si="3"/>
        <v>8.3968936429077692E-4</v>
      </c>
      <c r="I90">
        <f t="shared" si="4"/>
        <v>1.5580723981947993E-2</v>
      </c>
      <c r="J90">
        <f t="shared" si="5"/>
        <v>2.5342969875047335E-3</v>
      </c>
    </row>
    <row r="91" spans="2:10" x14ac:dyDescent="0.35">
      <c r="B91" s="1">
        <v>45650</v>
      </c>
      <c r="C91">
        <v>143.84</v>
      </c>
      <c r="D91">
        <v>197.57</v>
      </c>
      <c r="E91">
        <v>458.66</v>
      </c>
      <c r="H91">
        <f t="shared" si="3"/>
        <v>6.066752682237362E-3</v>
      </c>
      <c r="I91">
        <f t="shared" si="4"/>
        <v>8.0293144045450147E-3</v>
      </c>
      <c r="J91">
        <f t="shared" si="5"/>
        <v>9.4413686944698066E-3</v>
      </c>
    </row>
    <row r="92" spans="2:10" x14ac:dyDescent="0.35">
      <c r="B92" s="1">
        <v>45652</v>
      </c>
      <c r="C92">
        <v>143.97999999999999</v>
      </c>
      <c r="D92">
        <v>197.1</v>
      </c>
      <c r="E92">
        <v>459.08</v>
      </c>
      <c r="H92">
        <f t="shared" si="3"/>
        <v>9.728303178465408E-4</v>
      </c>
      <c r="I92">
        <f t="shared" si="4"/>
        <v>-2.3817377666392166E-3</v>
      </c>
      <c r="J92">
        <f t="shared" si="5"/>
        <v>9.1529197664151456E-4</v>
      </c>
    </row>
    <row r="93" spans="2:10" x14ac:dyDescent="0.35">
      <c r="B93" s="1">
        <v>45653</v>
      </c>
      <c r="C93">
        <v>144</v>
      </c>
      <c r="D93">
        <v>194.04</v>
      </c>
      <c r="E93">
        <v>456.51</v>
      </c>
      <c r="H93">
        <f t="shared" si="3"/>
        <v>1.3889853484391336E-4</v>
      </c>
      <c r="I93">
        <f t="shared" si="4"/>
        <v>-1.5646890781658741E-2</v>
      </c>
      <c r="J93">
        <f t="shared" si="5"/>
        <v>-5.6138812123347932E-3</v>
      </c>
    </row>
    <row r="94" spans="2:10" x14ac:dyDescent="0.35">
      <c r="B94" s="1">
        <v>45656</v>
      </c>
      <c r="C94">
        <v>143.07</v>
      </c>
      <c r="D94">
        <v>192.69</v>
      </c>
      <c r="E94">
        <v>452.16</v>
      </c>
      <c r="H94">
        <f t="shared" si="3"/>
        <v>-6.479278597757961E-3</v>
      </c>
      <c r="I94">
        <f t="shared" si="4"/>
        <v>-6.9816434392049589E-3</v>
      </c>
      <c r="J94">
        <f t="shared" si="5"/>
        <v>-9.5745061039702057E-3</v>
      </c>
    </row>
    <row r="95" spans="2:10" x14ac:dyDescent="0.35">
      <c r="B95" s="1">
        <v>45657</v>
      </c>
      <c r="C95">
        <v>144.84</v>
      </c>
      <c r="D95">
        <v>190.44</v>
      </c>
      <c r="E95">
        <v>453.28</v>
      </c>
      <c r="H95">
        <f t="shared" si="3"/>
        <v>1.2295663919197867E-2</v>
      </c>
      <c r="I95">
        <f t="shared" si="4"/>
        <v>-1.1745495611492822E-2</v>
      </c>
      <c r="J95">
        <f t="shared" si="5"/>
        <v>2.4739365860436168E-3</v>
      </c>
    </row>
    <row r="96" spans="2:10" x14ac:dyDescent="0.35">
      <c r="B96" s="1">
        <v>45659</v>
      </c>
      <c r="C96">
        <v>146.71</v>
      </c>
      <c r="D96">
        <v>190.63</v>
      </c>
      <c r="E96">
        <v>451.1</v>
      </c>
      <c r="H96">
        <f t="shared" si="3"/>
        <v>1.2828164254112234E-2</v>
      </c>
      <c r="I96">
        <f t="shared" si="4"/>
        <v>9.9719219956729351E-4</v>
      </c>
      <c r="J96">
        <f t="shared" si="5"/>
        <v>-4.8209916678560866E-3</v>
      </c>
    </row>
    <row r="97" spans="2:10" x14ac:dyDescent="0.35">
      <c r="B97" s="1">
        <v>45660</v>
      </c>
      <c r="C97">
        <v>147.85</v>
      </c>
      <c r="D97">
        <v>193.13</v>
      </c>
      <c r="E97">
        <v>453.56</v>
      </c>
      <c r="H97">
        <f t="shared" si="3"/>
        <v>7.7403971469335673E-3</v>
      </c>
      <c r="I97">
        <f t="shared" si="4"/>
        <v>1.3029160758622871E-2</v>
      </c>
      <c r="J97">
        <f t="shared" si="5"/>
        <v>5.4385206892888322E-3</v>
      </c>
    </row>
    <row r="98" spans="2:10" x14ac:dyDescent="0.35">
      <c r="B98" s="1">
        <v>45663</v>
      </c>
      <c r="C98">
        <v>147.26</v>
      </c>
      <c r="D98">
        <v>197.96</v>
      </c>
      <c r="E98">
        <v>451.41</v>
      </c>
      <c r="H98">
        <f t="shared" si="3"/>
        <v>-3.9985143579154636E-3</v>
      </c>
      <c r="I98">
        <f t="shared" si="4"/>
        <v>2.4701452799177372E-2</v>
      </c>
      <c r="J98">
        <f t="shared" si="5"/>
        <v>-4.7515476647425753E-3</v>
      </c>
    </row>
    <row r="99" spans="2:10" x14ac:dyDescent="0.35">
      <c r="B99" s="1">
        <v>45664</v>
      </c>
      <c r="C99">
        <v>149.59</v>
      </c>
      <c r="D99">
        <v>196.71</v>
      </c>
      <c r="E99">
        <v>452.92</v>
      </c>
      <c r="H99">
        <f t="shared" si="3"/>
        <v>1.5698486445798812E-2</v>
      </c>
      <c r="I99">
        <f t="shared" si="4"/>
        <v>-6.334427140047531E-3</v>
      </c>
      <c r="J99">
        <f t="shared" si="5"/>
        <v>3.3394920069422739E-3</v>
      </c>
    </row>
    <row r="100" spans="2:10" x14ac:dyDescent="0.35">
      <c r="B100" s="1">
        <v>45665</v>
      </c>
      <c r="C100">
        <v>150.30000000000001</v>
      </c>
      <c r="D100">
        <v>195.39</v>
      </c>
      <c r="E100">
        <v>451.84</v>
      </c>
      <c r="H100">
        <f t="shared" si="3"/>
        <v>4.73507837255931E-3</v>
      </c>
      <c r="I100">
        <f t="shared" si="4"/>
        <v>-6.7330017172179766E-3</v>
      </c>
      <c r="J100">
        <f t="shared" si="5"/>
        <v>-2.3873745810162991E-3</v>
      </c>
    </row>
    <row r="101" spans="2:10" x14ac:dyDescent="0.35">
      <c r="B101" s="1">
        <v>45667</v>
      </c>
      <c r="C101">
        <v>153.13999999999999</v>
      </c>
      <c r="D101">
        <v>193.17</v>
      </c>
      <c r="E101">
        <v>442.66</v>
      </c>
      <c r="H101">
        <f t="shared" si="3"/>
        <v>1.8719238926048414E-2</v>
      </c>
      <c r="I101">
        <f t="shared" si="4"/>
        <v>-1.1426931008218016E-2</v>
      </c>
      <c r="J101">
        <f t="shared" si="5"/>
        <v>-2.0526153850923452E-2</v>
      </c>
    </row>
    <row r="102" spans="2:10" x14ac:dyDescent="0.35">
      <c r="B102" s="1">
        <v>45670</v>
      </c>
      <c r="C102">
        <v>155.35</v>
      </c>
      <c r="D102">
        <v>192.29</v>
      </c>
      <c r="E102">
        <v>443.91</v>
      </c>
      <c r="H102">
        <f t="shared" si="3"/>
        <v>1.4328100154079105E-2</v>
      </c>
      <c r="I102">
        <f t="shared" si="4"/>
        <v>-4.5659810557060476E-3</v>
      </c>
      <c r="J102">
        <f t="shared" si="5"/>
        <v>2.8198581686533896E-3</v>
      </c>
    </row>
    <row r="103" spans="2:10" x14ac:dyDescent="0.35">
      <c r="B103" s="1">
        <v>45671</v>
      </c>
      <c r="C103">
        <v>156.9</v>
      </c>
      <c r="D103">
        <v>191.05</v>
      </c>
      <c r="E103">
        <v>450.03</v>
      </c>
      <c r="H103">
        <f t="shared" si="3"/>
        <v>9.9280238999304941E-3</v>
      </c>
      <c r="I103">
        <f t="shared" si="4"/>
        <v>-6.469475269586732E-3</v>
      </c>
      <c r="J103">
        <f t="shared" si="5"/>
        <v>1.3692408026355881E-2</v>
      </c>
    </row>
    <row r="104" spans="2:10" x14ac:dyDescent="0.35">
      <c r="B104" s="1">
        <v>45672</v>
      </c>
      <c r="C104">
        <v>158.33000000000001</v>
      </c>
      <c r="D104">
        <v>196.98</v>
      </c>
      <c r="E104">
        <v>458.51</v>
      </c>
      <c r="H104">
        <f t="shared" si="3"/>
        <v>9.0728027743559991E-3</v>
      </c>
      <c r="I104">
        <f t="shared" si="4"/>
        <v>3.0567026848647275E-2</v>
      </c>
      <c r="J104">
        <f t="shared" si="5"/>
        <v>1.8667854500588853E-2</v>
      </c>
    </row>
    <row r="105" spans="2:10" x14ac:dyDescent="0.35">
      <c r="B105" s="1">
        <v>45673</v>
      </c>
      <c r="C105">
        <v>159.38</v>
      </c>
      <c r="D105">
        <v>194.41</v>
      </c>
      <c r="E105">
        <v>462.81</v>
      </c>
      <c r="H105">
        <f t="shared" si="3"/>
        <v>6.6098254562592159E-3</v>
      </c>
      <c r="I105">
        <f t="shared" si="4"/>
        <v>-1.3132869709007794E-2</v>
      </c>
      <c r="J105">
        <f t="shared" si="5"/>
        <v>9.3345009824605165E-3</v>
      </c>
    </row>
    <row r="106" spans="2:10" x14ac:dyDescent="0.35">
      <c r="B106" s="1">
        <v>45674</v>
      </c>
      <c r="C106">
        <v>161.47</v>
      </c>
      <c r="D106">
        <v>197.55</v>
      </c>
      <c r="E106">
        <v>467.95</v>
      </c>
      <c r="H106">
        <f t="shared" si="3"/>
        <v>1.3028078923927617E-2</v>
      </c>
      <c r="I106">
        <f t="shared" si="4"/>
        <v>1.6022385824851357E-2</v>
      </c>
      <c r="J106">
        <f t="shared" si="5"/>
        <v>1.104484991130757E-2</v>
      </c>
    </row>
    <row r="107" spans="2:10" x14ac:dyDescent="0.35">
      <c r="B107" s="1">
        <v>45678</v>
      </c>
      <c r="C107">
        <v>158.24</v>
      </c>
      <c r="D107">
        <v>199.63</v>
      </c>
      <c r="E107">
        <v>468.57</v>
      </c>
      <c r="H107">
        <f t="shared" si="3"/>
        <v>-2.0206499019127622E-2</v>
      </c>
      <c r="I107">
        <f t="shared" si="4"/>
        <v>1.0473936327162406E-2</v>
      </c>
      <c r="J107">
        <f t="shared" si="5"/>
        <v>1.3240509344752034E-3</v>
      </c>
    </row>
    <row r="108" spans="2:10" x14ac:dyDescent="0.35">
      <c r="B108" s="1">
        <v>45679</v>
      </c>
      <c r="C108">
        <v>156.41</v>
      </c>
      <c r="D108">
        <v>200.03</v>
      </c>
      <c r="E108">
        <v>460.51</v>
      </c>
      <c r="H108">
        <f t="shared" si="3"/>
        <v>-1.1632103188251895E-2</v>
      </c>
      <c r="I108">
        <f t="shared" si="4"/>
        <v>2.001702114599341E-3</v>
      </c>
      <c r="J108">
        <f t="shared" si="5"/>
        <v>-1.7350932551556383E-2</v>
      </c>
    </row>
    <row r="109" spans="2:10" x14ac:dyDescent="0.35">
      <c r="B109" s="1">
        <v>45680</v>
      </c>
      <c r="C109">
        <v>156.01</v>
      </c>
      <c r="D109">
        <v>199.58</v>
      </c>
      <c r="E109">
        <v>459.83</v>
      </c>
      <c r="H109">
        <f t="shared" si="3"/>
        <v>-2.5606569269921767E-3</v>
      </c>
      <c r="I109">
        <f t="shared" si="4"/>
        <v>-2.2521968429949886E-3</v>
      </c>
      <c r="J109">
        <f t="shared" si="5"/>
        <v>-1.4777150264895524E-3</v>
      </c>
    </row>
    <row r="110" spans="2:10" x14ac:dyDescent="0.35">
      <c r="B110" s="1">
        <v>45681</v>
      </c>
      <c r="C110">
        <v>155.65</v>
      </c>
      <c r="D110">
        <v>201.9</v>
      </c>
      <c r="E110">
        <v>463.19</v>
      </c>
      <c r="H110">
        <f t="shared" si="3"/>
        <v>-2.3102108715407749E-3</v>
      </c>
      <c r="I110">
        <f t="shared" si="4"/>
        <v>1.1557366862625325E-2</v>
      </c>
      <c r="J110">
        <f t="shared" si="5"/>
        <v>7.2804811195866029E-3</v>
      </c>
    </row>
    <row r="111" spans="2:10" x14ac:dyDescent="0.35">
      <c r="B111" s="1">
        <v>45684</v>
      </c>
      <c r="C111">
        <v>157.22999999999999</v>
      </c>
      <c r="D111">
        <v>193.77</v>
      </c>
      <c r="E111">
        <v>474.7</v>
      </c>
      <c r="H111">
        <f t="shared" si="3"/>
        <v>1.0099804594567404E-2</v>
      </c>
      <c r="I111">
        <f t="shared" si="4"/>
        <v>-4.1100636606300735E-2</v>
      </c>
      <c r="J111">
        <f t="shared" si="5"/>
        <v>2.4545688477990827E-2</v>
      </c>
    </row>
    <row r="112" spans="2:10" x14ac:dyDescent="0.35">
      <c r="B112" s="1">
        <v>45685</v>
      </c>
      <c r="C112">
        <v>156.21</v>
      </c>
      <c r="D112">
        <v>197.07</v>
      </c>
      <c r="E112">
        <v>469.97</v>
      </c>
      <c r="H112">
        <f t="shared" si="3"/>
        <v>-6.5084456392670532E-3</v>
      </c>
      <c r="I112">
        <f t="shared" si="4"/>
        <v>1.6887106860000216E-2</v>
      </c>
      <c r="J112">
        <f t="shared" si="5"/>
        <v>-1.0014162677609621E-2</v>
      </c>
    </row>
    <row r="113" spans="2:10" x14ac:dyDescent="0.35">
      <c r="B113" s="1">
        <v>45686</v>
      </c>
      <c r="C113">
        <v>155.69</v>
      </c>
      <c r="D113">
        <v>197.18</v>
      </c>
      <c r="E113">
        <v>469.26</v>
      </c>
      <c r="H113">
        <f t="shared" si="3"/>
        <v>-3.3344051413343352E-3</v>
      </c>
      <c r="I113">
        <f t="shared" si="4"/>
        <v>5.5802157440403488E-4</v>
      </c>
      <c r="J113">
        <f t="shared" si="5"/>
        <v>-1.5118770380876882E-3</v>
      </c>
    </row>
    <row r="114" spans="2:10" x14ac:dyDescent="0.35">
      <c r="B114" s="1">
        <v>45687</v>
      </c>
      <c r="C114">
        <v>156.32</v>
      </c>
      <c r="D114">
        <v>202.63</v>
      </c>
      <c r="E114">
        <v>472.35</v>
      </c>
      <c r="H114">
        <f t="shared" si="3"/>
        <v>4.0383375928895078E-3</v>
      </c>
      <c r="I114">
        <f t="shared" si="4"/>
        <v>2.7264638730342489E-2</v>
      </c>
      <c r="J114">
        <f t="shared" si="5"/>
        <v>6.5632503735684345E-3</v>
      </c>
    </row>
    <row r="115" spans="2:10" x14ac:dyDescent="0.35">
      <c r="B115" s="1">
        <v>45688</v>
      </c>
      <c r="C115">
        <v>149.19</v>
      </c>
      <c r="D115">
        <v>205.6</v>
      </c>
      <c r="E115">
        <v>468.67</v>
      </c>
      <c r="H115">
        <f t="shared" si="3"/>
        <v>-4.668452689971575E-2</v>
      </c>
      <c r="I115">
        <f t="shared" si="4"/>
        <v>1.4550877703772183E-2</v>
      </c>
      <c r="J115">
        <f t="shared" si="5"/>
        <v>-7.8213401624022579E-3</v>
      </c>
    </row>
    <row r="116" spans="2:10" x14ac:dyDescent="0.35">
      <c r="B116" s="1">
        <v>45691</v>
      </c>
      <c r="C116">
        <v>149.34</v>
      </c>
      <c r="D116">
        <v>202.64</v>
      </c>
      <c r="E116">
        <v>464.61</v>
      </c>
      <c r="H116">
        <f t="shared" si="3"/>
        <v>1.0049242127988863E-3</v>
      </c>
      <c r="I116">
        <f t="shared" si="4"/>
        <v>-1.4501527887590323E-2</v>
      </c>
      <c r="J116">
        <f t="shared" si="5"/>
        <v>-8.7005520565484329E-3</v>
      </c>
    </row>
    <row r="117" spans="2:10" x14ac:dyDescent="0.35">
      <c r="B117" s="1">
        <v>45692</v>
      </c>
      <c r="C117">
        <v>153.22</v>
      </c>
      <c r="D117">
        <v>207.71</v>
      </c>
      <c r="E117">
        <v>467.49</v>
      </c>
      <c r="H117">
        <f t="shared" si="3"/>
        <v>2.5649211481119219E-2</v>
      </c>
      <c r="I117">
        <f t="shared" si="4"/>
        <v>2.471187039459739E-2</v>
      </c>
      <c r="J117">
        <f t="shared" si="5"/>
        <v>6.1796141294400819E-3</v>
      </c>
    </row>
    <row r="118" spans="2:10" x14ac:dyDescent="0.35">
      <c r="B118" s="1">
        <v>45693</v>
      </c>
      <c r="C118">
        <v>152.99</v>
      </c>
      <c r="D118">
        <v>193.3</v>
      </c>
      <c r="E118">
        <v>473.73</v>
      </c>
      <c r="H118">
        <f t="shared" si="3"/>
        <v>-1.5022373093871678E-3</v>
      </c>
      <c r="I118">
        <f t="shared" si="4"/>
        <v>-7.1899489873731806E-2</v>
      </c>
      <c r="J118">
        <f t="shared" si="5"/>
        <v>1.325958102102876E-2</v>
      </c>
    </row>
    <row r="119" spans="2:10" x14ac:dyDescent="0.35">
      <c r="B119" s="1">
        <v>45694</v>
      </c>
      <c r="C119">
        <v>151.9</v>
      </c>
      <c r="D119">
        <v>193.31</v>
      </c>
      <c r="E119">
        <v>477.22</v>
      </c>
      <c r="H119">
        <f t="shared" si="3"/>
        <v>-7.1501501775604517E-3</v>
      </c>
      <c r="I119">
        <f t="shared" si="4"/>
        <v>5.1731719315209403E-5</v>
      </c>
      <c r="J119">
        <f t="shared" si="5"/>
        <v>7.340061347217393E-3</v>
      </c>
    </row>
    <row r="120" spans="2:10" x14ac:dyDescent="0.35">
      <c r="B120" s="1">
        <v>45695</v>
      </c>
      <c r="C120">
        <v>152.62</v>
      </c>
      <c r="D120">
        <v>187.14</v>
      </c>
      <c r="E120">
        <v>472.74</v>
      </c>
      <c r="H120">
        <f t="shared" si="3"/>
        <v>4.728762259759889E-3</v>
      </c>
      <c r="I120">
        <f t="shared" si="4"/>
        <v>-3.2438118085833592E-2</v>
      </c>
      <c r="J120">
        <f t="shared" si="5"/>
        <v>-9.4320460082271719E-3</v>
      </c>
    </row>
    <row r="121" spans="2:10" x14ac:dyDescent="0.35">
      <c r="B121" s="1">
        <v>45698</v>
      </c>
      <c r="C121">
        <v>155.77000000000001</v>
      </c>
      <c r="D121">
        <v>188.2</v>
      </c>
      <c r="E121">
        <v>470.17</v>
      </c>
      <c r="H121">
        <f t="shared" si="3"/>
        <v>2.0429388477027438E-2</v>
      </c>
      <c r="I121">
        <f t="shared" si="4"/>
        <v>5.6482273035124674E-3</v>
      </c>
      <c r="J121">
        <f t="shared" si="5"/>
        <v>-5.4512230523331151E-3</v>
      </c>
    </row>
    <row r="122" spans="2:10" x14ac:dyDescent="0.35">
      <c r="B122" s="1">
        <v>45699</v>
      </c>
      <c r="C122">
        <v>157.44</v>
      </c>
      <c r="D122">
        <v>187.07</v>
      </c>
      <c r="E122">
        <v>472.61</v>
      </c>
      <c r="H122">
        <f t="shared" si="3"/>
        <v>1.0663872965428704E-2</v>
      </c>
      <c r="I122">
        <f t="shared" si="4"/>
        <v>-6.0223487904660124E-3</v>
      </c>
      <c r="J122">
        <f t="shared" si="5"/>
        <v>5.1761926385827878E-3</v>
      </c>
    </row>
    <row r="123" spans="2:10" x14ac:dyDescent="0.35">
      <c r="B123" s="1">
        <v>45700</v>
      </c>
      <c r="C123">
        <v>154.9</v>
      </c>
      <c r="D123">
        <v>185.43</v>
      </c>
      <c r="E123">
        <v>471.73</v>
      </c>
      <c r="H123">
        <f t="shared" si="3"/>
        <v>-1.6264685881120327E-2</v>
      </c>
      <c r="I123">
        <f t="shared" si="4"/>
        <v>-8.8054260215215223E-3</v>
      </c>
      <c r="J123">
        <f t="shared" si="5"/>
        <v>-1.86373605846242E-3</v>
      </c>
    </row>
    <row r="124" spans="2:10" x14ac:dyDescent="0.35">
      <c r="B124" s="1">
        <v>45701</v>
      </c>
      <c r="C124">
        <v>155.88</v>
      </c>
      <c r="D124">
        <v>187.88</v>
      </c>
      <c r="E124">
        <v>480.49</v>
      </c>
      <c r="H124">
        <f t="shared" si="3"/>
        <v>6.3067330476854642E-3</v>
      </c>
      <c r="I124">
        <f t="shared" si="4"/>
        <v>1.3126008819502539E-2</v>
      </c>
      <c r="J124">
        <f t="shared" si="5"/>
        <v>1.839962852581626E-2</v>
      </c>
    </row>
    <row r="125" spans="2:10" x14ac:dyDescent="0.35">
      <c r="B125" s="1">
        <v>45702</v>
      </c>
      <c r="C125">
        <v>155.34</v>
      </c>
      <c r="D125">
        <v>186.87</v>
      </c>
      <c r="E125">
        <v>479.59</v>
      </c>
      <c r="H125">
        <f t="shared" si="3"/>
        <v>-3.4702174790071059E-3</v>
      </c>
      <c r="I125">
        <f t="shared" si="4"/>
        <v>-5.3902732246304402E-3</v>
      </c>
      <c r="J125">
        <f t="shared" si="5"/>
        <v>-1.8748443121992377E-3</v>
      </c>
    </row>
    <row r="126" spans="2:10" x14ac:dyDescent="0.35">
      <c r="B126" s="1">
        <v>45706</v>
      </c>
      <c r="C126">
        <v>156.16</v>
      </c>
      <c r="D126">
        <v>185.8</v>
      </c>
      <c r="E126">
        <v>482.82</v>
      </c>
      <c r="H126">
        <f t="shared" si="3"/>
        <v>5.2648596732809789E-3</v>
      </c>
      <c r="I126">
        <f t="shared" si="4"/>
        <v>-5.7423615544257012E-3</v>
      </c>
      <c r="J126">
        <f t="shared" si="5"/>
        <v>6.7123411590404563E-3</v>
      </c>
    </row>
    <row r="127" spans="2:10" x14ac:dyDescent="0.35">
      <c r="B127" s="1">
        <v>45707</v>
      </c>
      <c r="C127">
        <v>157.22999999999999</v>
      </c>
      <c r="D127">
        <v>187.13</v>
      </c>
      <c r="E127">
        <v>483.77</v>
      </c>
      <c r="H127">
        <f t="shared" si="3"/>
        <v>6.8285788174022562E-3</v>
      </c>
      <c r="I127">
        <f t="shared" si="4"/>
        <v>7.1327361099588682E-3</v>
      </c>
      <c r="J127">
        <f t="shared" si="5"/>
        <v>1.9656737725197116E-3</v>
      </c>
    </row>
    <row r="128" spans="2:10" x14ac:dyDescent="0.35">
      <c r="B128" s="4">
        <v>45708</v>
      </c>
      <c r="C128">
        <v>158.79</v>
      </c>
      <c r="D128">
        <v>186.64</v>
      </c>
      <c r="E128">
        <v>481.8</v>
      </c>
      <c r="H128">
        <f t="shared" si="3"/>
        <v>9.8728730558212494E-3</v>
      </c>
      <c r="I128">
        <f t="shared" si="4"/>
        <v>-2.6219347765227062E-3</v>
      </c>
      <c r="J128">
        <f t="shared" si="5"/>
        <v>-4.0804969778452209E-3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1DD3-EDE8-4CC8-9A40-4E8B4931AE64}">
  <sheetPr codeName="Sheet8"/>
  <dimension ref="A2:P128"/>
  <sheetViews>
    <sheetView topLeftCell="F1" zoomScaleNormal="100" workbookViewId="0">
      <selection activeCell="M11" sqref="M11"/>
    </sheetView>
  </sheetViews>
  <sheetFormatPr defaultRowHeight="14.5" x14ac:dyDescent="0.35"/>
  <cols>
    <col min="1" max="1" width="10.81640625" bestFit="1" customWidth="1"/>
    <col min="2" max="2" width="13.1796875" bestFit="1" customWidth="1"/>
    <col min="3" max="3" width="15.453125" bestFit="1" customWidth="1"/>
    <col min="4" max="4" width="15.1796875" bestFit="1" customWidth="1"/>
    <col min="5" max="5" width="11.1796875" bestFit="1" customWidth="1"/>
    <col min="6" max="6" width="12.90625" bestFit="1" customWidth="1"/>
    <col min="7" max="7" width="12.81640625" bestFit="1" customWidth="1"/>
    <col min="9" max="9" width="8" bestFit="1" customWidth="1"/>
    <col min="12" max="12" width="17.453125" bestFit="1" customWidth="1"/>
    <col min="13" max="13" width="12" bestFit="1" customWidth="1"/>
    <col min="14" max="14" width="8.81640625" bestFit="1" customWidth="1"/>
    <col min="15" max="15" width="10.1796875" bestFit="1" customWidth="1"/>
    <col min="16" max="16" width="10.36328125" bestFit="1" customWidth="1"/>
  </cols>
  <sheetData>
    <row r="2" spans="1:16" x14ac:dyDescent="0.35">
      <c r="A2" s="3" t="s">
        <v>0</v>
      </c>
      <c r="B2" s="3" t="s">
        <v>41</v>
      </c>
      <c r="C2" s="3" t="s">
        <v>1</v>
      </c>
      <c r="D2" s="3" t="s">
        <v>2</v>
      </c>
      <c r="E2" s="34" t="s">
        <v>122</v>
      </c>
      <c r="F2" s="34" t="s">
        <v>121</v>
      </c>
      <c r="G2" s="34" t="s">
        <v>120</v>
      </c>
      <c r="M2" s="34" t="s">
        <v>119</v>
      </c>
      <c r="N2" s="34" t="s">
        <v>118</v>
      </c>
      <c r="O2" s="34" t="s">
        <v>117</v>
      </c>
      <c r="P2" s="34" t="s">
        <v>116</v>
      </c>
    </row>
    <row r="3" spans="1:16" x14ac:dyDescent="0.35">
      <c r="A3" s="4">
        <v>45524</v>
      </c>
      <c r="B3">
        <v>144.69</v>
      </c>
      <c r="C3">
        <v>168.96</v>
      </c>
      <c r="D3">
        <v>448.36</v>
      </c>
      <c r="L3" s="21" t="s">
        <v>43</v>
      </c>
      <c r="M3">
        <f>B3</f>
        <v>144.69</v>
      </c>
      <c r="N3">
        <f>B128</f>
        <v>158.79</v>
      </c>
      <c r="O3" s="1">
        <f>A128</f>
        <v>45708</v>
      </c>
      <c r="P3" s="1">
        <f>A3</f>
        <v>45524</v>
      </c>
    </row>
    <row r="4" spans="1:16" x14ac:dyDescent="0.35">
      <c r="A4" s="1">
        <v>45525</v>
      </c>
      <c r="B4">
        <v>145.32</v>
      </c>
      <c r="C4">
        <v>167.63</v>
      </c>
      <c r="D4">
        <v>446.6</v>
      </c>
      <c r="E4">
        <f t="shared" ref="E4:E35" si="0">LN(B4/B3)</f>
        <v>4.3446846040108922E-3</v>
      </c>
      <c r="F4">
        <f t="shared" ref="F4:F35" si="1">LN(C4/C3)</f>
        <v>-7.9028308747102378E-3</v>
      </c>
      <c r="G4">
        <f t="shared" ref="G4:G35" si="2">LN(D4/D3)</f>
        <v>-3.9331417468370915E-3</v>
      </c>
      <c r="L4" s="21" t="s">
        <v>24</v>
      </c>
      <c r="M4">
        <f>C3</f>
        <v>168.96</v>
      </c>
      <c r="N4">
        <f>C128</f>
        <v>186.64</v>
      </c>
      <c r="O4" s="1">
        <v>45708</v>
      </c>
      <c r="P4" s="1">
        <v>45524</v>
      </c>
    </row>
    <row r="5" spans="1:16" x14ac:dyDescent="0.35">
      <c r="A5" s="1">
        <v>45526</v>
      </c>
      <c r="B5">
        <v>145.72999999999999</v>
      </c>
      <c r="C5">
        <v>165.49</v>
      </c>
      <c r="D5">
        <v>449.03</v>
      </c>
      <c r="E5">
        <f t="shared" si="0"/>
        <v>2.8173871926041177E-3</v>
      </c>
      <c r="F5">
        <f t="shared" si="1"/>
        <v>-1.2848399612334518E-2</v>
      </c>
      <c r="G5">
        <f t="shared" si="2"/>
        <v>5.4263612489305378E-3</v>
      </c>
      <c r="L5" s="21" t="s">
        <v>114</v>
      </c>
      <c r="M5">
        <f>D3</f>
        <v>448.36</v>
      </c>
      <c r="N5">
        <f>D128</f>
        <v>481.8</v>
      </c>
      <c r="O5" s="1">
        <v>45708</v>
      </c>
      <c r="P5" s="1">
        <v>45524</v>
      </c>
    </row>
    <row r="6" spans="1:16" x14ac:dyDescent="0.35">
      <c r="A6" s="1">
        <v>45527</v>
      </c>
      <c r="B6">
        <v>147.62</v>
      </c>
      <c r="C6">
        <v>167.43</v>
      </c>
      <c r="D6">
        <v>453.38</v>
      </c>
      <c r="E6">
        <f t="shared" si="0"/>
        <v>1.2885809796301089E-2</v>
      </c>
      <c r="F6">
        <f t="shared" si="1"/>
        <v>1.1654583437600048E-2</v>
      </c>
      <c r="G6">
        <f t="shared" si="2"/>
        <v>9.6409252853912088E-3</v>
      </c>
    </row>
    <row r="7" spans="1:16" x14ac:dyDescent="0.35">
      <c r="A7" s="1">
        <v>45530</v>
      </c>
      <c r="B7">
        <v>148.5</v>
      </c>
      <c r="C7">
        <v>167.93</v>
      </c>
      <c r="D7">
        <v>454.49</v>
      </c>
      <c r="E7">
        <f t="shared" si="0"/>
        <v>5.943553900847917E-3</v>
      </c>
      <c r="F7">
        <f t="shared" si="1"/>
        <v>2.9818724384647081E-3</v>
      </c>
      <c r="G7">
        <f t="shared" si="2"/>
        <v>2.4452852348823477E-3</v>
      </c>
      <c r="L7" s="34" t="s">
        <v>20</v>
      </c>
    </row>
    <row r="8" spans="1:16" x14ac:dyDescent="0.35">
      <c r="A8" s="1">
        <v>45531</v>
      </c>
      <c r="B8">
        <v>146.94999999999999</v>
      </c>
      <c r="C8">
        <v>166.38</v>
      </c>
      <c r="D8">
        <v>460.63</v>
      </c>
      <c r="E8">
        <f t="shared" si="0"/>
        <v>-1.049256537782798E-2</v>
      </c>
      <c r="F8">
        <f t="shared" si="1"/>
        <v>-9.2728970511748859E-3</v>
      </c>
      <c r="G8">
        <f t="shared" si="2"/>
        <v>1.341920652625133E-2</v>
      </c>
      <c r="L8" s="21" t="s">
        <v>43</v>
      </c>
      <c r="M8" cm="1">
        <f t="array" ref="M8">[1]!CAGR(B3,B128,(YEAR(A128)-YEAR(A3)))</f>
        <v>0.20618915193457488</v>
      </c>
    </row>
    <row r="9" spans="1:16" x14ac:dyDescent="0.35">
      <c r="A9" s="1">
        <v>45532</v>
      </c>
      <c r="B9">
        <v>146</v>
      </c>
      <c r="C9">
        <v>164.5</v>
      </c>
      <c r="D9">
        <v>464.59</v>
      </c>
      <c r="E9">
        <f t="shared" si="0"/>
        <v>-6.4857711565898613E-3</v>
      </c>
      <c r="F9">
        <f t="shared" si="1"/>
        <v>-1.1363758650315095E-2</v>
      </c>
      <c r="G9">
        <f t="shared" si="2"/>
        <v>8.5601785116339625E-3</v>
      </c>
      <c r="L9" s="21" t="s">
        <v>24</v>
      </c>
      <c r="M9" cm="1">
        <f t="array" ref="M9">[1]!CAGR(C3,C128,(YEAR(A128)-YEAR(A3)))</f>
        <v>0.22217440122431054</v>
      </c>
    </row>
    <row r="10" spans="1:16" x14ac:dyDescent="0.35">
      <c r="A10" s="1">
        <v>45533</v>
      </c>
      <c r="B10">
        <v>147.41999999999999</v>
      </c>
      <c r="C10">
        <v>163.4</v>
      </c>
      <c r="D10">
        <v>468.37</v>
      </c>
      <c r="E10">
        <f t="shared" si="0"/>
        <v>9.6790340528061774E-3</v>
      </c>
      <c r="F10">
        <f t="shared" si="1"/>
        <v>-6.7093877795240354E-3</v>
      </c>
      <c r="G10">
        <f t="shared" si="2"/>
        <v>8.1032856368919957E-3</v>
      </c>
      <c r="L10" s="21" t="s">
        <v>114</v>
      </c>
      <c r="M10" cm="1">
        <f t="array" ref="M10">[1]!CAGR(D3,D128,(YEAR(A128)-YEAR(A3)))</f>
        <v>0.15605822866627861</v>
      </c>
    </row>
    <row r="11" spans="1:16" x14ac:dyDescent="0.35">
      <c r="A11" s="1">
        <v>45534</v>
      </c>
      <c r="B11">
        <v>147.94999999999999</v>
      </c>
      <c r="C11">
        <v>165.11</v>
      </c>
      <c r="D11">
        <v>475.92</v>
      </c>
      <c r="E11">
        <f t="shared" si="0"/>
        <v>3.5887230850758468E-3</v>
      </c>
      <c r="F11">
        <f t="shared" si="1"/>
        <v>1.0410736017838727E-2</v>
      </c>
      <c r="G11">
        <f t="shared" si="2"/>
        <v>1.5991191029611305E-2</v>
      </c>
    </row>
    <row r="12" spans="1:16" x14ac:dyDescent="0.35">
      <c r="A12" s="1">
        <v>45538</v>
      </c>
      <c r="B12">
        <v>144.66</v>
      </c>
      <c r="C12">
        <v>158.61000000000001</v>
      </c>
      <c r="D12">
        <v>476.83</v>
      </c>
      <c r="E12">
        <f t="shared" si="0"/>
        <v>-2.2488217425083962E-2</v>
      </c>
      <c r="F12">
        <f t="shared" si="1"/>
        <v>-4.016355952827258E-2</v>
      </c>
      <c r="G12">
        <f t="shared" si="2"/>
        <v>1.9102603552304657E-3</v>
      </c>
      <c r="L12" s="34" t="s">
        <v>115</v>
      </c>
    </row>
    <row r="13" spans="1:16" x14ac:dyDescent="0.35">
      <c r="A13" s="1">
        <v>45539</v>
      </c>
      <c r="B13">
        <v>142.07</v>
      </c>
      <c r="C13">
        <v>157.81</v>
      </c>
      <c r="D13">
        <v>478.57</v>
      </c>
      <c r="E13">
        <f t="shared" si="0"/>
        <v>-1.8066267537149003E-2</v>
      </c>
      <c r="F13">
        <f t="shared" si="1"/>
        <v>-5.0565811554272935E-3</v>
      </c>
      <c r="G13">
        <f t="shared" si="2"/>
        <v>3.6424574498357671E-3</v>
      </c>
      <c r="L13" s="21" t="s">
        <v>43</v>
      </c>
      <c r="M13" cm="1">
        <f t="array" ref="M13">[1]!AnnualizedVolatility(E4:E128)</f>
        <v>0.19859613601506859</v>
      </c>
    </row>
    <row r="14" spans="1:16" x14ac:dyDescent="0.35">
      <c r="A14" s="1">
        <v>45540</v>
      </c>
      <c r="B14">
        <v>140.93</v>
      </c>
      <c r="C14">
        <v>158.6</v>
      </c>
      <c r="D14">
        <v>464.92</v>
      </c>
      <c r="E14">
        <f t="shared" si="0"/>
        <v>-8.0565806805659394E-3</v>
      </c>
      <c r="F14">
        <f t="shared" si="1"/>
        <v>4.9935314407063237E-3</v>
      </c>
      <c r="G14">
        <f t="shared" si="2"/>
        <v>-2.8937142909209401E-2</v>
      </c>
      <c r="L14" s="21" t="s">
        <v>24</v>
      </c>
      <c r="M14" cm="1">
        <f t="array" ref="M14">[1]!AnnualizedVolatility(F4:F128)</f>
        <v>0.28501351857009283</v>
      </c>
    </row>
    <row r="15" spans="1:16" x14ac:dyDescent="0.35">
      <c r="A15" s="1">
        <v>45541</v>
      </c>
      <c r="B15">
        <v>138.56</v>
      </c>
      <c r="C15">
        <v>152.13</v>
      </c>
      <c r="D15">
        <v>459.42</v>
      </c>
      <c r="E15">
        <f t="shared" si="0"/>
        <v>-1.6959868389294652E-2</v>
      </c>
      <c r="F15">
        <f t="shared" si="1"/>
        <v>-4.1649890725710188E-2</v>
      </c>
      <c r="G15">
        <f t="shared" si="2"/>
        <v>-1.1900523422420105E-2</v>
      </c>
      <c r="L15" s="21" t="s">
        <v>114</v>
      </c>
      <c r="M15" cm="1">
        <f t="array" ref="M15">[1]!AnnualizedVolatility(G4:G128)</f>
        <v>0.16076758959767429</v>
      </c>
    </row>
    <row r="16" spans="1:16" x14ac:dyDescent="0.35">
      <c r="A16" s="1">
        <v>45544</v>
      </c>
      <c r="B16">
        <v>140.30000000000001</v>
      </c>
      <c r="C16">
        <v>149.54</v>
      </c>
      <c r="D16">
        <v>459.61</v>
      </c>
      <c r="E16">
        <f t="shared" si="0"/>
        <v>1.2479542294290226E-2</v>
      </c>
      <c r="F16">
        <f t="shared" si="1"/>
        <v>-1.7171502903267938E-2</v>
      </c>
      <c r="G16">
        <f t="shared" si="2"/>
        <v>4.134794352892201E-4</v>
      </c>
    </row>
    <row r="17" spans="1:7" x14ac:dyDescent="0.35">
      <c r="A17" s="1">
        <v>45545</v>
      </c>
      <c r="B17">
        <v>138.22999999999999</v>
      </c>
      <c r="C17">
        <v>150.01</v>
      </c>
      <c r="D17">
        <v>458.92</v>
      </c>
      <c r="E17">
        <f t="shared" si="0"/>
        <v>-1.4864022632149506E-2</v>
      </c>
      <c r="F17">
        <f t="shared" si="1"/>
        <v>3.1380429690294328E-3</v>
      </c>
      <c r="G17">
        <f t="shared" si="2"/>
        <v>-1.5024008574341054E-3</v>
      </c>
    </row>
    <row r="18" spans="1:7" x14ac:dyDescent="0.35">
      <c r="A18" s="1">
        <v>45546</v>
      </c>
      <c r="B18">
        <v>137.88</v>
      </c>
      <c r="C18">
        <v>152.15</v>
      </c>
      <c r="D18">
        <v>453.1</v>
      </c>
      <c r="E18">
        <f t="shared" si="0"/>
        <v>-2.5352228276012034E-3</v>
      </c>
      <c r="F18">
        <f t="shared" si="1"/>
        <v>1.4164917802181121E-2</v>
      </c>
      <c r="G18">
        <f t="shared" si="2"/>
        <v>-1.2763051257849737E-2</v>
      </c>
    </row>
    <row r="19" spans="1:7" x14ac:dyDescent="0.35">
      <c r="A19" s="1">
        <v>45547</v>
      </c>
      <c r="B19">
        <v>139.21</v>
      </c>
      <c r="C19">
        <v>155.54</v>
      </c>
      <c r="D19">
        <v>450.87</v>
      </c>
      <c r="E19">
        <f t="shared" si="0"/>
        <v>9.5998427518112807E-3</v>
      </c>
      <c r="F19">
        <f t="shared" si="1"/>
        <v>2.2036056923817032E-2</v>
      </c>
      <c r="G19">
        <f t="shared" si="2"/>
        <v>-4.9338020589798906E-3</v>
      </c>
    </row>
    <row r="20" spans="1:7" x14ac:dyDescent="0.35">
      <c r="A20" s="1">
        <v>45548</v>
      </c>
      <c r="B20">
        <v>140.61000000000001</v>
      </c>
      <c r="C20">
        <v>158.37</v>
      </c>
      <c r="D20">
        <v>447.61</v>
      </c>
      <c r="E20">
        <f t="shared" si="0"/>
        <v>1.0006516202248704E-2</v>
      </c>
      <c r="F20">
        <f t="shared" si="1"/>
        <v>1.8031134236837439E-2</v>
      </c>
      <c r="G20">
        <f t="shared" si="2"/>
        <v>-7.2567320496784733E-3</v>
      </c>
    </row>
    <row r="21" spans="1:7" x14ac:dyDescent="0.35">
      <c r="A21" s="1">
        <v>45551</v>
      </c>
      <c r="B21">
        <v>142.09</v>
      </c>
      <c r="C21">
        <v>158.99</v>
      </c>
      <c r="D21">
        <v>451.78</v>
      </c>
      <c r="E21">
        <f t="shared" si="0"/>
        <v>1.0470559047259418E-2</v>
      </c>
      <c r="F21">
        <f t="shared" si="1"/>
        <v>3.9072396569832463E-3</v>
      </c>
      <c r="G21">
        <f t="shared" si="2"/>
        <v>9.2730181146949576E-3</v>
      </c>
    </row>
    <row r="22" spans="1:7" x14ac:dyDescent="0.35">
      <c r="A22" s="1">
        <v>45552</v>
      </c>
      <c r="B22">
        <v>143.41</v>
      </c>
      <c r="C22">
        <v>160.28</v>
      </c>
      <c r="D22">
        <v>456.68</v>
      </c>
      <c r="E22">
        <f t="shared" si="0"/>
        <v>9.2470010911368684E-3</v>
      </c>
      <c r="F22">
        <f t="shared" si="1"/>
        <v>8.0809786073260097E-3</v>
      </c>
      <c r="G22">
        <f t="shared" si="2"/>
        <v>1.0787591128997385E-2</v>
      </c>
    </row>
    <row r="23" spans="1:7" x14ac:dyDescent="0.35">
      <c r="A23" s="1">
        <v>45553</v>
      </c>
      <c r="B23">
        <v>143.96</v>
      </c>
      <c r="C23">
        <v>160.81</v>
      </c>
      <c r="D23">
        <v>456.6</v>
      </c>
      <c r="E23">
        <f t="shared" si="0"/>
        <v>3.8278224697090757E-3</v>
      </c>
      <c r="F23">
        <f t="shared" si="1"/>
        <v>3.3012580979895506E-3</v>
      </c>
      <c r="G23">
        <f t="shared" si="2"/>
        <v>-1.7519271243126764E-4</v>
      </c>
    </row>
    <row r="24" spans="1:7" x14ac:dyDescent="0.35">
      <c r="A24" s="1">
        <v>45554</v>
      </c>
      <c r="B24">
        <v>144.99</v>
      </c>
      <c r="C24">
        <v>163.24</v>
      </c>
      <c r="D24">
        <v>459.71</v>
      </c>
      <c r="E24">
        <f t="shared" si="0"/>
        <v>7.1292913142723775E-3</v>
      </c>
      <c r="F24">
        <f t="shared" si="1"/>
        <v>1.4997966671671612E-2</v>
      </c>
      <c r="G24">
        <f t="shared" si="2"/>
        <v>6.7881217972680218E-3</v>
      </c>
    </row>
    <row r="25" spans="1:7" x14ac:dyDescent="0.35">
      <c r="A25" s="1">
        <v>45555</v>
      </c>
      <c r="B25">
        <v>145.68</v>
      </c>
      <c r="C25">
        <v>164.64</v>
      </c>
      <c r="D25">
        <v>455.31</v>
      </c>
      <c r="E25">
        <f t="shared" si="0"/>
        <v>4.7476608942500966E-3</v>
      </c>
      <c r="F25">
        <f t="shared" si="1"/>
        <v>8.5397615481343607E-3</v>
      </c>
      <c r="G25">
        <f t="shared" si="2"/>
        <v>-9.6173502528991116E-3</v>
      </c>
    </row>
    <row r="26" spans="1:7" x14ac:dyDescent="0.35">
      <c r="A26" s="1">
        <v>45558</v>
      </c>
      <c r="B26">
        <v>147.54</v>
      </c>
      <c r="C26">
        <v>163.07</v>
      </c>
      <c r="D26">
        <v>454.98</v>
      </c>
      <c r="E26">
        <f t="shared" si="0"/>
        <v>1.2686890036803525E-2</v>
      </c>
      <c r="F26">
        <f t="shared" si="1"/>
        <v>-9.5817156125536426E-3</v>
      </c>
      <c r="G26">
        <f t="shared" si="2"/>
        <v>-7.2504369916489425E-4</v>
      </c>
    </row>
    <row r="27" spans="1:7" x14ac:dyDescent="0.35">
      <c r="A27" s="1">
        <v>45559</v>
      </c>
      <c r="B27">
        <v>147.44999999999999</v>
      </c>
      <c r="C27">
        <v>163.63999999999999</v>
      </c>
      <c r="D27">
        <v>454.56</v>
      </c>
      <c r="E27">
        <f t="shared" si="0"/>
        <v>-6.1019019487092944E-4</v>
      </c>
      <c r="F27">
        <f t="shared" si="1"/>
        <v>3.4893365880118831E-3</v>
      </c>
      <c r="G27">
        <f t="shared" si="2"/>
        <v>-9.2354383502137494E-4</v>
      </c>
    </row>
    <row r="28" spans="1:7" x14ac:dyDescent="0.35">
      <c r="A28" s="1">
        <v>45560</v>
      </c>
      <c r="B28">
        <v>143.97</v>
      </c>
      <c r="C28">
        <v>162.99</v>
      </c>
      <c r="D28">
        <v>452.36</v>
      </c>
      <c r="E28">
        <f t="shared" si="0"/>
        <v>-2.3884190723021313E-2</v>
      </c>
      <c r="F28">
        <f t="shared" si="1"/>
        <v>-3.9800438296562586E-3</v>
      </c>
      <c r="G28">
        <f t="shared" si="2"/>
        <v>-4.8515951027515219E-3</v>
      </c>
    </row>
    <row r="29" spans="1:7" x14ac:dyDescent="0.35">
      <c r="A29" s="1">
        <v>45561</v>
      </c>
      <c r="B29">
        <v>141.99</v>
      </c>
      <c r="C29">
        <v>163.83000000000001</v>
      </c>
      <c r="D29">
        <v>454.18</v>
      </c>
      <c r="E29">
        <f t="shared" si="0"/>
        <v>-1.3848311951997417E-2</v>
      </c>
      <c r="F29">
        <f t="shared" si="1"/>
        <v>5.1404556006305422E-3</v>
      </c>
      <c r="G29">
        <f t="shared" si="2"/>
        <v>4.015272233396594E-3</v>
      </c>
    </row>
    <row r="30" spans="1:7" x14ac:dyDescent="0.35">
      <c r="A30" s="1">
        <v>45562</v>
      </c>
      <c r="B30">
        <v>145.49</v>
      </c>
      <c r="C30">
        <v>165.29</v>
      </c>
      <c r="D30">
        <v>457.47</v>
      </c>
      <c r="E30">
        <f t="shared" si="0"/>
        <v>2.4350723141031014E-2</v>
      </c>
      <c r="F30">
        <f t="shared" si="1"/>
        <v>8.8722020970899394E-3</v>
      </c>
      <c r="G30">
        <f t="shared" si="2"/>
        <v>7.2177135585077381E-3</v>
      </c>
    </row>
    <row r="31" spans="1:7" x14ac:dyDescent="0.35">
      <c r="A31" s="1">
        <v>45565</v>
      </c>
      <c r="B31">
        <v>147.27000000000001</v>
      </c>
      <c r="C31">
        <v>167.19</v>
      </c>
      <c r="D31">
        <v>460.26</v>
      </c>
      <c r="E31">
        <f t="shared" si="0"/>
        <v>1.2160281010773577E-2</v>
      </c>
      <c r="F31">
        <f t="shared" si="1"/>
        <v>1.1429383320292814E-2</v>
      </c>
      <c r="G31">
        <f t="shared" si="2"/>
        <v>6.080238404229314E-3</v>
      </c>
    </row>
    <row r="32" spans="1:7" x14ac:dyDescent="0.35">
      <c r="A32" s="1">
        <v>45566</v>
      </c>
      <c r="B32">
        <v>149.69999999999999</v>
      </c>
      <c r="C32">
        <v>168.42</v>
      </c>
      <c r="D32">
        <v>457.41</v>
      </c>
      <c r="E32">
        <f t="shared" si="0"/>
        <v>1.636565468751161E-2</v>
      </c>
      <c r="F32">
        <f t="shared" si="1"/>
        <v>7.3299693522913831E-3</v>
      </c>
      <c r="G32">
        <f t="shared" si="2"/>
        <v>-6.2114031473345455E-3</v>
      </c>
    </row>
    <row r="33" spans="1:7" x14ac:dyDescent="0.35">
      <c r="A33" s="1">
        <v>45567</v>
      </c>
      <c r="B33">
        <v>150.94999999999999</v>
      </c>
      <c r="C33">
        <v>167.31</v>
      </c>
      <c r="D33">
        <v>456.67</v>
      </c>
      <c r="E33">
        <f t="shared" si="0"/>
        <v>8.3153647272651635E-3</v>
      </c>
      <c r="F33">
        <f t="shared" si="1"/>
        <v>-6.6124805322739909E-3</v>
      </c>
      <c r="G33">
        <f t="shared" si="2"/>
        <v>-1.619114654431058E-3</v>
      </c>
    </row>
    <row r="34" spans="1:7" x14ac:dyDescent="0.35">
      <c r="A34" s="1">
        <v>45568</v>
      </c>
      <c r="B34">
        <v>151.25</v>
      </c>
      <c r="C34">
        <v>167.21</v>
      </c>
      <c r="D34">
        <v>452.96</v>
      </c>
      <c r="E34">
        <f t="shared" si="0"/>
        <v>1.9854407581031785E-3</v>
      </c>
      <c r="F34">
        <f t="shared" si="1"/>
        <v>-5.9787159499426787E-4</v>
      </c>
      <c r="G34">
        <f t="shared" si="2"/>
        <v>-8.1572080339049908E-3</v>
      </c>
    </row>
    <row r="35" spans="1:7" x14ac:dyDescent="0.35">
      <c r="A35" s="1">
        <v>45569</v>
      </c>
      <c r="B35">
        <v>150.74</v>
      </c>
      <c r="C35">
        <v>168.56</v>
      </c>
      <c r="D35">
        <v>461.97</v>
      </c>
      <c r="E35">
        <f t="shared" si="0"/>
        <v>-3.3775984956269591E-3</v>
      </c>
      <c r="F35">
        <f t="shared" si="1"/>
        <v>8.0412620213558619E-3</v>
      </c>
      <c r="G35">
        <f t="shared" si="2"/>
        <v>1.9696132544841729E-2</v>
      </c>
    </row>
    <row r="36" spans="1:7" x14ac:dyDescent="0.35">
      <c r="A36" s="1">
        <v>45572</v>
      </c>
      <c r="B36">
        <v>151.12</v>
      </c>
      <c r="C36">
        <v>164.39</v>
      </c>
      <c r="D36">
        <v>453.5</v>
      </c>
      <c r="E36">
        <f t="shared" ref="E36:E67" si="3">LN(B36/B35)</f>
        <v>2.5177247779303324E-3</v>
      </c>
      <c r="F36">
        <f t="shared" ref="F36:F67" si="4">LN(C36/C35)</f>
        <v>-2.5050115974514706E-2</v>
      </c>
      <c r="G36">
        <f t="shared" ref="G36:G67" si="5">LN(D36/D35)</f>
        <v>-1.8504684353239955E-2</v>
      </c>
    </row>
    <row r="37" spans="1:7" x14ac:dyDescent="0.35">
      <c r="A37" s="1">
        <v>45573</v>
      </c>
      <c r="B37">
        <v>148.75</v>
      </c>
      <c r="C37">
        <v>165.7</v>
      </c>
      <c r="D37">
        <v>453.8</v>
      </c>
      <c r="E37">
        <f t="shared" si="3"/>
        <v>-1.5807178767515043E-2</v>
      </c>
      <c r="F37">
        <f t="shared" si="4"/>
        <v>7.9372709110981481E-3</v>
      </c>
      <c r="G37">
        <f t="shared" si="5"/>
        <v>6.6130279055008569E-4</v>
      </c>
    </row>
    <row r="38" spans="1:7" x14ac:dyDescent="0.35">
      <c r="A38" s="1">
        <v>45574</v>
      </c>
      <c r="B38">
        <v>149.65</v>
      </c>
      <c r="C38">
        <v>163.06</v>
      </c>
      <c r="D38">
        <v>455.9</v>
      </c>
      <c r="E38">
        <f t="shared" si="3"/>
        <v>6.0321898729689093E-3</v>
      </c>
      <c r="F38">
        <f t="shared" si="4"/>
        <v>-1.6060693197752381E-2</v>
      </c>
      <c r="G38">
        <f t="shared" si="5"/>
        <v>4.6169148736541973E-3</v>
      </c>
    </row>
    <row r="39" spans="1:7" x14ac:dyDescent="0.35">
      <c r="A39" s="1">
        <v>45575</v>
      </c>
      <c r="B39">
        <v>150.62</v>
      </c>
      <c r="C39">
        <v>163.18</v>
      </c>
      <c r="D39">
        <v>454.93</v>
      </c>
      <c r="E39">
        <f t="shared" si="3"/>
        <v>6.4608743744976535E-3</v>
      </c>
      <c r="F39">
        <f t="shared" si="4"/>
        <v>7.356547658895088E-4</v>
      </c>
      <c r="G39">
        <f t="shared" si="5"/>
        <v>-2.1299262578248533E-3</v>
      </c>
    </row>
    <row r="40" spans="1:7" x14ac:dyDescent="0.35">
      <c r="A40" s="1">
        <v>45576</v>
      </c>
      <c r="B40">
        <v>151.41999999999999</v>
      </c>
      <c r="C40">
        <v>164.52</v>
      </c>
      <c r="D40">
        <v>460.21</v>
      </c>
      <c r="E40">
        <f t="shared" si="3"/>
        <v>5.2973240019548312E-3</v>
      </c>
      <c r="F40">
        <f t="shared" si="4"/>
        <v>8.1782573615692949E-3</v>
      </c>
      <c r="G40">
        <f t="shared" si="5"/>
        <v>1.1539346086355153E-2</v>
      </c>
    </row>
    <row r="41" spans="1:7" x14ac:dyDescent="0.35">
      <c r="A41" s="1">
        <v>45579</v>
      </c>
      <c r="B41">
        <v>151.78</v>
      </c>
      <c r="C41">
        <v>166.35</v>
      </c>
      <c r="D41">
        <v>459.98</v>
      </c>
      <c r="E41">
        <f t="shared" si="3"/>
        <v>2.3746713006062353E-3</v>
      </c>
      <c r="F41">
        <f t="shared" si="4"/>
        <v>1.1061859102262307E-2</v>
      </c>
      <c r="G41">
        <f t="shared" si="5"/>
        <v>-4.9989677086179378E-4</v>
      </c>
    </row>
    <row r="42" spans="1:7" x14ac:dyDescent="0.35">
      <c r="A42" s="1">
        <v>45580</v>
      </c>
      <c r="B42">
        <v>147.72999999999999</v>
      </c>
      <c r="C42">
        <v>166.9</v>
      </c>
      <c r="D42">
        <v>462.68</v>
      </c>
      <c r="E42">
        <f t="shared" si="3"/>
        <v>-2.7045820642250078E-2</v>
      </c>
      <c r="F42">
        <f t="shared" si="4"/>
        <v>3.3008282033038174E-3</v>
      </c>
      <c r="G42">
        <f t="shared" si="5"/>
        <v>5.8526601501367043E-3</v>
      </c>
    </row>
    <row r="43" spans="1:7" x14ac:dyDescent="0.35">
      <c r="A43" s="1">
        <v>45581</v>
      </c>
      <c r="B43">
        <v>148.72999999999999</v>
      </c>
      <c r="C43">
        <v>166.74</v>
      </c>
      <c r="D43">
        <v>465.69</v>
      </c>
      <c r="E43">
        <f t="shared" si="3"/>
        <v>6.7462982709898056E-3</v>
      </c>
      <c r="F43">
        <f t="shared" si="4"/>
        <v>-9.5911768532202526E-4</v>
      </c>
      <c r="G43">
        <f t="shared" si="5"/>
        <v>6.4845062792609348E-3</v>
      </c>
    </row>
    <row r="44" spans="1:7" x14ac:dyDescent="0.35">
      <c r="A44" s="1">
        <v>45582</v>
      </c>
      <c r="B44">
        <v>151.19999999999999</v>
      </c>
      <c r="C44">
        <v>164.51</v>
      </c>
      <c r="D44">
        <v>465.85</v>
      </c>
      <c r="E44">
        <f t="shared" si="3"/>
        <v>1.6470882140925982E-2</v>
      </c>
      <c r="F44">
        <f t="shared" si="4"/>
        <v>-1.3464354351138436E-2</v>
      </c>
      <c r="G44">
        <f t="shared" si="5"/>
        <v>3.4351718997235631E-4</v>
      </c>
    </row>
    <row r="45" spans="1:7" x14ac:dyDescent="0.35">
      <c r="A45" s="1">
        <v>45583</v>
      </c>
      <c r="B45">
        <v>150.75</v>
      </c>
      <c r="C45">
        <v>165.05</v>
      </c>
      <c r="D45">
        <v>464.8</v>
      </c>
      <c r="E45">
        <f t="shared" si="3"/>
        <v>-2.9806281381376779E-3</v>
      </c>
      <c r="F45">
        <f t="shared" si="4"/>
        <v>3.277099667873234E-3</v>
      </c>
      <c r="G45">
        <f t="shared" si="5"/>
        <v>-2.2564883587325038E-3</v>
      </c>
    </row>
    <row r="46" spans="1:7" x14ac:dyDescent="0.35">
      <c r="A46" s="1">
        <v>45586</v>
      </c>
      <c r="B46">
        <v>150.88</v>
      </c>
      <c r="C46">
        <v>165.8</v>
      </c>
      <c r="D46">
        <v>464.16</v>
      </c>
      <c r="E46">
        <f t="shared" si="3"/>
        <v>8.6198327785244361E-4</v>
      </c>
      <c r="F46">
        <f t="shared" si="4"/>
        <v>4.5337844019926301E-3</v>
      </c>
      <c r="G46">
        <f t="shared" si="5"/>
        <v>-1.3778851646075651E-3</v>
      </c>
    </row>
    <row r="47" spans="1:7" x14ac:dyDescent="0.35">
      <c r="A47" s="1">
        <v>45587</v>
      </c>
      <c r="B47">
        <v>150.91999999999999</v>
      </c>
      <c r="C47">
        <v>166.82</v>
      </c>
      <c r="D47">
        <v>461.45</v>
      </c>
      <c r="E47">
        <f t="shared" si="3"/>
        <v>2.6507621096224962E-4</v>
      </c>
      <c r="F47">
        <f t="shared" si="4"/>
        <v>6.1331441122711508E-3</v>
      </c>
      <c r="G47">
        <f t="shared" si="5"/>
        <v>-5.8556146615082877E-3</v>
      </c>
    </row>
    <row r="48" spans="1:7" x14ac:dyDescent="0.35">
      <c r="A48" s="1">
        <v>45588</v>
      </c>
      <c r="B48">
        <v>150.47999999999999</v>
      </c>
      <c r="C48">
        <v>164.48</v>
      </c>
      <c r="D48">
        <v>460.61</v>
      </c>
      <c r="E48">
        <f t="shared" si="3"/>
        <v>-2.9197101033347503E-3</v>
      </c>
      <c r="F48">
        <f t="shared" si="4"/>
        <v>-1.4126404546665498E-2</v>
      </c>
      <c r="G48">
        <f t="shared" si="5"/>
        <v>-1.8220077486927021E-3</v>
      </c>
    </row>
    <row r="49" spans="1:7" x14ac:dyDescent="0.35">
      <c r="A49" s="1">
        <v>45589</v>
      </c>
      <c r="B49">
        <v>150.44999999999999</v>
      </c>
      <c r="C49">
        <v>164.53</v>
      </c>
      <c r="D49">
        <v>457.77</v>
      </c>
      <c r="E49">
        <f t="shared" si="3"/>
        <v>-1.9938191672072393E-4</v>
      </c>
      <c r="F49">
        <f t="shared" si="4"/>
        <v>3.039421317584817E-4</v>
      </c>
      <c r="G49">
        <f t="shared" si="5"/>
        <v>-6.1848233911390898E-3</v>
      </c>
    </row>
    <row r="50" spans="1:7" x14ac:dyDescent="0.35">
      <c r="A50" s="1">
        <v>45590</v>
      </c>
      <c r="B50">
        <v>150.81</v>
      </c>
      <c r="C50">
        <v>166.99</v>
      </c>
      <c r="D50">
        <v>454.01</v>
      </c>
      <c r="E50">
        <f t="shared" si="3"/>
        <v>2.3899632965394043E-3</v>
      </c>
      <c r="F50">
        <f t="shared" si="4"/>
        <v>1.4841005985782299E-2</v>
      </c>
      <c r="G50">
        <f t="shared" si="5"/>
        <v>-8.2476503412661946E-3</v>
      </c>
    </row>
    <row r="51" spans="1:7" x14ac:dyDescent="0.35">
      <c r="A51" s="1">
        <v>45593</v>
      </c>
      <c r="B51">
        <v>150.54</v>
      </c>
      <c r="C51">
        <v>168.34</v>
      </c>
      <c r="D51">
        <v>458.49</v>
      </c>
      <c r="E51">
        <f t="shared" si="3"/>
        <v>-1.7919367662076694E-3</v>
      </c>
      <c r="F51">
        <f t="shared" si="4"/>
        <v>8.0518133990889803E-3</v>
      </c>
      <c r="G51">
        <f t="shared" si="5"/>
        <v>9.819256977367052E-3</v>
      </c>
    </row>
    <row r="52" spans="1:7" x14ac:dyDescent="0.35">
      <c r="A52" s="1">
        <v>45594</v>
      </c>
      <c r="B52">
        <v>148.52000000000001</v>
      </c>
      <c r="C52">
        <v>171.14</v>
      </c>
      <c r="D52">
        <v>454.62</v>
      </c>
      <c r="E52">
        <f t="shared" si="3"/>
        <v>-1.350920029750651E-2</v>
      </c>
      <c r="F52">
        <f t="shared" si="4"/>
        <v>1.6496191206478581E-2</v>
      </c>
      <c r="G52">
        <f t="shared" si="5"/>
        <v>-8.4765760365176513E-3</v>
      </c>
    </row>
    <row r="53" spans="1:7" x14ac:dyDescent="0.35">
      <c r="A53" s="1">
        <v>45595</v>
      </c>
      <c r="B53">
        <v>148.05000000000001</v>
      </c>
      <c r="C53">
        <v>176.14</v>
      </c>
      <c r="D53">
        <v>454.96</v>
      </c>
      <c r="E53">
        <f t="shared" si="3"/>
        <v>-3.1695747612790672E-3</v>
      </c>
      <c r="F53">
        <f t="shared" si="4"/>
        <v>2.8797198387404601E-2</v>
      </c>
      <c r="G53">
        <f t="shared" si="5"/>
        <v>7.4759782720718775E-4</v>
      </c>
    </row>
    <row r="54" spans="1:7" x14ac:dyDescent="0.35">
      <c r="A54" s="1">
        <v>45596</v>
      </c>
      <c r="B54">
        <v>148.82</v>
      </c>
      <c r="C54">
        <v>172.69</v>
      </c>
      <c r="D54">
        <v>450.92</v>
      </c>
      <c r="E54">
        <f t="shared" si="3"/>
        <v>5.1874674215147904E-3</v>
      </c>
      <c r="F54">
        <f t="shared" si="4"/>
        <v>-1.9781053780734709E-2</v>
      </c>
      <c r="G54">
        <f t="shared" si="5"/>
        <v>-8.9195628222136468E-3</v>
      </c>
    </row>
    <row r="55" spans="1:7" x14ac:dyDescent="0.35">
      <c r="A55" s="1">
        <v>45597</v>
      </c>
      <c r="B55">
        <v>153.07</v>
      </c>
      <c r="C55">
        <v>172.65</v>
      </c>
      <c r="D55">
        <v>452.14</v>
      </c>
      <c r="E55">
        <f t="shared" si="3"/>
        <v>2.8157811134500724E-2</v>
      </c>
      <c r="F55">
        <f t="shared" si="4"/>
        <v>-2.3165576057724481E-4</v>
      </c>
      <c r="G55">
        <f t="shared" si="5"/>
        <v>2.7019262113430796E-3</v>
      </c>
    </row>
    <row r="56" spans="1:7" x14ac:dyDescent="0.35">
      <c r="A56" s="1">
        <v>45600</v>
      </c>
      <c r="B56">
        <v>153.97</v>
      </c>
      <c r="C56">
        <v>170.68</v>
      </c>
      <c r="D56">
        <v>442.29</v>
      </c>
      <c r="E56">
        <f t="shared" si="3"/>
        <v>5.8624451382116938E-3</v>
      </c>
      <c r="F56">
        <f t="shared" si="4"/>
        <v>-1.1475965516202067E-2</v>
      </c>
      <c r="G56">
        <f t="shared" si="5"/>
        <v>-2.2026090857835572E-2</v>
      </c>
    </row>
    <row r="57" spans="1:7" x14ac:dyDescent="0.35">
      <c r="A57" s="1">
        <v>45601</v>
      </c>
      <c r="B57">
        <v>153.41</v>
      </c>
      <c r="C57">
        <v>171.41</v>
      </c>
      <c r="D57">
        <v>445.06</v>
      </c>
      <c r="E57">
        <f t="shared" si="3"/>
        <v>-3.6437023851453596E-3</v>
      </c>
      <c r="F57">
        <f t="shared" si="4"/>
        <v>4.267889199166308E-3</v>
      </c>
      <c r="G57">
        <f t="shared" si="5"/>
        <v>6.243329008131778E-3</v>
      </c>
    </row>
    <row r="58" spans="1:7" x14ac:dyDescent="0.35">
      <c r="A58" s="1">
        <v>45602</v>
      </c>
      <c r="B58">
        <v>157.72</v>
      </c>
      <c r="C58">
        <v>178.33</v>
      </c>
      <c r="D58">
        <v>468.9</v>
      </c>
      <c r="E58">
        <f t="shared" si="3"/>
        <v>2.7707233152744485E-2</v>
      </c>
      <c r="F58">
        <f t="shared" si="4"/>
        <v>3.9577418945456334E-2</v>
      </c>
      <c r="G58">
        <f t="shared" si="5"/>
        <v>5.2180421557570654E-2</v>
      </c>
    </row>
    <row r="59" spans="1:7" x14ac:dyDescent="0.35">
      <c r="A59" s="1">
        <v>45603</v>
      </c>
      <c r="B59">
        <v>156.77000000000001</v>
      </c>
      <c r="C59">
        <v>182.28</v>
      </c>
      <c r="D59">
        <v>460.13</v>
      </c>
      <c r="E59">
        <f t="shared" si="3"/>
        <v>-6.0415459289866955E-3</v>
      </c>
      <c r="F59">
        <f t="shared" si="4"/>
        <v>2.1908199931259899E-2</v>
      </c>
      <c r="G59">
        <f t="shared" si="5"/>
        <v>-1.8880467843062947E-2</v>
      </c>
    </row>
    <row r="60" spans="1:7" x14ac:dyDescent="0.35">
      <c r="A60" s="1">
        <v>45604</v>
      </c>
      <c r="B60">
        <v>156.93</v>
      </c>
      <c r="C60">
        <v>179.86</v>
      </c>
      <c r="D60">
        <v>463.41</v>
      </c>
      <c r="E60">
        <f t="shared" si="3"/>
        <v>1.0200829701896849E-3</v>
      </c>
      <c r="F60">
        <f t="shared" si="4"/>
        <v>-1.3365195909312356E-2</v>
      </c>
      <c r="G60">
        <f t="shared" si="5"/>
        <v>7.1031331417918649E-3</v>
      </c>
    </row>
    <row r="61" spans="1:7" x14ac:dyDescent="0.35">
      <c r="A61" s="1">
        <v>45607</v>
      </c>
      <c r="B61">
        <v>156.5</v>
      </c>
      <c r="C61">
        <v>181.97</v>
      </c>
      <c r="D61">
        <v>467.36</v>
      </c>
      <c r="E61">
        <f t="shared" si="3"/>
        <v>-2.7438360704214754E-3</v>
      </c>
      <c r="F61">
        <f t="shared" si="4"/>
        <v>1.1663067838781743E-2</v>
      </c>
      <c r="G61">
        <f t="shared" si="5"/>
        <v>8.4876472451614129E-3</v>
      </c>
    </row>
    <row r="62" spans="1:7" x14ac:dyDescent="0.35">
      <c r="A62" s="1">
        <v>45608</v>
      </c>
      <c r="B62">
        <v>155.29</v>
      </c>
      <c r="C62">
        <v>183.32</v>
      </c>
      <c r="D62">
        <v>466.29</v>
      </c>
      <c r="E62">
        <f t="shared" si="3"/>
        <v>-7.7616733991102294E-3</v>
      </c>
      <c r="F62">
        <f t="shared" si="4"/>
        <v>7.3914213157720053E-3</v>
      </c>
      <c r="G62">
        <f t="shared" si="5"/>
        <v>-2.2920804765144734E-3</v>
      </c>
    </row>
    <row r="63" spans="1:7" x14ac:dyDescent="0.35">
      <c r="A63" s="1">
        <v>45609</v>
      </c>
      <c r="B63">
        <v>158.72</v>
      </c>
      <c r="C63">
        <v>180.49</v>
      </c>
      <c r="D63">
        <v>468.1</v>
      </c>
      <c r="E63">
        <f t="shared" si="3"/>
        <v>2.184730695546484E-2</v>
      </c>
      <c r="F63">
        <f t="shared" si="4"/>
        <v>-1.5557885064766179E-2</v>
      </c>
      <c r="G63">
        <f t="shared" si="5"/>
        <v>3.8741901431086113E-3</v>
      </c>
    </row>
    <row r="64" spans="1:7" x14ac:dyDescent="0.35">
      <c r="A64" s="1">
        <v>45610</v>
      </c>
      <c r="B64">
        <v>161.80000000000001</v>
      </c>
      <c r="C64">
        <v>177.35</v>
      </c>
      <c r="D64">
        <v>467.7</v>
      </c>
      <c r="E64">
        <f t="shared" si="3"/>
        <v>1.9219361087828766E-2</v>
      </c>
      <c r="F64">
        <f t="shared" si="4"/>
        <v>-1.7550193356526286E-2</v>
      </c>
      <c r="G64">
        <f t="shared" si="5"/>
        <v>-8.5488357418445071E-4</v>
      </c>
    </row>
    <row r="65" spans="1:7" x14ac:dyDescent="0.35">
      <c r="A65" s="1">
        <v>45611</v>
      </c>
      <c r="B65">
        <v>161.41999999999999</v>
      </c>
      <c r="C65">
        <v>173.89</v>
      </c>
      <c r="D65">
        <v>470.28</v>
      </c>
      <c r="E65">
        <f t="shared" si="3"/>
        <v>-2.3513407281652229E-3</v>
      </c>
      <c r="F65">
        <f t="shared" si="4"/>
        <v>-1.970226582565341E-2</v>
      </c>
      <c r="G65">
        <f t="shared" si="5"/>
        <v>5.501197267699761E-3</v>
      </c>
    </row>
    <row r="66" spans="1:7" x14ac:dyDescent="0.35">
      <c r="A66" s="1">
        <v>45614</v>
      </c>
      <c r="B66">
        <v>160.76</v>
      </c>
      <c r="C66">
        <v>176.8</v>
      </c>
      <c r="D66">
        <v>472.2</v>
      </c>
      <c r="E66">
        <f t="shared" si="3"/>
        <v>-4.0970943152259407E-3</v>
      </c>
      <c r="F66">
        <f t="shared" si="4"/>
        <v>1.6596234809565621E-2</v>
      </c>
      <c r="G66">
        <f t="shared" si="5"/>
        <v>4.07436265187224E-3</v>
      </c>
    </row>
    <row r="67" spans="1:7" x14ac:dyDescent="0.35">
      <c r="A67" s="1">
        <v>45615</v>
      </c>
      <c r="B67">
        <v>159.6</v>
      </c>
      <c r="C67">
        <v>179.58</v>
      </c>
      <c r="D67">
        <v>468.86</v>
      </c>
      <c r="E67">
        <f t="shared" si="3"/>
        <v>-7.2418845652919691E-3</v>
      </c>
      <c r="F67">
        <f t="shared" si="4"/>
        <v>1.560164088911945E-2</v>
      </c>
      <c r="G67">
        <f t="shared" si="5"/>
        <v>-7.0984082300406814E-3</v>
      </c>
    </row>
    <row r="68" spans="1:7" x14ac:dyDescent="0.35">
      <c r="A68" s="1">
        <v>45616</v>
      </c>
      <c r="B68">
        <v>161.33000000000001</v>
      </c>
      <c r="C68">
        <v>177.33</v>
      </c>
      <c r="D68">
        <v>468.83</v>
      </c>
      <c r="E68">
        <f t="shared" ref="E68:E99" si="6">LN(B68/B67)</f>
        <v>1.0781271662344322E-2</v>
      </c>
      <c r="F68">
        <f t="shared" ref="F68:F99" si="7">LN(C68/C67)</f>
        <v>-1.2608387588274749E-2</v>
      </c>
      <c r="G68">
        <f t="shared" ref="G68:G99" si="8">LN(D68/D67)</f>
        <v>-6.3987031983402765E-5</v>
      </c>
    </row>
    <row r="69" spans="1:7" x14ac:dyDescent="0.35">
      <c r="A69" s="1">
        <v>45617</v>
      </c>
      <c r="B69">
        <v>161.63</v>
      </c>
      <c r="C69">
        <v>169.24</v>
      </c>
      <c r="D69">
        <v>472.06</v>
      </c>
      <c r="E69">
        <f t="shared" si="6"/>
        <v>1.8578157436647071E-3</v>
      </c>
      <c r="F69">
        <f t="shared" si="7"/>
        <v>-4.6694577652521156E-2</v>
      </c>
      <c r="G69">
        <f t="shared" si="8"/>
        <v>6.8658667613445941E-3</v>
      </c>
    </row>
    <row r="70" spans="1:7" x14ac:dyDescent="0.35">
      <c r="A70" s="1">
        <v>45618</v>
      </c>
      <c r="B70">
        <v>162.36000000000001</v>
      </c>
      <c r="C70">
        <v>166.57</v>
      </c>
      <c r="D70">
        <v>476.57</v>
      </c>
      <c r="E70">
        <f t="shared" si="6"/>
        <v>4.5063195489796924E-3</v>
      </c>
      <c r="F70">
        <f t="shared" si="7"/>
        <v>-1.5902184362850371E-2</v>
      </c>
      <c r="G70">
        <f t="shared" si="8"/>
        <v>9.5085206661798E-3</v>
      </c>
    </row>
    <row r="71" spans="1:7" x14ac:dyDescent="0.35">
      <c r="A71" s="1">
        <v>45621</v>
      </c>
      <c r="B71">
        <v>160.36000000000001</v>
      </c>
      <c r="C71">
        <v>169.43</v>
      </c>
      <c r="D71">
        <v>477.43</v>
      </c>
      <c r="E71">
        <f t="shared" si="6"/>
        <v>-1.2394804196390823E-2</v>
      </c>
      <c r="F71">
        <f t="shared" si="7"/>
        <v>1.7024220680998556E-2</v>
      </c>
      <c r="G71">
        <f t="shared" si="8"/>
        <v>1.8029354988636859E-3</v>
      </c>
    </row>
    <row r="72" spans="1:7" x14ac:dyDescent="0.35">
      <c r="A72" s="1">
        <v>45622</v>
      </c>
      <c r="B72">
        <v>162.53</v>
      </c>
      <c r="C72">
        <v>170.62</v>
      </c>
      <c r="D72">
        <v>478.56</v>
      </c>
      <c r="E72">
        <f t="shared" si="6"/>
        <v>1.3441312340778305E-2</v>
      </c>
      <c r="F72">
        <f t="shared" si="7"/>
        <v>6.998999310533752E-3</v>
      </c>
      <c r="G72">
        <f t="shared" si="8"/>
        <v>2.3640425658614838E-3</v>
      </c>
    </row>
    <row r="73" spans="1:7" x14ac:dyDescent="0.35">
      <c r="A73" s="1">
        <v>45623</v>
      </c>
      <c r="B73">
        <v>162.11000000000001</v>
      </c>
      <c r="C73">
        <v>170.82</v>
      </c>
      <c r="D73">
        <v>483.08</v>
      </c>
      <c r="E73">
        <f t="shared" si="6"/>
        <v>-2.5874829616027036E-3</v>
      </c>
      <c r="F73">
        <f t="shared" si="7"/>
        <v>1.1715090374524273E-3</v>
      </c>
      <c r="G73">
        <f t="shared" si="8"/>
        <v>9.4006765255365103E-3</v>
      </c>
    </row>
    <row r="74" spans="1:7" x14ac:dyDescent="0.35">
      <c r="A74" s="1">
        <v>45625</v>
      </c>
      <c r="B74">
        <v>161.93</v>
      </c>
      <c r="C74">
        <v>170.49</v>
      </c>
      <c r="D74">
        <v>483.02</v>
      </c>
      <c r="E74">
        <f t="shared" si="6"/>
        <v>-1.1109740681024118E-3</v>
      </c>
      <c r="F74">
        <f t="shared" si="7"/>
        <v>-1.9337265408612392E-3</v>
      </c>
      <c r="G74">
        <f t="shared" si="8"/>
        <v>-1.242107443890648E-4</v>
      </c>
    </row>
    <row r="75" spans="1:7" x14ac:dyDescent="0.35">
      <c r="A75" s="1">
        <v>45628</v>
      </c>
      <c r="B75">
        <v>162.21</v>
      </c>
      <c r="C75">
        <v>172.98</v>
      </c>
      <c r="D75">
        <v>477.33</v>
      </c>
      <c r="E75">
        <f t="shared" si="6"/>
        <v>1.7276489766438624E-3</v>
      </c>
      <c r="F75">
        <f t="shared" si="7"/>
        <v>1.4499336901225915E-2</v>
      </c>
      <c r="G75">
        <f t="shared" si="8"/>
        <v>-1.1849985074910561E-2</v>
      </c>
    </row>
    <row r="76" spans="1:7" x14ac:dyDescent="0.35">
      <c r="A76" s="1">
        <v>45629</v>
      </c>
      <c r="B76">
        <v>161.91999999999999</v>
      </c>
      <c r="C76">
        <v>173.02</v>
      </c>
      <c r="D76">
        <v>470.19</v>
      </c>
      <c r="E76">
        <f t="shared" si="6"/>
        <v>-1.7894059629225585E-3</v>
      </c>
      <c r="F76">
        <f t="shared" si="7"/>
        <v>2.3121387386248443E-4</v>
      </c>
      <c r="G76">
        <f t="shared" si="8"/>
        <v>-1.5071207253788355E-2</v>
      </c>
    </row>
    <row r="77" spans="1:7" x14ac:dyDescent="0.35">
      <c r="A77" s="1">
        <v>45630</v>
      </c>
      <c r="B77">
        <v>158.32</v>
      </c>
      <c r="C77">
        <v>176.09</v>
      </c>
      <c r="D77">
        <v>468.32</v>
      </c>
      <c r="E77">
        <f t="shared" si="6"/>
        <v>-2.2484084804790361E-2</v>
      </c>
      <c r="F77">
        <f t="shared" si="7"/>
        <v>1.7588033220458425E-2</v>
      </c>
      <c r="G77">
        <f t="shared" si="8"/>
        <v>-3.9850453905107856E-3</v>
      </c>
    </row>
    <row r="78" spans="1:7" x14ac:dyDescent="0.35">
      <c r="A78" s="1">
        <v>45631</v>
      </c>
      <c r="B78">
        <v>159.33000000000001</v>
      </c>
      <c r="C78">
        <v>174.31</v>
      </c>
      <c r="D78">
        <v>470.57</v>
      </c>
      <c r="E78">
        <f t="shared" si="6"/>
        <v>6.3592218081072877E-3</v>
      </c>
      <c r="F78">
        <f t="shared" si="7"/>
        <v>-1.0159904745912636E-2</v>
      </c>
      <c r="G78">
        <f t="shared" si="8"/>
        <v>4.7929029113804632E-3</v>
      </c>
    </row>
    <row r="79" spans="1:7" x14ac:dyDescent="0.35">
      <c r="A79" s="1">
        <v>45632</v>
      </c>
      <c r="B79">
        <v>155.24</v>
      </c>
      <c r="C79">
        <v>176.49</v>
      </c>
      <c r="D79">
        <v>470.5</v>
      </c>
      <c r="E79">
        <f t="shared" si="6"/>
        <v>-2.6005216601711907E-2</v>
      </c>
      <c r="F79">
        <f t="shared" si="7"/>
        <v>1.2428894317700216E-2</v>
      </c>
      <c r="G79">
        <f t="shared" si="8"/>
        <v>-1.4876682952192009E-4</v>
      </c>
    </row>
    <row r="80" spans="1:7" x14ac:dyDescent="0.35">
      <c r="A80" s="1">
        <v>45635</v>
      </c>
      <c r="B80">
        <v>157.08000000000001</v>
      </c>
      <c r="C80">
        <v>177.1</v>
      </c>
      <c r="D80">
        <v>463.87</v>
      </c>
      <c r="E80">
        <f t="shared" si="6"/>
        <v>1.1782923209103407E-2</v>
      </c>
      <c r="F80">
        <f t="shared" si="7"/>
        <v>3.4503272443135538E-3</v>
      </c>
      <c r="G80">
        <f t="shared" si="8"/>
        <v>-1.4191618468595289E-2</v>
      </c>
    </row>
    <row r="81" spans="1:7" x14ac:dyDescent="0.35">
      <c r="A81" s="1">
        <v>45636</v>
      </c>
      <c r="B81">
        <v>157</v>
      </c>
      <c r="C81">
        <v>186.53</v>
      </c>
      <c r="D81">
        <v>462.49</v>
      </c>
      <c r="E81">
        <f t="shared" si="6"/>
        <v>-5.0942436150084268E-4</v>
      </c>
      <c r="F81">
        <f t="shared" si="7"/>
        <v>5.1877539267683459E-2</v>
      </c>
      <c r="G81">
        <f t="shared" si="8"/>
        <v>-2.9794054597314457E-3</v>
      </c>
    </row>
    <row r="82" spans="1:7" x14ac:dyDescent="0.35">
      <c r="A82" s="1">
        <v>45637</v>
      </c>
      <c r="B82">
        <v>156.21</v>
      </c>
      <c r="C82">
        <v>196.71</v>
      </c>
      <c r="D82">
        <v>461.39</v>
      </c>
      <c r="E82">
        <f t="shared" si="6"/>
        <v>-5.0445495053906223E-3</v>
      </c>
      <c r="F82">
        <f t="shared" si="7"/>
        <v>5.3138478887166454E-2</v>
      </c>
      <c r="G82">
        <f t="shared" si="8"/>
        <v>-2.3812627609381479E-3</v>
      </c>
    </row>
    <row r="83" spans="1:7" x14ac:dyDescent="0.35">
      <c r="A83" s="1">
        <v>45638</v>
      </c>
      <c r="B83">
        <v>154.71</v>
      </c>
      <c r="C83">
        <v>193.63</v>
      </c>
      <c r="D83">
        <v>458.63</v>
      </c>
      <c r="E83">
        <f t="shared" si="6"/>
        <v>-9.6488591119401473E-3</v>
      </c>
      <c r="F83">
        <f t="shared" si="7"/>
        <v>-1.5781441428330961E-2</v>
      </c>
      <c r="G83">
        <f t="shared" si="8"/>
        <v>-5.9998875669762097E-3</v>
      </c>
    </row>
    <row r="84" spans="1:7" x14ac:dyDescent="0.35">
      <c r="A84" s="1">
        <v>45639</v>
      </c>
      <c r="B84">
        <v>153.87</v>
      </c>
      <c r="C84">
        <v>191.38</v>
      </c>
      <c r="D84">
        <v>457.9</v>
      </c>
      <c r="E84">
        <f t="shared" si="6"/>
        <v>-5.4443066616904831E-3</v>
      </c>
      <c r="F84">
        <f t="shared" si="7"/>
        <v>-1.1688141164190011E-2</v>
      </c>
      <c r="G84">
        <f t="shared" si="8"/>
        <v>-1.5929651061435659E-3</v>
      </c>
    </row>
    <row r="85" spans="1:7" x14ac:dyDescent="0.35">
      <c r="A85" s="1">
        <v>45642</v>
      </c>
      <c r="B85">
        <v>149.36000000000001</v>
      </c>
      <c r="C85">
        <v>198.16</v>
      </c>
      <c r="D85">
        <v>455.2</v>
      </c>
      <c r="E85">
        <f t="shared" si="6"/>
        <v>-2.9748590835819527E-2</v>
      </c>
      <c r="F85">
        <f t="shared" si="7"/>
        <v>3.4813804829987346E-2</v>
      </c>
      <c r="G85">
        <f t="shared" si="8"/>
        <v>-5.9139368509285618E-3</v>
      </c>
    </row>
    <row r="86" spans="1:7" x14ac:dyDescent="0.35">
      <c r="A86" s="1">
        <v>45643</v>
      </c>
      <c r="B86">
        <v>148.11000000000001</v>
      </c>
      <c r="C86">
        <v>197.12</v>
      </c>
      <c r="D86">
        <v>455.66</v>
      </c>
      <c r="E86">
        <f t="shared" si="6"/>
        <v>-8.4042582945859871E-3</v>
      </c>
      <c r="F86">
        <f t="shared" si="7"/>
        <v>-5.2621048359490783E-3</v>
      </c>
      <c r="G86">
        <f t="shared" si="8"/>
        <v>1.0100345587830063E-3</v>
      </c>
    </row>
    <row r="87" spans="1:7" x14ac:dyDescent="0.35">
      <c r="A87" s="1">
        <v>45644</v>
      </c>
      <c r="B87">
        <v>144.08000000000001</v>
      </c>
      <c r="C87">
        <v>190.15</v>
      </c>
      <c r="D87">
        <v>446.59</v>
      </c>
      <c r="E87">
        <f t="shared" si="6"/>
        <v>-2.7586540071180551E-2</v>
      </c>
      <c r="F87">
        <f t="shared" si="7"/>
        <v>-3.5999445970886265E-2</v>
      </c>
      <c r="G87">
        <f t="shared" si="8"/>
        <v>-2.0105969617239653E-2</v>
      </c>
    </row>
    <row r="88" spans="1:7" x14ac:dyDescent="0.35">
      <c r="A88" s="1">
        <v>45645</v>
      </c>
      <c r="B88">
        <v>141.15</v>
      </c>
      <c r="C88">
        <v>189.7</v>
      </c>
      <c r="D88">
        <v>449.34</v>
      </c>
      <c r="E88">
        <f t="shared" si="6"/>
        <v>-2.0545546168202401E-2</v>
      </c>
      <c r="F88">
        <f t="shared" si="7"/>
        <v>-2.3693574333002549E-3</v>
      </c>
      <c r="G88">
        <f t="shared" si="8"/>
        <v>6.1388917356660997E-3</v>
      </c>
    </row>
    <row r="89" spans="1:7" x14ac:dyDescent="0.35">
      <c r="A89" s="1">
        <v>45646</v>
      </c>
      <c r="B89">
        <v>142.85</v>
      </c>
      <c r="C89">
        <v>192.96</v>
      </c>
      <c r="D89">
        <v>453.2</v>
      </c>
      <c r="E89">
        <f t="shared" si="6"/>
        <v>1.1971973977283723E-2</v>
      </c>
      <c r="F89">
        <f t="shared" si="7"/>
        <v>1.7039036597852247E-2</v>
      </c>
      <c r="G89">
        <f t="shared" si="8"/>
        <v>8.5536896645204662E-3</v>
      </c>
    </row>
    <row r="90" spans="1:7" x14ac:dyDescent="0.35">
      <c r="A90" s="1">
        <v>45649</v>
      </c>
      <c r="B90">
        <v>142.97</v>
      </c>
      <c r="C90">
        <v>195.99</v>
      </c>
      <c r="D90">
        <v>454.35</v>
      </c>
      <c r="E90">
        <f t="shared" si="6"/>
        <v>8.3968936429077692E-4</v>
      </c>
      <c r="F90">
        <f t="shared" si="7"/>
        <v>1.5580723981947993E-2</v>
      </c>
      <c r="G90">
        <f t="shared" si="8"/>
        <v>2.5342969875047335E-3</v>
      </c>
    </row>
    <row r="91" spans="1:7" x14ac:dyDescent="0.35">
      <c r="A91" s="1">
        <v>45650</v>
      </c>
      <c r="B91">
        <v>143.84</v>
      </c>
      <c r="C91">
        <v>197.57</v>
      </c>
      <c r="D91">
        <v>458.66</v>
      </c>
      <c r="E91">
        <f t="shared" si="6"/>
        <v>6.066752682237362E-3</v>
      </c>
      <c r="F91">
        <f t="shared" si="7"/>
        <v>8.0293144045450147E-3</v>
      </c>
      <c r="G91">
        <f t="shared" si="8"/>
        <v>9.4413686944698066E-3</v>
      </c>
    </row>
    <row r="92" spans="1:7" x14ac:dyDescent="0.35">
      <c r="A92" s="1">
        <v>45652</v>
      </c>
      <c r="B92">
        <v>143.97999999999999</v>
      </c>
      <c r="C92">
        <v>197.1</v>
      </c>
      <c r="D92">
        <v>459.08</v>
      </c>
      <c r="E92">
        <f t="shared" si="6"/>
        <v>9.728303178465408E-4</v>
      </c>
      <c r="F92">
        <f t="shared" si="7"/>
        <v>-2.3817377666392166E-3</v>
      </c>
      <c r="G92">
        <f t="shared" si="8"/>
        <v>9.1529197664151456E-4</v>
      </c>
    </row>
    <row r="93" spans="1:7" x14ac:dyDescent="0.35">
      <c r="A93" s="1">
        <v>45653</v>
      </c>
      <c r="B93">
        <v>144</v>
      </c>
      <c r="C93">
        <v>194.04</v>
      </c>
      <c r="D93">
        <v>456.51</v>
      </c>
      <c r="E93">
        <f t="shared" si="6"/>
        <v>1.3889853484391336E-4</v>
      </c>
      <c r="F93">
        <f t="shared" si="7"/>
        <v>-1.5646890781658741E-2</v>
      </c>
      <c r="G93">
        <f t="shared" si="8"/>
        <v>-5.6138812123347932E-3</v>
      </c>
    </row>
    <row r="94" spans="1:7" x14ac:dyDescent="0.35">
      <c r="A94" s="1">
        <v>45656</v>
      </c>
      <c r="B94">
        <v>143.07</v>
      </c>
      <c r="C94">
        <v>192.69</v>
      </c>
      <c r="D94">
        <v>452.16</v>
      </c>
      <c r="E94">
        <f t="shared" si="6"/>
        <v>-6.479278597757961E-3</v>
      </c>
      <c r="F94">
        <f t="shared" si="7"/>
        <v>-6.9816434392049589E-3</v>
      </c>
      <c r="G94">
        <f t="shared" si="8"/>
        <v>-9.5745061039702057E-3</v>
      </c>
    </row>
    <row r="95" spans="1:7" x14ac:dyDescent="0.35">
      <c r="A95" s="1">
        <v>45657</v>
      </c>
      <c r="B95">
        <v>144.84</v>
      </c>
      <c r="C95">
        <v>190.44</v>
      </c>
      <c r="D95">
        <v>453.28</v>
      </c>
      <c r="E95">
        <f t="shared" si="6"/>
        <v>1.2295663919197867E-2</v>
      </c>
      <c r="F95">
        <f t="shared" si="7"/>
        <v>-1.1745495611492822E-2</v>
      </c>
      <c r="G95">
        <f t="shared" si="8"/>
        <v>2.4739365860436168E-3</v>
      </c>
    </row>
    <row r="96" spans="1:7" x14ac:dyDescent="0.35">
      <c r="A96" s="1">
        <v>45659</v>
      </c>
      <c r="B96">
        <v>146.71</v>
      </c>
      <c r="C96">
        <v>190.63</v>
      </c>
      <c r="D96">
        <v>451.1</v>
      </c>
      <c r="E96">
        <f t="shared" si="6"/>
        <v>1.2828164254112234E-2</v>
      </c>
      <c r="F96">
        <f t="shared" si="7"/>
        <v>9.9719219956729351E-4</v>
      </c>
      <c r="G96">
        <f t="shared" si="8"/>
        <v>-4.8209916678560866E-3</v>
      </c>
    </row>
    <row r="97" spans="1:7" x14ac:dyDescent="0.35">
      <c r="A97" s="1">
        <v>45660</v>
      </c>
      <c r="B97">
        <v>147.85</v>
      </c>
      <c r="C97">
        <v>193.13</v>
      </c>
      <c r="D97">
        <v>453.56</v>
      </c>
      <c r="E97">
        <f t="shared" si="6"/>
        <v>7.7403971469335673E-3</v>
      </c>
      <c r="F97">
        <f t="shared" si="7"/>
        <v>1.3029160758622871E-2</v>
      </c>
      <c r="G97">
        <f t="shared" si="8"/>
        <v>5.4385206892888322E-3</v>
      </c>
    </row>
    <row r="98" spans="1:7" x14ac:dyDescent="0.35">
      <c r="A98" s="1">
        <v>45663</v>
      </c>
      <c r="B98">
        <v>147.26</v>
      </c>
      <c r="C98">
        <v>197.96</v>
      </c>
      <c r="D98">
        <v>451.41</v>
      </c>
      <c r="E98">
        <f t="shared" si="6"/>
        <v>-3.9985143579154636E-3</v>
      </c>
      <c r="F98">
        <f t="shared" si="7"/>
        <v>2.4701452799177372E-2</v>
      </c>
      <c r="G98">
        <f t="shared" si="8"/>
        <v>-4.7515476647425753E-3</v>
      </c>
    </row>
    <row r="99" spans="1:7" x14ac:dyDescent="0.35">
      <c r="A99" s="1">
        <v>45664</v>
      </c>
      <c r="B99">
        <v>149.59</v>
      </c>
      <c r="C99">
        <v>196.71</v>
      </c>
      <c r="D99">
        <v>452.92</v>
      </c>
      <c r="E99">
        <f t="shared" si="6"/>
        <v>1.5698486445798812E-2</v>
      </c>
      <c r="F99">
        <f t="shared" si="7"/>
        <v>-6.334427140047531E-3</v>
      </c>
      <c r="G99">
        <f t="shared" si="8"/>
        <v>3.3394920069422739E-3</v>
      </c>
    </row>
    <row r="100" spans="1:7" x14ac:dyDescent="0.35">
      <c r="A100" s="1">
        <v>45665</v>
      </c>
      <c r="B100">
        <v>150.30000000000001</v>
      </c>
      <c r="C100">
        <v>195.39</v>
      </c>
      <c r="D100">
        <v>451.84</v>
      </c>
      <c r="E100">
        <f t="shared" ref="E100:E128" si="9">LN(B100/B99)</f>
        <v>4.73507837255931E-3</v>
      </c>
      <c r="F100">
        <f t="shared" ref="F100:F128" si="10">LN(C100/C99)</f>
        <v>-6.7330017172179766E-3</v>
      </c>
      <c r="G100">
        <f t="shared" ref="G100:G128" si="11">LN(D100/D99)</f>
        <v>-2.3873745810162991E-3</v>
      </c>
    </row>
    <row r="101" spans="1:7" x14ac:dyDescent="0.35">
      <c r="A101" s="1">
        <v>45667</v>
      </c>
      <c r="B101">
        <v>153.13999999999999</v>
      </c>
      <c r="C101">
        <v>193.17</v>
      </c>
      <c r="D101">
        <v>442.66</v>
      </c>
      <c r="E101">
        <f t="shared" si="9"/>
        <v>1.8719238926048414E-2</v>
      </c>
      <c r="F101">
        <f t="shared" si="10"/>
        <v>-1.1426931008218016E-2</v>
      </c>
      <c r="G101">
        <f t="shared" si="11"/>
        <v>-2.0526153850923452E-2</v>
      </c>
    </row>
    <row r="102" spans="1:7" x14ac:dyDescent="0.35">
      <c r="A102" s="1">
        <v>45670</v>
      </c>
      <c r="B102">
        <v>155.35</v>
      </c>
      <c r="C102">
        <v>192.29</v>
      </c>
      <c r="D102">
        <v>443.91</v>
      </c>
      <c r="E102">
        <f t="shared" si="9"/>
        <v>1.4328100154079105E-2</v>
      </c>
      <c r="F102">
        <f t="shared" si="10"/>
        <v>-4.5659810557060476E-3</v>
      </c>
      <c r="G102">
        <f t="shared" si="11"/>
        <v>2.8198581686533896E-3</v>
      </c>
    </row>
    <row r="103" spans="1:7" x14ac:dyDescent="0.35">
      <c r="A103" s="1">
        <v>45671</v>
      </c>
      <c r="B103">
        <v>156.9</v>
      </c>
      <c r="C103">
        <v>191.05</v>
      </c>
      <c r="D103">
        <v>450.03</v>
      </c>
      <c r="E103">
        <f t="shared" si="9"/>
        <v>9.9280238999304941E-3</v>
      </c>
      <c r="F103">
        <f t="shared" si="10"/>
        <v>-6.469475269586732E-3</v>
      </c>
      <c r="G103">
        <f t="shared" si="11"/>
        <v>1.3692408026355881E-2</v>
      </c>
    </row>
    <row r="104" spans="1:7" x14ac:dyDescent="0.35">
      <c r="A104" s="1">
        <v>45672</v>
      </c>
      <c r="B104">
        <v>158.33000000000001</v>
      </c>
      <c r="C104">
        <v>196.98</v>
      </c>
      <c r="D104">
        <v>458.51</v>
      </c>
      <c r="E104">
        <f t="shared" si="9"/>
        <v>9.0728027743559991E-3</v>
      </c>
      <c r="F104">
        <f t="shared" si="10"/>
        <v>3.0567026848647275E-2</v>
      </c>
      <c r="G104">
        <f t="shared" si="11"/>
        <v>1.8667854500588853E-2</v>
      </c>
    </row>
    <row r="105" spans="1:7" x14ac:dyDescent="0.35">
      <c r="A105" s="1">
        <v>45673</v>
      </c>
      <c r="B105">
        <v>159.38</v>
      </c>
      <c r="C105">
        <v>194.41</v>
      </c>
      <c r="D105">
        <v>462.81</v>
      </c>
      <c r="E105">
        <f t="shared" si="9"/>
        <v>6.6098254562592159E-3</v>
      </c>
      <c r="F105">
        <f t="shared" si="10"/>
        <v>-1.3132869709007794E-2</v>
      </c>
      <c r="G105">
        <f t="shared" si="11"/>
        <v>9.3345009824605165E-3</v>
      </c>
    </row>
    <row r="106" spans="1:7" x14ac:dyDescent="0.35">
      <c r="A106" s="1">
        <v>45674</v>
      </c>
      <c r="B106">
        <v>161.47</v>
      </c>
      <c r="C106">
        <v>197.55</v>
      </c>
      <c r="D106">
        <v>467.95</v>
      </c>
      <c r="E106">
        <f t="shared" si="9"/>
        <v>1.3028078923927617E-2</v>
      </c>
      <c r="F106">
        <f t="shared" si="10"/>
        <v>1.6022385824851357E-2</v>
      </c>
      <c r="G106">
        <f t="shared" si="11"/>
        <v>1.104484991130757E-2</v>
      </c>
    </row>
    <row r="107" spans="1:7" x14ac:dyDescent="0.35">
      <c r="A107" s="1">
        <v>45678</v>
      </c>
      <c r="B107">
        <v>158.24</v>
      </c>
      <c r="C107">
        <v>199.63</v>
      </c>
      <c r="D107">
        <v>468.57</v>
      </c>
      <c r="E107">
        <f t="shared" si="9"/>
        <v>-2.0206499019127622E-2</v>
      </c>
      <c r="F107">
        <f t="shared" si="10"/>
        <v>1.0473936327162406E-2</v>
      </c>
      <c r="G107">
        <f t="shared" si="11"/>
        <v>1.3240509344752034E-3</v>
      </c>
    </row>
    <row r="108" spans="1:7" x14ac:dyDescent="0.35">
      <c r="A108" s="1">
        <v>45679</v>
      </c>
      <c r="B108">
        <v>156.41</v>
      </c>
      <c r="C108">
        <v>200.03</v>
      </c>
      <c r="D108">
        <v>460.51</v>
      </c>
      <c r="E108">
        <f t="shared" si="9"/>
        <v>-1.1632103188251895E-2</v>
      </c>
      <c r="F108">
        <f t="shared" si="10"/>
        <v>2.001702114599341E-3</v>
      </c>
      <c r="G108">
        <f t="shared" si="11"/>
        <v>-1.7350932551556383E-2</v>
      </c>
    </row>
    <row r="109" spans="1:7" x14ac:dyDescent="0.35">
      <c r="A109" s="1">
        <v>45680</v>
      </c>
      <c r="B109">
        <v>156.01</v>
      </c>
      <c r="C109">
        <v>199.58</v>
      </c>
      <c r="D109">
        <v>459.83</v>
      </c>
      <c r="E109">
        <f t="shared" si="9"/>
        <v>-2.5606569269921767E-3</v>
      </c>
      <c r="F109">
        <f t="shared" si="10"/>
        <v>-2.2521968429949886E-3</v>
      </c>
      <c r="G109">
        <f t="shared" si="11"/>
        <v>-1.4777150264895524E-3</v>
      </c>
    </row>
    <row r="110" spans="1:7" x14ac:dyDescent="0.35">
      <c r="A110" s="1">
        <v>45681</v>
      </c>
      <c r="B110">
        <v>155.65</v>
      </c>
      <c r="C110">
        <v>201.9</v>
      </c>
      <c r="D110">
        <v>463.19</v>
      </c>
      <c r="E110">
        <f t="shared" si="9"/>
        <v>-2.3102108715407749E-3</v>
      </c>
      <c r="F110">
        <f t="shared" si="10"/>
        <v>1.1557366862625325E-2</v>
      </c>
      <c r="G110">
        <f t="shared" si="11"/>
        <v>7.2804811195866029E-3</v>
      </c>
    </row>
    <row r="111" spans="1:7" x14ac:dyDescent="0.35">
      <c r="A111" s="1">
        <v>45684</v>
      </c>
      <c r="B111">
        <v>157.22999999999999</v>
      </c>
      <c r="C111">
        <v>193.77</v>
      </c>
      <c r="D111">
        <v>474.7</v>
      </c>
      <c r="E111">
        <f t="shared" si="9"/>
        <v>1.0099804594567404E-2</v>
      </c>
      <c r="F111">
        <f t="shared" si="10"/>
        <v>-4.1100636606300735E-2</v>
      </c>
      <c r="G111">
        <f t="shared" si="11"/>
        <v>2.4545688477990827E-2</v>
      </c>
    </row>
    <row r="112" spans="1:7" x14ac:dyDescent="0.35">
      <c r="A112" s="1">
        <v>45685</v>
      </c>
      <c r="B112">
        <v>156.21</v>
      </c>
      <c r="C112">
        <v>197.07</v>
      </c>
      <c r="D112">
        <v>469.97</v>
      </c>
      <c r="E112">
        <f t="shared" si="9"/>
        <v>-6.5084456392670532E-3</v>
      </c>
      <c r="F112">
        <f t="shared" si="10"/>
        <v>1.6887106860000216E-2</v>
      </c>
      <c r="G112">
        <f t="shared" si="11"/>
        <v>-1.0014162677609621E-2</v>
      </c>
    </row>
    <row r="113" spans="1:7" x14ac:dyDescent="0.35">
      <c r="A113" s="1">
        <v>45686</v>
      </c>
      <c r="B113">
        <v>155.69</v>
      </c>
      <c r="C113">
        <v>197.18</v>
      </c>
      <c r="D113">
        <v>469.26</v>
      </c>
      <c r="E113">
        <f t="shared" si="9"/>
        <v>-3.3344051413343352E-3</v>
      </c>
      <c r="F113">
        <f t="shared" si="10"/>
        <v>5.5802157440403488E-4</v>
      </c>
      <c r="G113">
        <f t="shared" si="11"/>
        <v>-1.5118770380876882E-3</v>
      </c>
    </row>
    <row r="114" spans="1:7" x14ac:dyDescent="0.35">
      <c r="A114" s="1">
        <v>45687</v>
      </c>
      <c r="B114">
        <v>156.32</v>
      </c>
      <c r="C114">
        <v>202.63</v>
      </c>
      <c r="D114">
        <v>472.35</v>
      </c>
      <c r="E114">
        <f t="shared" si="9"/>
        <v>4.0383375928895078E-3</v>
      </c>
      <c r="F114">
        <f t="shared" si="10"/>
        <v>2.7264638730342489E-2</v>
      </c>
      <c r="G114">
        <f t="shared" si="11"/>
        <v>6.5632503735684345E-3</v>
      </c>
    </row>
    <row r="115" spans="1:7" x14ac:dyDescent="0.35">
      <c r="A115" s="1">
        <v>45688</v>
      </c>
      <c r="B115">
        <v>149.19</v>
      </c>
      <c r="C115">
        <v>205.6</v>
      </c>
      <c r="D115">
        <v>468.67</v>
      </c>
      <c r="E115">
        <f t="shared" si="9"/>
        <v>-4.668452689971575E-2</v>
      </c>
      <c r="F115">
        <f t="shared" si="10"/>
        <v>1.4550877703772183E-2</v>
      </c>
      <c r="G115">
        <f t="shared" si="11"/>
        <v>-7.8213401624022579E-3</v>
      </c>
    </row>
    <row r="116" spans="1:7" x14ac:dyDescent="0.35">
      <c r="A116" s="1">
        <v>45691</v>
      </c>
      <c r="B116">
        <v>149.34</v>
      </c>
      <c r="C116">
        <v>202.64</v>
      </c>
      <c r="D116">
        <v>464.61</v>
      </c>
      <c r="E116">
        <f t="shared" si="9"/>
        <v>1.0049242127988863E-3</v>
      </c>
      <c r="F116">
        <f t="shared" si="10"/>
        <v>-1.4501527887590323E-2</v>
      </c>
      <c r="G116">
        <f t="shared" si="11"/>
        <v>-8.7005520565484329E-3</v>
      </c>
    </row>
    <row r="117" spans="1:7" x14ac:dyDescent="0.35">
      <c r="A117" s="1">
        <v>45692</v>
      </c>
      <c r="B117">
        <v>153.22</v>
      </c>
      <c r="C117">
        <v>207.71</v>
      </c>
      <c r="D117">
        <v>467.49</v>
      </c>
      <c r="E117">
        <f t="shared" si="9"/>
        <v>2.5649211481119219E-2</v>
      </c>
      <c r="F117">
        <f t="shared" si="10"/>
        <v>2.471187039459739E-2</v>
      </c>
      <c r="G117">
        <f t="shared" si="11"/>
        <v>6.1796141294400819E-3</v>
      </c>
    </row>
    <row r="118" spans="1:7" x14ac:dyDescent="0.35">
      <c r="A118" s="1">
        <v>45693</v>
      </c>
      <c r="B118">
        <v>152.99</v>
      </c>
      <c r="C118">
        <v>193.3</v>
      </c>
      <c r="D118">
        <v>473.73</v>
      </c>
      <c r="E118">
        <f t="shared" si="9"/>
        <v>-1.5022373093871678E-3</v>
      </c>
      <c r="F118">
        <f t="shared" si="10"/>
        <v>-7.1899489873731806E-2</v>
      </c>
      <c r="G118">
        <f t="shared" si="11"/>
        <v>1.325958102102876E-2</v>
      </c>
    </row>
    <row r="119" spans="1:7" x14ac:dyDescent="0.35">
      <c r="A119" s="1">
        <v>45694</v>
      </c>
      <c r="B119">
        <v>151.9</v>
      </c>
      <c r="C119">
        <v>193.31</v>
      </c>
      <c r="D119">
        <v>477.22</v>
      </c>
      <c r="E119">
        <f t="shared" si="9"/>
        <v>-7.1501501775604517E-3</v>
      </c>
      <c r="F119">
        <f t="shared" si="10"/>
        <v>5.1731719315209403E-5</v>
      </c>
      <c r="G119">
        <f t="shared" si="11"/>
        <v>7.340061347217393E-3</v>
      </c>
    </row>
    <row r="120" spans="1:7" x14ac:dyDescent="0.35">
      <c r="A120" s="1">
        <v>45695</v>
      </c>
      <c r="B120">
        <v>152.62</v>
      </c>
      <c r="C120">
        <v>187.14</v>
      </c>
      <c r="D120">
        <v>472.74</v>
      </c>
      <c r="E120">
        <f t="shared" si="9"/>
        <v>4.728762259759889E-3</v>
      </c>
      <c r="F120">
        <f t="shared" si="10"/>
        <v>-3.2438118085833592E-2</v>
      </c>
      <c r="G120">
        <f t="shared" si="11"/>
        <v>-9.4320460082271719E-3</v>
      </c>
    </row>
    <row r="121" spans="1:7" x14ac:dyDescent="0.35">
      <c r="A121" s="1">
        <v>45698</v>
      </c>
      <c r="B121">
        <v>155.77000000000001</v>
      </c>
      <c r="C121">
        <v>188.2</v>
      </c>
      <c r="D121">
        <v>470.17</v>
      </c>
      <c r="E121">
        <f t="shared" si="9"/>
        <v>2.0429388477027438E-2</v>
      </c>
      <c r="F121">
        <f t="shared" si="10"/>
        <v>5.6482273035124674E-3</v>
      </c>
      <c r="G121">
        <f t="shared" si="11"/>
        <v>-5.4512230523331151E-3</v>
      </c>
    </row>
    <row r="122" spans="1:7" x14ac:dyDescent="0.35">
      <c r="A122" s="1">
        <v>45699</v>
      </c>
      <c r="B122">
        <v>157.44</v>
      </c>
      <c r="C122">
        <v>187.07</v>
      </c>
      <c r="D122">
        <v>472.61</v>
      </c>
      <c r="E122">
        <f t="shared" si="9"/>
        <v>1.0663872965428704E-2</v>
      </c>
      <c r="F122">
        <f t="shared" si="10"/>
        <v>-6.0223487904660124E-3</v>
      </c>
      <c r="G122">
        <f t="shared" si="11"/>
        <v>5.1761926385827878E-3</v>
      </c>
    </row>
    <row r="123" spans="1:7" x14ac:dyDescent="0.35">
      <c r="A123" s="1">
        <v>45700</v>
      </c>
      <c r="B123">
        <v>154.9</v>
      </c>
      <c r="C123">
        <v>185.43</v>
      </c>
      <c r="D123">
        <v>471.73</v>
      </c>
      <c r="E123">
        <f t="shared" si="9"/>
        <v>-1.6264685881120327E-2</v>
      </c>
      <c r="F123">
        <f t="shared" si="10"/>
        <v>-8.8054260215215223E-3</v>
      </c>
      <c r="G123">
        <f t="shared" si="11"/>
        <v>-1.86373605846242E-3</v>
      </c>
    </row>
    <row r="124" spans="1:7" x14ac:dyDescent="0.35">
      <c r="A124" s="1">
        <v>45701</v>
      </c>
      <c r="B124">
        <v>155.88</v>
      </c>
      <c r="C124">
        <v>187.88</v>
      </c>
      <c r="D124">
        <v>480.49</v>
      </c>
      <c r="E124">
        <f t="shared" si="9"/>
        <v>6.3067330476854642E-3</v>
      </c>
      <c r="F124">
        <f t="shared" si="10"/>
        <v>1.3126008819502539E-2</v>
      </c>
      <c r="G124">
        <f t="shared" si="11"/>
        <v>1.839962852581626E-2</v>
      </c>
    </row>
    <row r="125" spans="1:7" x14ac:dyDescent="0.35">
      <c r="A125" s="1">
        <v>45702</v>
      </c>
      <c r="B125">
        <v>155.34</v>
      </c>
      <c r="C125">
        <v>186.87</v>
      </c>
      <c r="D125">
        <v>479.59</v>
      </c>
      <c r="E125">
        <f t="shared" si="9"/>
        <v>-3.4702174790071059E-3</v>
      </c>
      <c r="F125">
        <f t="shared" si="10"/>
        <v>-5.3902732246304402E-3</v>
      </c>
      <c r="G125">
        <f t="shared" si="11"/>
        <v>-1.8748443121992377E-3</v>
      </c>
    </row>
    <row r="126" spans="1:7" x14ac:dyDescent="0.35">
      <c r="A126" s="1">
        <v>45706</v>
      </c>
      <c r="B126">
        <v>156.16</v>
      </c>
      <c r="C126">
        <v>185.8</v>
      </c>
      <c r="D126">
        <v>482.82</v>
      </c>
      <c r="E126">
        <f t="shared" si="9"/>
        <v>5.2648596732809789E-3</v>
      </c>
      <c r="F126">
        <f t="shared" si="10"/>
        <v>-5.7423615544257012E-3</v>
      </c>
      <c r="G126">
        <f t="shared" si="11"/>
        <v>6.7123411590404563E-3</v>
      </c>
    </row>
    <row r="127" spans="1:7" x14ac:dyDescent="0.35">
      <c r="A127" s="1">
        <v>45707</v>
      </c>
      <c r="B127">
        <v>157.22999999999999</v>
      </c>
      <c r="C127">
        <v>187.13</v>
      </c>
      <c r="D127">
        <v>483.77</v>
      </c>
      <c r="E127">
        <f t="shared" si="9"/>
        <v>6.8285788174022562E-3</v>
      </c>
      <c r="F127">
        <f t="shared" si="10"/>
        <v>7.1327361099588682E-3</v>
      </c>
      <c r="G127">
        <f t="shared" si="11"/>
        <v>1.9656737725197116E-3</v>
      </c>
    </row>
    <row r="128" spans="1:7" x14ac:dyDescent="0.35">
      <c r="A128" s="4">
        <v>45708</v>
      </c>
      <c r="B128">
        <v>158.79</v>
      </c>
      <c r="C128">
        <v>186.64</v>
      </c>
      <c r="D128">
        <v>481.8</v>
      </c>
      <c r="E128">
        <f t="shared" si="9"/>
        <v>9.8728730558212494E-3</v>
      </c>
      <c r="F128">
        <f t="shared" si="10"/>
        <v>-2.6219347765227062E-3</v>
      </c>
      <c r="G128">
        <f t="shared" si="11"/>
        <v>-4.0804969778452209E-3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4746-0148-417D-BFFB-5EAD63298FDC}">
  <sheetPr codeName="Sheet2"/>
  <dimension ref="A2:P21"/>
  <sheetViews>
    <sheetView workbookViewId="0">
      <selection activeCell="H3" sqref="H3"/>
    </sheetView>
  </sheetViews>
  <sheetFormatPr defaultRowHeight="14.5" x14ac:dyDescent="0.35"/>
  <cols>
    <col min="3" max="3" width="18.90625" bestFit="1" customWidth="1"/>
    <col min="4" max="4" width="23.08984375" bestFit="1" customWidth="1"/>
    <col min="5" max="5" width="22.08984375" customWidth="1"/>
    <col min="6" max="6" width="27.90625" bestFit="1" customWidth="1"/>
    <col min="7" max="7" width="22.08984375" bestFit="1" customWidth="1"/>
    <col min="8" max="8" width="26.90625" bestFit="1" customWidth="1"/>
    <col min="9" max="9" width="22.08984375" bestFit="1" customWidth="1"/>
    <col min="10" max="10" width="26.90625" bestFit="1" customWidth="1"/>
    <col min="11" max="11" width="23.08984375" bestFit="1" customWidth="1"/>
    <col min="12" max="12" width="27.90625" bestFit="1" customWidth="1"/>
    <col min="13" max="13" width="23.08984375" bestFit="1" customWidth="1"/>
    <col min="14" max="14" width="27.90625" bestFit="1" customWidth="1"/>
    <col min="15" max="15" width="23.08984375" bestFit="1" customWidth="1"/>
    <col min="16" max="16" width="27.90625" bestFit="1" customWidth="1"/>
    <col min="17" max="17" width="23.08984375" bestFit="1" customWidth="1"/>
    <col min="18" max="18" width="27.90625" bestFit="1" customWidth="1"/>
  </cols>
  <sheetData>
    <row r="2" spans="1:16" ht="16" x14ac:dyDescent="0.4">
      <c r="A2" s="39" t="s">
        <v>56</v>
      </c>
    </row>
    <row r="3" spans="1:16" x14ac:dyDescent="0.35">
      <c r="C3" s="2" t="s">
        <v>0</v>
      </c>
      <c r="D3" s="2" t="s">
        <v>31</v>
      </c>
      <c r="E3" s="23" t="s">
        <v>35</v>
      </c>
      <c r="F3" s="2" t="s">
        <v>34</v>
      </c>
    </row>
    <row r="4" spans="1:16" x14ac:dyDescent="0.35">
      <c r="C4" s="32">
        <v>45933</v>
      </c>
      <c r="D4">
        <v>4.07</v>
      </c>
      <c r="F4" s="35">
        <v>4.2099999999999999E-2</v>
      </c>
    </row>
    <row r="5" spans="1:16" x14ac:dyDescent="0.35">
      <c r="C5" s="32">
        <v>45841</v>
      </c>
      <c r="D5">
        <v>4.1100000000000003</v>
      </c>
      <c r="F5" s="35">
        <v>4.2500000000000003E-2</v>
      </c>
    </row>
    <row r="6" spans="1:16" x14ac:dyDescent="0.35">
      <c r="C6" s="32">
        <v>45811</v>
      </c>
      <c r="D6">
        <v>4.09</v>
      </c>
      <c r="F6" s="35">
        <v>4.2299999999999997E-2</v>
      </c>
    </row>
    <row r="7" spans="1:16" x14ac:dyDescent="0.35">
      <c r="C7" s="32">
        <v>45780</v>
      </c>
      <c r="D7">
        <v>4.12</v>
      </c>
      <c r="F7" s="35">
        <v>4.2700000000000002E-2</v>
      </c>
    </row>
    <row r="8" spans="1:16" x14ac:dyDescent="0.35">
      <c r="C8" s="32">
        <v>45750</v>
      </c>
      <c r="D8">
        <v>4.0999999999999996</v>
      </c>
      <c r="F8" s="35">
        <v>4.24E-2</v>
      </c>
    </row>
    <row r="9" spans="1:16" x14ac:dyDescent="0.35">
      <c r="C9" s="32">
        <v>45719</v>
      </c>
      <c r="D9">
        <v>4.13</v>
      </c>
      <c r="F9" s="35">
        <v>4.2799999999999998E-2</v>
      </c>
    </row>
    <row r="10" spans="1:16" ht="15" thickBot="1" x14ac:dyDescent="0.4">
      <c r="P10" s="22" t="s">
        <v>33</v>
      </c>
    </row>
    <row r="11" spans="1:16" ht="15" thickBot="1" x14ac:dyDescent="0.4">
      <c r="C11" s="21" t="s">
        <v>32</v>
      </c>
      <c r="F11" s="51">
        <f>AVERAGE(F4:F9)</f>
        <v>4.2466666666666673E-2</v>
      </c>
      <c r="P11" s="20">
        <f>AVERAGE(F4:F9)</f>
        <v>4.2466666666666673E-2</v>
      </c>
    </row>
    <row r="13" spans="1:16" x14ac:dyDescent="0.35">
      <c r="D13" s="104" t="s">
        <v>36</v>
      </c>
      <c r="E13" s="104"/>
      <c r="F13" s="104"/>
    </row>
    <row r="15" spans="1:16" x14ac:dyDescent="0.35">
      <c r="P15" t="s">
        <v>31</v>
      </c>
    </row>
    <row r="16" spans="1:16" x14ac:dyDescent="0.35">
      <c r="P16">
        <v>4.07</v>
      </c>
    </row>
    <row r="17" spans="16:16" x14ac:dyDescent="0.35">
      <c r="P17">
        <v>4.1100000000000003</v>
      </c>
    </row>
    <row r="18" spans="16:16" x14ac:dyDescent="0.35">
      <c r="P18">
        <v>4.09</v>
      </c>
    </row>
    <row r="19" spans="16:16" x14ac:dyDescent="0.35">
      <c r="P19">
        <v>4.12</v>
      </c>
    </row>
    <row r="20" spans="16:16" x14ac:dyDescent="0.35">
      <c r="P20">
        <v>4.0999999999999996</v>
      </c>
    </row>
    <row r="21" spans="16:16" x14ac:dyDescent="0.35">
      <c r="P21">
        <v>4.13</v>
      </c>
    </row>
  </sheetData>
  <mergeCells count="1">
    <mergeCell ref="D13:F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C9E0-CB75-4D67-9C32-15D5CBACD0C2}">
  <sheetPr codeName="Sheet3"/>
  <dimension ref="A2:R37"/>
  <sheetViews>
    <sheetView topLeftCell="G12" zoomScale="90" zoomScaleNormal="90" workbookViewId="0">
      <selection activeCell="K24" sqref="K24"/>
    </sheetView>
  </sheetViews>
  <sheetFormatPr defaultRowHeight="14.5" x14ac:dyDescent="0.35"/>
  <cols>
    <col min="1" max="1" width="19.81640625" bestFit="1" customWidth="1"/>
    <col min="2" max="2" width="36.453125" bestFit="1" customWidth="1"/>
    <col min="3" max="3" width="16.08984375" customWidth="1"/>
    <col min="4" max="4" width="16.54296875" customWidth="1"/>
    <col min="8" max="8" width="24.36328125" bestFit="1" customWidth="1"/>
    <col min="9" max="9" width="42.90625" bestFit="1" customWidth="1"/>
    <col min="10" max="10" width="22.1796875" bestFit="1" customWidth="1"/>
    <col min="11" max="11" width="17.36328125" bestFit="1" customWidth="1"/>
    <col min="12" max="12" width="20.08984375" bestFit="1" customWidth="1"/>
    <col min="13" max="13" width="13.90625" bestFit="1" customWidth="1"/>
    <col min="15" max="15" width="11.1796875" bestFit="1" customWidth="1"/>
    <col min="16" max="16" width="12.453125" bestFit="1" customWidth="1"/>
    <col min="17" max="17" width="11.81640625" customWidth="1"/>
    <col min="18" max="18" width="37.1796875" bestFit="1" customWidth="1"/>
  </cols>
  <sheetData>
    <row r="2" spans="1:18" ht="16" x14ac:dyDescent="0.4">
      <c r="A2" s="40" t="s">
        <v>55</v>
      </c>
      <c r="B2" s="34" t="s">
        <v>81</v>
      </c>
    </row>
    <row r="3" spans="1:18" x14ac:dyDescent="0.35">
      <c r="B3" s="60"/>
      <c r="G3" s="21" t="s">
        <v>67</v>
      </c>
      <c r="I3" s="7" t="s">
        <v>58</v>
      </c>
      <c r="J3" s="7" t="s">
        <v>44</v>
      </c>
      <c r="K3" s="7" t="s">
        <v>62</v>
      </c>
      <c r="L3" s="7" t="s">
        <v>63</v>
      </c>
    </row>
    <row r="4" spans="1:18" ht="16" x14ac:dyDescent="0.4">
      <c r="B4" s="43"/>
      <c r="C4" s="7" t="s">
        <v>50</v>
      </c>
      <c r="D4" s="24" t="s">
        <v>46</v>
      </c>
      <c r="G4" s="34" t="s">
        <v>43</v>
      </c>
      <c r="H4" s="90" t="s">
        <v>66</v>
      </c>
      <c r="I4" s="30" t="s">
        <v>65</v>
      </c>
      <c r="J4" s="52">
        <f>D5</f>
        <v>0.18746592840665621</v>
      </c>
      <c r="K4" s="53">
        <f>D8</f>
        <v>0.19859613601506859</v>
      </c>
      <c r="L4" s="11">
        <f>C15</f>
        <v>5.6974599313655322E-4</v>
      </c>
    </row>
    <row r="5" spans="1:18" x14ac:dyDescent="0.35">
      <c r="B5" s="24" t="s">
        <v>47</v>
      </c>
      <c r="C5" s="44">
        <v>7.4391241431212779E-4</v>
      </c>
      <c r="D5" s="45">
        <v>0.18746592840665621</v>
      </c>
      <c r="G5" s="34" t="s">
        <v>24</v>
      </c>
      <c r="H5" s="90" t="s">
        <v>66</v>
      </c>
      <c r="I5" s="30" t="s">
        <v>60</v>
      </c>
      <c r="J5" s="52">
        <f>D6</f>
        <v>0.20063156842568114</v>
      </c>
      <c r="K5" s="53">
        <f>D9</f>
        <v>0.28501351857009283</v>
      </c>
      <c r="L5" s="6"/>
    </row>
    <row r="6" spans="1:18" x14ac:dyDescent="0.35">
      <c r="B6" s="24" t="s">
        <v>48</v>
      </c>
      <c r="C6" s="44">
        <v>7.9615701756222677E-4</v>
      </c>
      <c r="D6" s="45">
        <v>0.20063156842568114</v>
      </c>
      <c r="I6" s="7" t="s">
        <v>61</v>
      </c>
      <c r="J6" s="108">
        <f>C11</f>
        <v>4.2466666666666673E-2</v>
      </c>
      <c r="K6" s="108"/>
      <c r="L6" s="6"/>
    </row>
    <row r="7" spans="1:18" x14ac:dyDescent="0.35">
      <c r="B7" s="107"/>
      <c r="C7" s="107"/>
      <c r="D7" s="107"/>
      <c r="I7" s="41"/>
    </row>
    <row r="8" spans="1:18" x14ac:dyDescent="0.35">
      <c r="B8" s="24" t="s">
        <v>52</v>
      </c>
      <c r="C8" s="46">
        <v>1.2510380648434035E-2</v>
      </c>
      <c r="D8" s="47">
        <f>C8*SQRT(252)</f>
        <v>0.19859613601506859</v>
      </c>
    </row>
    <row r="9" spans="1:18" x14ac:dyDescent="0.35">
      <c r="B9" s="24" t="s">
        <v>53</v>
      </c>
      <c r="C9" s="46">
        <v>1.7954164057808454E-2</v>
      </c>
      <c r="D9" s="47">
        <f>C9*SQRT(252)</f>
        <v>0.28501351857009283</v>
      </c>
      <c r="I9" s="54" t="s">
        <v>64</v>
      </c>
      <c r="J9" s="12" t="s">
        <v>59</v>
      </c>
      <c r="K9" s="13" t="s">
        <v>60</v>
      </c>
    </row>
    <row r="10" spans="1:18" x14ac:dyDescent="0.35">
      <c r="B10" s="106"/>
      <c r="C10" s="106"/>
      <c r="D10" s="106"/>
      <c r="I10" s="55" t="s">
        <v>59</v>
      </c>
      <c r="J10" s="56">
        <f>K4^2</f>
        <v>3.9440425240115623E-2</v>
      </c>
      <c r="K10" s="57">
        <f>K4*K5*L4</f>
        <v>3.2249095150347436E-5</v>
      </c>
    </row>
    <row r="11" spans="1:18" x14ac:dyDescent="0.35">
      <c r="B11" s="24" t="s">
        <v>54</v>
      </c>
      <c r="C11" s="105">
        <v>4.2466666666666673E-2</v>
      </c>
      <c r="D11" s="105"/>
      <c r="I11" s="26" t="s">
        <v>60</v>
      </c>
      <c r="J11" s="58">
        <f>K10</f>
        <v>3.2249095150347436E-5</v>
      </c>
      <c r="K11" s="59">
        <f>K5^2</f>
        <v>8.1232705767704652E-2</v>
      </c>
    </row>
    <row r="12" spans="1:18" x14ac:dyDescent="0.35">
      <c r="B12" s="106"/>
      <c r="C12" s="106"/>
      <c r="D12" s="106"/>
      <c r="I12" s="2"/>
      <c r="J12" s="91"/>
      <c r="K12" s="92"/>
    </row>
    <row r="13" spans="1:18" x14ac:dyDescent="0.35">
      <c r="B13" s="24" t="s">
        <v>57</v>
      </c>
      <c r="C13" s="50">
        <v>1.2797259980296606E-7</v>
      </c>
      <c r="D13" s="49">
        <f>C13*252</f>
        <v>3.2249095150347449E-5</v>
      </c>
    </row>
    <row r="14" spans="1:18" ht="21" customHeight="1" x14ac:dyDescent="0.35">
      <c r="B14" s="109"/>
      <c r="C14" s="110"/>
      <c r="D14" s="111"/>
      <c r="I14" s="24" t="s">
        <v>83</v>
      </c>
      <c r="J14" s="7" t="s">
        <v>59</v>
      </c>
      <c r="K14" s="63" t="s">
        <v>60</v>
      </c>
      <c r="L14" s="65"/>
      <c r="M14" s="64" t="s">
        <v>84</v>
      </c>
      <c r="N14" s="6"/>
      <c r="O14" s="7">
        <f>J15*M15</f>
        <v>3.676413424184017</v>
      </c>
      <c r="P14" s="113" t="s">
        <v>87</v>
      </c>
      <c r="Q14" s="117">
        <f>O14+O15</f>
        <v>3.674953901135904</v>
      </c>
      <c r="R14" s="6"/>
    </row>
    <row r="15" spans="1:18" ht="14.5" customHeight="1" x14ac:dyDescent="0.35">
      <c r="B15" s="24" t="s">
        <v>69</v>
      </c>
      <c r="C15" s="109">
        <f>D19</f>
        <v>5.6974599313655322E-4</v>
      </c>
      <c r="D15" s="111"/>
      <c r="F15" s="2"/>
      <c r="I15" s="7" t="s">
        <v>59</v>
      </c>
      <c r="J15" s="71" cm="1">
        <f t="array" ref="J15:K16">MINVERSE(J10:K11)</f>
        <v>25.354704431368109</v>
      </c>
      <c r="K15" s="72">
        <v>-1.0065727443012269E-2</v>
      </c>
      <c r="L15" s="112" t="s">
        <v>86</v>
      </c>
      <c r="M15" s="18">
        <v>0.14499926173998953</v>
      </c>
      <c r="N15" s="113" t="s">
        <v>66</v>
      </c>
      <c r="O15" s="7">
        <f>K15*M15</f>
        <v>-1.4595230481127316E-3</v>
      </c>
      <c r="P15" s="113"/>
      <c r="Q15" s="117"/>
      <c r="R15" s="114" t="s">
        <v>85</v>
      </c>
    </row>
    <row r="16" spans="1:18" x14ac:dyDescent="0.35">
      <c r="I16" s="7" t="s">
        <v>60</v>
      </c>
      <c r="J16" s="71">
        <v>-1.0065727443012269E-2</v>
      </c>
      <c r="K16" s="72">
        <v>12.310316579509628</v>
      </c>
      <c r="L16" s="112"/>
      <c r="M16" s="48"/>
      <c r="N16" s="113"/>
      <c r="O16" s="118"/>
      <c r="P16" s="119"/>
      <c r="Q16" s="120"/>
      <c r="R16" s="115"/>
    </row>
    <row r="17" spans="2:18" ht="15" thickBot="1" x14ac:dyDescent="0.4">
      <c r="I17" s="66"/>
      <c r="J17" s="67"/>
      <c r="K17" s="67"/>
      <c r="L17" s="65"/>
      <c r="M17" s="70">
        <v>0.15816490175901446</v>
      </c>
      <c r="N17" s="6"/>
      <c r="O17" s="7">
        <f>J16*M17</f>
        <v>-1.5920447921570515E-3</v>
      </c>
      <c r="P17" s="113" t="s">
        <v>87</v>
      </c>
      <c r="Q17" s="117">
        <f>O17+O18</f>
        <v>1.9454679676283502</v>
      </c>
      <c r="R17" s="116"/>
    </row>
    <row r="18" spans="2:18" ht="15" thickBot="1" x14ac:dyDescent="0.4">
      <c r="B18" s="20" t="s">
        <v>68</v>
      </c>
      <c r="C18" s="18" t="s">
        <v>43</v>
      </c>
      <c r="D18" s="7" t="s">
        <v>24</v>
      </c>
      <c r="E18" s="7" t="s">
        <v>25</v>
      </c>
      <c r="I18" s="68"/>
      <c r="J18" s="69"/>
      <c r="K18" s="69"/>
      <c r="L18" s="65"/>
      <c r="M18" s="62"/>
      <c r="N18" s="6"/>
      <c r="O18" s="7">
        <f>K16*M17</f>
        <v>1.9470600124205073</v>
      </c>
      <c r="P18" s="113"/>
      <c r="Q18" s="117"/>
      <c r="R18" s="6"/>
    </row>
    <row r="19" spans="2:18" x14ac:dyDescent="0.35">
      <c r="B19" s="19" t="s">
        <v>43</v>
      </c>
      <c r="C19" s="30">
        <v>0.99999999999999978</v>
      </c>
      <c r="D19" s="8">
        <v>5.6974599313655322E-4</v>
      </c>
      <c r="E19" s="8">
        <v>0.27150010037415973</v>
      </c>
    </row>
    <row r="20" spans="2:18" x14ac:dyDescent="0.35">
      <c r="B20" s="7" t="s">
        <v>24</v>
      </c>
      <c r="C20" s="8">
        <v>5.6974599313655322E-4</v>
      </c>
      <c r="D20" s="30">
        <v>1</v>
      </c>
      <c r="E20" s="8">
        <v>8.0825957896682621E-2</v>
      </c>
      <c r="I20" s="21" t="s">
        <v>88</v>
      </c>
    </row>
    <row r="21" spans="2:18" x14ac:dyDescent="0.35">
      <c r="B21" s="7" t="s">
        <v>25</v>
      </c>
      <c r="C21" s="8">
        <v>0.27150010037415973</v>
      </c>
      <c r="D21" s="8">
        <v>8.0825957896682621E-2</v>
      </c>
      <c r="E21" s="30">
        <v>0.99999999999999989</v>
      </c>
      <c r="I21" s="2" t="s">
        <v>89</v>
      </c>
      <c r="J21" s="9">
        <f>Q14/(Q14+Q17)</f>
        <v>0.65385730590075897</v>
      </c>
    </row>
    <row r="22" spans="2:18" x14ac:dyDescent="0.35">
      <c r="I22" s="2" t="s">
        <v>90</v>
      </c>
      <c r="J22" s="9">
        <f>Q17/(Q14+Q17)</f>
        <v>0.34614269409924109</v>
      </c>
    </row>
    <row r="23" spans="2:18" x14ac:dyDescent="0.35">
      <c r="I23" s="2"/>
    </row>
    <row r="24" spans="2:18" x14ac:dyDescent="0.35">
      <c r="I24" s="21" t="s">
        <v>91</v>
      </c>
      <c r="J24" s="73">
        <f>J21*J4+J22*J5</f>
        <v>0.1920231185123823</v>
      </c>
    </row>
    <row r="25" spans="2:18" x14ac:dyDescent="0.35">
      <c r="I25" s="21" t="s">
        <v>92</v>
      </c>
      <c r="J25">
        <f>J21^2*K4^2+J22^2*K5^2+2*J21*J22*J11</f>
        <v>2.6609415678604458E-2</v>
      </c>
      <c r="K25" s="73">
        <f>SQRT(J25)</f>
        <v>0.1631239273638434</v>
      </c>
    </row>
    <row r="27" spans="2:18" x14ac:dyDescent="0.35">
      <c r="I27" s="34" t="s">
        <v>70</v>
      </c>
      <c r="J27" s="61">
        <f>J4-J6</f>
        <v>0.14499926173998953</v>
      </c>
    </row>
    <row r="28" spans="2:18" x14ac:dyDescent="0.35">
      <c r="I28" s="34" t="s">
        <v>71</v>
      </c>
      <c r="J28" s="61">
        <f>J5-J6</f>
        <v>0.15816490175901446</v>
      </c>
    </row>
    <row r="29" spans="2:18" x14ac:dyDescent="0.35">
      <c r="I29" s="2"/>
      <c r="J29" s="61"/>
    </row>
    <row r="30" spans="2:18" x14ac:dyDescent="0.35">
      <c r="I30" s="2"/>
      <c r="J30" s="61"/>
    </row>
    <row r="31" spans="2:18" x14ac:dyDescent="0.35">
      <c r="I31" s="2" t="s">
        <v>109</v>
      </c>
      <c r="J31" s="31"/>
    </row>
    <row r="32" spans="2:18" x14ac:dyDescent="0.35">
      <c r="I32" s="2"/>
      <c r="J32" s="61"/>
    </row>
    <row r="33" spans="9:11" x14ac:dyDescent="0.35">
      <c r="I33" s="34" t="s">
        <v>72</v>
      </c>
      <c r="J33">
        <f>J15*J27+K15*J28</f>
        <v>3.6748213793918598</v>
      </c>
      <c r="K33" s="9">
        <f>J33/(J33+J34)</f>
        <v>0.65383372728919931</v>
      </c>
    </row>
    <row r="34" spans="9:11" x14ac:dyDescent="0.35">
      <c r="I34" s="2"/>
      <c r="J34">
        <f>J27*J16+J28*K16</f>
        <v>1.9456004893723946</v>
      </c>
      <c r="K34" s="9">
        <f>1-K33</f>
        <v>0.34616627271080069</v>
      </c>
    </row>
    <row r="35" spans="9:11" x14ac:dyDescent="0.35">
      <c r="I35" s="2"/>
    </row>
    <row r="36" spans="9:11" x14ac:dyDescent="0.35">
      <c r="I36" s="21" t="s">
        <v>73</v>
      </c>
      <c r="J36" s="73">
        <f>K33*D5+K34*D6</f>
        <v>0.19202342893989421</v>
      </c>
    </row>
    <row r="37" spans="9:11" x14ac:dyDescent="0.35">
      <c r="I37" s="21" t="s">
        <v>74</v>
      </c>
      <c r="J37" s="73">
        <f>SQRT(K33^2*J10+K34^2*K11+2*K33*K34*K10)</f>
        <v>0.16312426574757077</v>
      </c>
    </row>
  </sheetData>
  <mergeCells count="15">
    <mergeCell ref="R15:R17"/>
    <mergeCell ref="P17:P18"/>
    <mergeCell ref="Q17:Q18"/>
    <mergeCell ref="Q14:Q15"/>
    <mergeCell ref="O16:Q16"/>
    <mergeCell ref="B14:D14"/>
    <mergeCell ref="C15:D15"/>
    <mergeCell ref="L15:L16"/>
    <mergeCell ref="N15:N16"/>
    <mergeCell ref="P14:P15"/>
    <mergeCell ref="C11:D11"/>
    <mergeCell ref="B12:D12"/>
    <mergeCell ref="B10:D10"/>
    <mergeCell ref="B7:D7"/>
    <mergeCell ref="J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80C4-30E6-45DF-8755-51325FE72A9F}">
  <sheetPr codeName="Sheet4"/>
  <dimension ref="A2:G37"/>
  <sheetViews>
    <sheetView tabSelected="1" topLeftCell="A15" zoomScale="75" workbookViewId="0">
      <selection activeCell="I30" sqref="I30"/>
    </sheetView>
  </sheetViews>
  <sheetFormatPr defaultRowHeight="14.5" x14ac:dyDescent="0.35"/>
  <cols>
    <col min="2" max="2" width="69" bestFit="1" customWidth="1"/>
    <col min="3" max="3" width="20.08984375" bestFit="1" customWidth="1"/>
    <col min="4" max="4" width="17.54296875" bestFit="1" customWidth="1"/>
    <col min="5" max="5" width="38.81640625" customWidth="1"/>
    <col min="6" max="6" width="20.36328125" bestFit="1" customWidth="1"/>
    <col min="7" max="7" width="17.54296875" bestFit="1" customWidth="1"/>
  </cols>
  <sheetData>
    <row r="2" spans="1:6" ht="16" x14ac:dyDescent="0.4">
      <c r="A2" s="40" t="s">
        <v>93</v>
      </c>
      <c r="D2" s="74" t="s">
        <v>94</v>
      </c>
    </row>
    <row r="3" spans="1:6" x14ac:dyDescent="0.35">
      <c r="B3" s="34" t="s">
        <v>98</v>
      </c>
      <c r="D3" s="75" t="s">
        <v>59</v>
      </c>
      <c r="E3" s="77" t="s">
        <v>66</v>
      </c>
      <c r="F3" s="8">
        <v>6</v>
      </c>
    </row>
    <row r="4" spans="1:6" x14ac:dyDescent="0.35">
      <c r="B4" s="2"/>
      <c r="D4" s="75" t="s">
        <v>59</v>
      </c>
      <c r="E4" s="77" t="s">
        <v>66</v>
      </c>
      <c r="F4" s="8">
        <v>3</v>
      </c>
    </row>
    <row r="5" spans="1:6" x14ac:dyDescent="0.35">
      <c r="B5" s="2"/>
      <c r="C5" s="90"/>
      <c r="D5" s="23"/>
    </row>
    <row r="6" spans="1:6" x14ac:dyDescent="0.35">
      <c r="B6" s="2"/>
      <c r="C6" t="s">
        <v>45</v>
      </c>
      <c r="D6" s="9" t="s">
        <v>15</v>
      </c>
    </row>
    <row r="7" spans="1:6" x14ac:dyDescent="0.35">
      <c r="B7" s="24" t="s">
        <v>52</v>
      </c>
      <c r="C7" s="46">
        <v>1.2510380648434035E-2</v>
      </c>
      <c r="D7" s="47">
        <f>C7*SQRT(252)</f>
        <v>0.19859613601506859</v>
      </c>
      <c r="E7" s="23"/>
    </row>
    <row r="8" spans="1:6" x14ac:dyDescent="0.35">
      <c r="B8" s="24" t="s">
        <v>53</v>
      </c>
      <c r="C8" s="46">
        <v>1.7954164057808454E-2</v>
      </c>
      <c r="D8" s="47">
        <f>C8*SQRT(252)</f>
        <v>0.28501351857009283</v>
      </c>
      <c r="E8" s="95"/>
    </row>
    <row r="9" spans="1:6" x14ac:dyDescent="0.35">
      <c r="B9" s="2"/>
      <c r="C9" s="96"/>
      <c r="D9" s="97"/>
      <c r="E9" s="95"/>
    </row>
    <row r="10" spans="1:6" x14ac:dyDescent="0.35">
      <c r="B10" s="24" t="s">
        <v>57</v>
      </c>
      <c r="C10" s="50">
        <v>1.2797259980296606E-7</v>
      </c>
      <c r="D10" s="49">
        <f>C10*252</f>
        <v>3.2249095150347449E-5</v>
      </c>
      <c r="E10" s="97"/>
    </row>
    <row r="11" spans="1:6" x14ac:dyDescent="0.35">
      <c r="B11" s="2"/>
      <c r="E11" s="99"/>
    </row>
    <row r="12" spans="1:6" x14ac:dyDescent="0.35">
      <c r="B12" s="34" t="s">
        <v>72</v>
      </c>
      <c r="C12" s="100"/>
      <c r="D12" s="99"/>
      <c r="E12" s="99"/>
    </row>
    <row r="13" spans="1:6" x14ac:dyDescent="0.35">
      <c r="B13" s="2" t="s">
        <v>110</v>
      </c>
      <c r="C13" s="21">
        <v>0.65383372728919931</v>
      </c>
    </row>
    <row r="14" spans="1:6" x14ac:dyDescent="0.35">
      <c r="B14" s="2" t="s">
        <v>111</v>
      </c>
      <c r="C14" s="21">
        <v>0.34616627271080069</v>
      </c>
    </row>
    <row r="15" spans="1:6" x14ac:dyDescent="0.35">
      <c r="F15" s="93"/>
    </row>
    <row r="16" spans="1:6" x14ac:dyDescent="0.35">
      <c r="B16" s="34" t="s">
        <v>70</v>
      </c>
      <c r="C16" s="61">
        <v>0.14499926173998953</v>
      </c>
    </row>
    <row r="17" spans="2:7" x14ac:dyDescent="0.35">
      <c r="B17" s="34" t="s">
        <v>71</v>
      </c>
      <c r="C17" s="61">
        <v>0.15816490175901446</v>
      </c>
    </row>
    <row r="18" spans="2:7" x14ac:dyDescent="0.35">
      <c r="B18" s="2"/>
      <c r="C18" s="61"/>
    </row>
    <row r="19" spans="2:7" x14ac:dyDescent="0.35">
      <c r="B19" s="34" t="s">
        <v>73</v>
      </c>
      <c r="C19" s="73">
        <v>0.19202342893989421</v>
      </c>
    </row>
    <row r="20" spans="2:7" x14ac:dyDescent="0.35">
      <c r="B20" s="34" t="s">
        <v>74</v>
      </c>
      <c r="C20" s="73">
        <v>0.16312426574757077</v>
      </c>
    </row>
    <row r="21" spans="2:7" x14ac:dyDescent="0.35">
      <c r="B21" s="2"/>
      <c r="C21" s="94"/>
    </row>
    <row r="22" spans="2:7" x14ac:dyDescent="0.35">
      <c r="B22" s="34" t="s">
        <v>61</v>
      </c>
      <c r="C22" s="98">
        <v>4.2466666666666673E-2</v>
      </c>
      <c r="D22" s="93"/>
      <c r="E22" s="93"/>
    </row>
    <row r="23" spans="2:7" x14ac:dyDescent="0.35">
      <c r="B23" s="2"/>
      <c r="C23" s="93"/>
    </row>
    <row r="24" spans="2:7" x14ac:dyDescent="0.35">
      <c r="B24" s="24" t="s">
        <v>82</v>
      </c>
      <c r="C24" s="31" t="s">
        <v>113</v>
      </c>
      <c r="E24" s="24" t="s">
        <v>82</v>
      </c>
    </row>
    <row r="25" spans="2:7" x14ac:dyDescent="0.35">
      <c r="B25" s="75" t="s">
        <v>95</v>
      </c>
      <c r="C25" s="79">
        <f>(C19-C22)/(F3*0.2660161)</f>
        <v>9.3701573121092757E-2</v>
      </c>
      <c r="F25" s="75" t="s">
        <v>95</v>
      </c>
      <c r="G25" s="103">
        <f>(C19-C22)/(F4*0.2660161)</f>
        <v>0.18740314624218551</v>
      </c>
    </row>
    <row r="26" spans="2:7" x14ac:dyDescent="0.35">
      <c r="B26" s="75" t="s">
        <v>96</v>
      </c>
      <c r="C26" s="79">
        <f>1-C25</f>
        <v>0.90629842687890727</v>
      </c>
      <c r="E26" s="31" t="s">
        <v>112</v>
      </c>
      <c r="F26" s="75" t="s">
        <v>96</v>
      </c>
      <c r="G26" s="103">
        <f>1-G25</f>
        <v>0.81259685375781454</v>
      </c>
    </row>
    <row r="27" spans="2:7" x14ac:dyDescent="0.35">
      <c r="B27" s="31"/>
      <c r="C27" s="2"/>
      <c r="F27" s="81"/>
    </row>
    <row r="28" spans="2:7" x14ac:dyDescent="0.35">
      <c r="B28" s="24" t="s">
        <v>75</v>
      </c>
      <c r="C28" s="47">
        <f>C25*C19+(1-C25)*C22</f>
        <v>5.6480370562565392E-2</v>
      </c>
      <c r="F28" s="101">
        <f>G25*C19+(1-G25)*C22</f>
        <v>7.0494074458464118E-2</v>
      </c>
    </row>
    <row r="29" spans="2:7" x14ac:dyDescent="0.35">
      <c r="B29" s="24" t="s">
        <v>76</v>
      </c>
      <c r="C29" s="47">
        <f>C25*C20</f>
        <v>1.5285000314770569E-2</v>
      </c>
      <c r="D29" s="95"/>
      <c r="F29" s="101">
        <f>G25*C20</f>
        <v>3.0570000629541138E-2</v>
      </c>
    </row>
    <row r="30" spans="2:7" x14ac:dyDescent="0.35">
      <c r="B30" s="2"/>
      <c r="F30" s="81"/>
    </row>
    <row r="31" spans="2:7" x14ac:dyDescent="0.35">
      <c r="B31" s="75" t="s">
        <v>58</v>
      </c>
      <c r="C31" s="6"/>
      <c r="D31" s="75" t="s">
        <v>97</v>
      </c>
      <c r="F31" s="102" t="s">
        <v>97</v>
      </c>
    </row>
    <row r="32" spans="2:7" x14ac:dyDescent="0.35">
      <c r="B32" s="24" t="s">
        <v>77</v>
      </c>
      <c r="C32" s="122">
        <f>1-C25</f>
        <v>0.90629842687890727</v>
      </c>
      <c r="D32" s="76">
        <f>1-C25</f>
        <v>0.90629842687890727</v>
      </c>
      <c r="E32" s="31" t="s">
        <v>112</v>
      </c>
      <c r="F32" s="76">
        <f>1-G25</f>
        <v>0.81259685375781454</v>
      </c>
      <c r="G32" s="92"/>
    </row>
    <row r="33" spans="2:6" x14ac:dyDescent="0.35">
      <c r="B33" s="24" t="s">
        <v>78</v>
      </c>
      <c r="C33" s="122">
        <f>C25*C13</f>
        <v>6.1265248806625532E-2</v>
      </c>
      <c r="D33" s="76">
        <f>C25*C13</f>
        <v>6.1265248806625532E-2</v>
      </c>
      <c r="E33" s="81"/>
      <c r="F33" s="76">
        <f>G25*C13</f>
        <v>0.12253049761325106</v>
      </c>
    </row>
    <row r="34" spans="2:6" x14ac:dyDescent="0.35">
      <c r="B34" s="24" t="s">
        <v>79</v>
      </c>
      <c r="C34" s="122">
        <f>C25*C14</f>
        <v>3.2436324314467226E-2</v>
      </c>
      <c r="D34" s="76">
        <f>C25*C14</f>
        <v>3.2436324314467226E-2</v>
      </c>
      <c r="E34" s="81"/>
      <c r="F34" s="76">
        <f>G25*C14</f>
        <v>6.4872648628934451E-2</v>
      </c>
    </row>
    <row r="35" spans="2:6" x14ac:dyDescent="0.35">
      <c r="B35" s="2"/>
      <c r="C35" s="80"/>
      <c r="D35" s="81"/>
      <c r="E35" s="81"/>
    </row>
    <row r="36" spans="2:6" x14ac:dyDescent="0.35">
      <c r="B36" t="s">
        <v>80</v>
      </c>
      <c r="C36" s="2">
        <v>1</v>
      </c>
      <c r="D36" s="42">
        <f>SUM(D32:D34)</f>
        <v>1</v>
      </c>
      <c r="E36" s="81"/>
      <c r="F36" s="61">
        <f>SUM(F32:F34)</f>
        <v>1</v>
      </c>
    </row>
    <row r="37" spans="2:6" x14ac:dyDescent="0.35">
      <c r="E37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9747-5ADA-495B-9066-93CC38CB4B95}">
  <sheetPr codeName="Sheet5"/>
  <dimension ref="A1:K127"/>
  <sheetViews>
    <sheetView workbookViewId="0">
      <selection activeCell="N1" sqref="N1"/>
    </sheetView>
  </sheetViews>
  <sheetFormatPr defaultRowHeight="14.5" x14ac:dyDescent="0.35"/>
  <cols>
    <col min="1" max="1" width="10.1796875" bestFit="1" customWidth="1"/>
    <col min="2" max="2" width="13.1796875" bestFit="1" customWidth="1"/>
    <col min="4" max="4" width="12.1796875" bestFit="1" customWidth="1"/>
    <col min="6" max="6" width="19.90625" bestFit="1" customWidth="1"/>
    <col min="7" max="7" width="13.81640625" bestFit="1" customWidth="1"/>
    <col min="8" max="9" width="12.453125" bestFit="1" customWidth="1"/>
  </cols>
  <sheetData>
    <row r="1" spans="1:11" x14ac:dyDescent="0.35">
      <c r="A1" s="2" t="s">
        <v>0</v>
      </c>
      <c r="B1" s="2" t="s">
        <v>41</v>
      </c>
      <c r="C1" s="2" t="s">
        <v>13</v>
      </c>
      <c r="D1" s="2" t="s">
        <v>14</v>
      </c>
    </row>
    <row r="2" spans="1:11" x14ac:dyDescent="0.35">
      <c r="A2" s="4">
        <v>45524</v>
      </c>
      <c r="B2">
        <v>144.69</v>
      </c>
      <c r="F2" s="37" t="s">
        <v>43</v>
      </c>
      <c r="G2" s="37" t="s">
        <v>41</v>
      </c>
      <c r="H2" s="37" t="s">
        <v>21</v>
      </c>
      <c r="I2" s="37" t="s">
        <v>14</v>
      </c>
    </row>
    <row r="3" spans="1:11" x14ac:dyDescent="0.35">
      <c r="A3" s="1">
        <v>45525</v>
      </c>
      <c r="B3">
        <v>145.32</v>
      </c>
      <c r="C3">
        <f t="shared" ref="C3:C34" si="0">(B3-B2)/B2</f>
        <v>4.3541364296080963E-3</v>
      </c>
      <c r="D3">
        <f>LN(B3/B2)</f>
        <v>4.3446846040108922E-3</v>
      </c>
      <c r="F3" s="7" t="s">
        <v>5</v>
      </c>
      <c r="G3" s="8">
        <v>151.3610317460317</v>
      </c>
      <c r="H3" s="8">
        <v>8.2166494500429275E-4</v>
      </c>
      <c r="I3" s="8">
        <v>7.4391241431212779E-4</v>
      </c>
    </row>
    <row r="4" spans="1:11" x14ac:dyDescent="0.35">
      <c r="A4" s="1">
        <v>45526</v>
      </c>
      <c r="B4">
        <v>145.72999999999999</v>
      </c>
      <c r="C4">
        <f t="shared" si="0"/>
        <v>2.8213597577759196E-3</v>
      </c>
      <c r="D4">
        <f t="shared" ref="D4:D67" si="1">LN(B4/B3)</f>
        <v>2.8173871926041177E-3</v>
      </c>
      <c r="F4" s="7" t="s">
        <v>6</v>
      </c>
      <c r="G4" s="8">
        <v>150.89999999999998</v>
      </c>
      <c r="H4" s="8">
        <v>1.8595425525319712E-3</v>
      </c>
      <c r="I4" s="8">
        <v>1.8578157436647071E-3</v>
      </c>
    </row>
    <row r="5" spans="1:11" x14ac:dyDescent="0.35">
      <c r="A5" s="1">
        <v>45527</v>
      </c>
      <c r="B5">
        <v>147.62</v>
      </c>
      <c r="C5">
        <f t="shared" si="0"/>
        <v>1.2969189597200404E-2</v>
      </c>
      <c r="D5">
        <f t="shared" si="1"/>
        <v>1.2885809796301089E-2</v>
      </c>
      <c r="F5" s="7" t="s">
        <v>7</v>
      </c>
      <c r="G5" s="8">
        <v>6.3714224257212893</v>
      </c>
      <c r="H5" s="8">
        <v>1.2469724909961061E-2</v>
      </c>
      <c r="I5" s="8">
        <v>1.2510380648434035E-2</v>
      </c>
      <c r="J5" s="36"/>
      <c r="K5" s="36"/>
    </row>
    <row r="6" spans="1:11" x14ac:dyDescent="0.35">
      <c r="A6" s="1">
        <v>45530</v>
      </c>
      <c r="B6">
        <v>148.5</v>
      </c>
      <c r="C6">
        <f t="shared" si="0"/>
        <v>5.9612518628911759E-3</v>
      </c>
      <c r="D6">
        <f t="shared" si="1"/>
        <v>5.943553900847917E-3</v>
      </c>
      <c r="F6" s="7" t="s">
        <v>8</v>
      </c>
      <c r="G6" s="8">
        <v>40.595023726984152</v>
      </c>
      <c r="H6" s="8">
        <v>1.5549403933010338E-4</v>
      </c>
      <c r="I6" s="8">
        <v>1.5650962396871279E-4</v>
      </c>
    </row>
    <row r="7" spans="1:11" x14ac:dyDescent="0.35">
      <c r="A7" s="1">
        <v>45531</v>
      </c>
      <c r="B7">
        <v>146.94999999999999</v>
      </c>
      <c r="C7">
        <f t="shared" si="0"/>
        <v>-1.0437710437710515E-2</v>
      </c>
      <c r="D7">
        <f t="shared" si="1"/>
        <v>-1.049256537782798E-2</v>
      </c>
      <c r="F7" s="7" t="s">
        <v>9</v>
      </c>
      <c r="G7" s="8">
        <v>-0.8777898582107837</v>
      </c>
      <c r="H7" s="8">
        <v>1.1506265165206382</v>
      </c>
      <c r="I7" s="8">
        <v>1.2582736132121481</v>
      </c>
    </row>
    <row r="8" spans="1:11" x14ac:dyDescent="0.35">
      <c r="A8" s="1">
        <v>45532</v>
      </c>
      <c r="B8">
        <v>146</v>
      </c>
      <c r="C8">
        <f t="shared" si="0"/>
        <v>-6.4647839401156086E-3</v>
      </c>
      <c r="D8">
        <f t="shared" si="1"/>
        <v>-6.4857711565898613E-3</v>
      </c>
      <c r="F8" s="7" t="s">
        <v>10</v>
      </c>
      <c r="G8" s="8">
        <v>-7.4633883968641471E-2</v>
      </c>
      <c r="H8" s="8">
        <v>-0.62319431893197597</v>
      </c>
      <c r="I8" s="8">
        <v>-0.67428345186135974</v>
      </c>
    </row>
    <row r="9" spans="1:11" x14ac:dyDescent="0.35">
      <c r="A9" s="1">
        <v>45533</v>
      </c>
      <c r="B9">
        <v>147.41999999999999</v>
      </c>
      <c r="C9">
        <f t="shared" si="0"/>
        <v>9.7260273972601882E-3</v>
      </c>
      <c r="D9">
        <f t="shared" si="1"/>
        <v>9.6790340528061774E-3</v>
      </c>
      <c r="F9" s="7" t="s">
        <v>11</v>
      </c>
      <c r="G9" s="8">
        <v>137.88</v>
      </c>
      <c r="H9" s="8">
        <v>-4.561156601842372E-2</v>
      </c>
      <c r="I9" s="8">
        <v>-4.668452689971575E-2</v>
      </c>
    </row>
    <row r="10" spans="1:11" x14ac:dyDescent="0.35">
      <c r="A10" s="1">
        <v>45534</v>
      </c>
      <c r="B10">
        <v>147.94999999999999</v>
      </c>
      <c r="C10">
        <f t="shared" si="0"/>
        <v>3.5951702618369366E-3</v>
      </c>
      <c r="D10">
        <f t="shared" si="1"/>
        <v>3.5887230850758468E-3</v>
      </c>
      <c r="F10" s="7" t="s">
        <v>12</v>
      </c>
      <c r="G10" s="8">
        <v>162.53</v>
      </c>
      <c r="H10" s="8">
        <v>2.8557989517537966E-2</v>
      </c>
      <c r="I10" s="8">
        <v>2.8157811134500724E-2</v>
      </c>
    </row>
    <row r="11" spans="1:11" x14ac:dyDescent="0.35">
      <c r="A11" s="1">
        <v>45538</v>
      </c>
      <c r="B11">
        <v>144.66</v>
      </c>
      <c r="C11">
        <f t="shared" si="0"/>
        <v>-2.2237242311591701E-2</v>
      </c>
      <c r="D11">
        <f t="shared" si="1"/>
        <v>-2.2488217425083962E-2</v>
      </c>
    </row>
    <row r="12" spans="1:11" x14ac:dyDescent="0.35">
      <c r="A12" s="1">
        <v>45539</v>
      </c>
      <c r="B12">
        <v>142.07</v>
      </c>
      <c r="C12">
        <f t="shared" si="0"/>
        <v>-1.7904050877920664E-2</v>
      </c>
      <c r="D12">
        <f t="shared" si="1"/>
        <v>-1.8066267537149003E-2</v>
      </c>
      <c r="F12" s="2" t="s">
        <v>43</v>
      </c>
      <c r="G12" s="2" t="s">
        <v>15</v>
      </c>
    </row>
    <row r="13" spans="1:11" x14ac:dyDescent="0.35">
      <c r="A13" s="1">
        <v>45540</v>
      </c>
      <c r="B13">
        <v>140.93</v>
      </c>
      <c r="C13">
        <f t="shared" si="0"/>
        <v>-8.0242134159216327E-3</v>
      </c>
      <c r="D13">
        <f t="shared" si="1"/>
        <v>-8.0565806805659394E-3</v>
      </c>
      <c r="F13" s="2" t="s">
        <v>16</v>
      </c>
      <c r="G13" s="9">
        <f>H3*252</f>
        <v>0.20705956614108179</v>
      </c>
    </row>
    <row r="14" spans="1:11" x14ac:dyDescent="0.35">
      <c r="A14" s="1">
        <v>45541</v>
      </c>
      <c r="B14">
        <v>138.56</v>
      </c>
      <c r="C14">
        <f t="shared" si="0"/>
        <v>-1.6816859433761475E-2</v>
      </c>
      <c r="D14">
        <f t="shared" si="1"/>
        <v>-1.6959868389294652E-2</v>
      </c>
      <c r="F14" s="2" t="s">
        <v>17</v>
      </c>
      <c r="G14" s="9">
        <f>I3*252</f>
        <v>0.18746592840665621</v>
      </c>
    </row>
    <row r="15" spans="1:11" x14ac:dyDescent="0.35">
      <c r="A15" s="1">
        <v>45544</v>
      </c>
      <c r="B15">
        <v>140.30000000000001</v>
      </c>
      <c r="C15">
        <f t="shared" si="0"/>
        <v>1.2557736720554338E-2</v>
      </c>
      <c r="D15">
        <f t="shared" si="1"/>
        <v>1.2479542294290226E-2</v>
      </c>
      <c r="F15" s="2" t="s">
        <v>18</v>
      </c>
      <c r="G15" s="10">
        <f>H5*SQRT(252)</f>
        <v>0.19795074617486558</v>
      </c>
    </row>
    <row r="16" spans="1:11" x14ac:dyDescent="0.35">
      <c r="A16" s="1">
        <v>45545</v>
      </c>
      <c r="B16">
        <v>138.22999999999999</v>
      </c>
      <c r="C16">
        <f t="shared" si="0"/>
        <v>-1.4754098360655891E-2</v>
      </c>
      <c r="D16">
        <f t="shared" si="1"/>
        <v>-1.4864022632149506E-2</v>
      </c>
      <c r="F16" s="2" t="s">
        <v>19</v>
      </c>
      <c r="G16" s="10">
        <f>I5*SQRT(252)</f>
        <v>0.19859613601506859</v>
      </c>
    </row>
    <row r="17" spans="1:7" x14ac:dyDescent="0.35">
      <c r="A17" s="1">
        <v>45546</v>
      </c>
      <c r="B17">
        <v>137.88</v>
      </c>
      <c r="C17">
        <f t="shared" si="0"/>
        <v>-2.5320118642841232E-3</v>
      </c>
      <c r="D17">
        <f t="shared" si="1"/>
        <v>-2.5352228276012034E-3</v>
      </c>
      <c r="F17" s="2" t="s">
        <v>20</v>
      </c>
      <c r="G17" s="9">
        <f>(B127/B2)^(252/251)-1</f>
        <v>9.7856372341402986E-2</v>
      </c>
    </row>
    <row r="18" spans="1:7" x14ac:dyDescent="0.35">
      <c r="A18" s="1">
        <v>45547</v>
      </c>
      <c r="B18">
        <v>139.21</v>
      </c>
      <c r="C18">
        <f t="shared" si="0"/>
        <v>9.6460690455469431E-3</v>
      </c>
      <c r="D18">
        <f t="shared" si="1"/>
        <v>9.5998427518112807E-3</v>
      </c>
    </row>
    <row r="19" spans="1:7" x14ac:dyDescent="0.35">
      <c r="A19" s="1">
        <v>45548</v>
      </c>
      <c r="B19">
        <v>140.61000000000001</v>
      </c>
      <c r="C19">
        <f t="shared" si="0"/>
        <v>1.0056748796781881E-2</v>
      </c>
      <c r="D19">
        <f t="shared" si="1"/>
        <v>1.0006516202248704E-2</v>
      </c>
    </row>
    <row r="20" spans="1:7" x14ac:dyDescent="0.35">
      <c r="A20" s="1">
        <v>45551</v>
      </c>
      <c r="B20">
        <v>142.09</v>
      </c>
      <c r="C20">
        <f t="shared" si="0"/>
        <v>1.0525567171609343E-2</v>
      </c>
      <c r="D20">
        <f t="shared" si="1"/>
        <v>1.0470559047259418E-2</v>
      </c>
    </row>
    <row r="21" spans="1:7" x14ac:dyDescent="0.35">
      <c r="A21" s="1">
        <v>45552</v>
      </c>
      <c r="B21">
        <v>143.41</v>
      </c>
      <c r="C21">
        <f t="shared" si="0"/>
        <v>9.2898866915334874E-3</v>
      </c>
      <c r="D21">
        <f t="shared" si="1"/>
        <v>9.2470010911368684E-3</v>
      </c>
    </row>
    <row r="22" spans="1:7" x14ac:dyDescent="0.35">
      <c r="A22" s="1">
        <v>45553</v>
      </c>
      <c r="B22">
        <v>143.96</v>
      </c>
      <c r="C22">
        <f t="shared" si="0"/>
        <v>3.8351579387770128E-3</v>
      </c>
      <c r="D22">
        <f t="shared" si="1"/>
        <v>3.8278224697090757E-3</v>
      </c>
    </row>
    <row r="23" spans="1:7" x14ac:dyDescent="0.35">
      <c r="A23" s="1">
        <v>45554</v>
      </c>
      <c r="B23">
        <v>144.99</v>
      </c>
      <c r="C23">
        <f t="shared" si="0"/>
        <v>7.1547652125590515E-3</v>
      </c>
      <c r="D23">
        <f t="shared" si="1"/>
        <v>7.1292913142723775E-3</v>
      </c>
    </row>
    <row r="24" spans="1:7" x14ac:dyDescent="0.35">
      <c r="A24" s="1">
        <v>45555</v>
      </c>
      <c r="B24">
        <v>145.68</v>
      </c>
      <c r="C24">
        <f t="shared" si="0"/>
        <v>4.7589488930270896E-3</v>
      </c>
      <c r="D24">
        <f t="shared" si="1"/>
        <v>4.7476608942500966E-3</v>
      </c>
    </row>
    <row r="25" spans="1:7" x14ac:dyDescent="0.35">
      <c r="A25" s="1">
        <v>45558</v>
      </c>
      <c r="B25">
        <v>147.54</v>
      </c>
      <c r="C25">
        <f t="shared" si="0"/>
        <v>1.2767710049423292E-2</v>
      </c>
      <c r="D25">
        <f t="shared" si="1"/>
        <v>1.2686890036803525E-2</v>
      </c>
    </row>
    <row r="26" spans="1:7" x14ac:dyDescent="0.35">
      <c r="A26" s="1">
        <v>45559</v>
      </c>
      <c r="B26">
        <v>147.44999999999999</v>
      </c>
      <c r="C26">
        <f t="shared" si="0"/>
        <v>-6.1000406669380113E-4</v>
      </c>
      <c r="D26">
        <f t="shared" si="1"/>
        <v>-6.1019019487092944E-4</v>
      </c>
    </row>
    <row r="27" spans="1:7" x14ac:dyDescent="0.35">
      <c r="A27" s="1">
        <v>45560</v>
      </c>
      <c r="B27">
        <v>143.97</v>
      </c>
      <c r="C27">
        <f t="shared" si="0"/>
        <v>-2.360122075279749E-2</v>
      </c>
      <c r="D27">
        <f t="shared" si="1"/>
        <v>-2.3884190723021313E-2</v>
      </c>
    </row>
    <row r="28" spans="1:7" x14ac:dyDescent="0.35">
      <c r="A28" s="1">
        <v>45561</v>
      </c>
      <c r="B28">
        <v>141.99</v>
      </c>
      <c r="C28">
        <f t="shared" si="0"/>
        <v>-1.3752865180245814E-2</v>
      </c>
      <c r="D28">
        <f t="shared" si="1"/>
        <v>-1.3848311951997417E-2</v>
      </c>
    </row>
    <row r="29" spans="1:7" x14ac:dyDescent="0.35">
      <c r="A29" s="1">
        <v>45562</v>
      </c>
      <c r="B29">
        <v>145.49</v>
      </c>
      <c r="C29">
        <f t="shared" si="0"/>
        <v>2.4649623212902316E-2</v>
      </c>
      <c r="D29">
        <f t="shared" si="1"/>
        <v>2.4350723141031014E-2</v>
      </c>
    </row>
    <row r="30" spans="1:7" x14ac:dyDescent="0.35">
      <c r="A30" s="1">
        <v>45565</v>
      </c>
      <c r="B30">
        <v>147.27000000000001</v>
      </c>
      <c r="C30">
        <f t="shared" si="0"/>
        <v>1.2234517836277414E-2</v>
      </c>
      <c r="D30">
        <f t="shared" si="1"/>
        <v>1.2160281010773577E-2</v>
      </c>
    </row>
    <row r="31" spans="1:7" x14ac:dyDescent="0.35">
      <c r="A31" s="1">
        <v>45566</v>
      </c>
      <c r="B31">
        <v>149.69999999999999</v>
      </c>
      <c r="C31">
        <f t="shared" si="0"/>
        <v>1.650030556121395E-2</v>
      </c>
      <c r="D31">
        <f t="shared" si="1"/>
        <v>1.636565468751161E-2</v>
      </c>
    </row>
    <row r="32" spans="1:7" x14ac:dyDescent="0.35">
      <c r="A32" s="1">
        <v>45567</v>
      </c>
      <c r="B32">
        <v>150.94999999999999</v>
      </c>
      <c r="C32">
        <f t="shared" si="0"/>
        <v>8.3500334001336014E-3</v>
      </c>
      <c r="D32">
        <f t="shared" si="1"/>
        <v>8.3153647272651635E-3</v>
      </c>
    </row>
    <row r="33" spans="1:4" x14ac:dyDescent="0.35">
      <c r="A33" s="1">
        <v>45568</v>
      </c>
      <c r="B33">
        <v>151.25</v>
      </c>
      <c r="C33">
        <f t="shared" si="0"/>
        <v>1.9874130506791084E-3</v>
      </c>
      <c r="D33">
        <f t="shared" si="1"/>
        <v>1.9854407581031785E-3</v>
      </c>
    </row>
    <row r="34" spans="1:4" x14ac:dyDescent="0.35">
      <c r="A34" s="1">
        <v>45569</v>
      </c>
      <c r="B34">
        <v>150.74</v>
      </c>
      <c r="C34">
        <f t="shared" si="0"/>
        <v>-3.3719008264462206E-3</v>
      </c>
      <c r="D34">
        <f t="shared" si="1"/>
        <v>-3.3775984956269591E-3</v>
      </c>
    </row>
    <row r="35" spans="1:4" x14ac:dyDescent="0.35">
      <c r="A35" s="1">
        <v>45572</v>
      </c>
      <c r="B35">
        <v>151.12</v>
      </c>
      <c r="C35">
        <f t="shared" ref="C35:C66" si="2">(B35-B34)/B34</f>
        <v>2.5208969085842871E-3</v>
      </c>
      <c r="D35">
        <f t="shared" si="1"/>
        <v>2.5177247779303324E-3</v>
      </c>
    </row>
    <row r="36" spans="1:4" x14ac:dyDescent="0.35">
      <c r="A36" s="1">
        <v>45573</v>
      </c>
      <c r="B36">
        <v>148.75</v>
      </c>
      <c r="C36">
        <f t="shared" si="2"/>
        <v>-1.5682901005823216E-2</v>
      </c>
      <c r="D36">
        <f t="shared" si="1"/>
        <v>-1.5807178767515043E-2</v>
      </c>
    </row>
    <row r="37" spans="1:4" x14ac:dyDescent="0.35">
      <c r="A37" s="1">
        <v>45574</v>
      </c>
      <c r="B37">
        <v>149.65</v>
      </c>
      <c r="C37">
        <f t="shared" si="2"/>
        <v>6.0504201680672649E-3</v>
      </c>
      <c r="D37">
        <f t="shared" si="1"/>
        <v>6.0321898729689093E-3</v>
      </c>
    </row>
    <row r="38" spans="1:4" x14ac:dyDescent="0.35">
      <c r="A38" s="1">
        <v>45575</v>
      </c>
      <c r="B38">
        <v>150.62</v>
      </c>
      <c r="C38">
        <f t="shared" si="2"/>
        <v>6.4817908453057051E-3</v>
      </c>
      <c r="D38">
        <f t="shared" si="1"/>
        <v>6.4608743744976535E-3</v>
      </c>
    </row>
    <row r="39" spans="1:4" x14ac:dyDescent="0.35">
      <c r="A39" s="1">
        <v>45576</v>
      </c>
      <c r="B39">
        <v>151.41999999999999</v>
      </c>
      <c r="C39">
        <f t="shared" si="2"/>
        <v>5.3113796308590019E-3</v>
      </c>
      <c r="D39">
        <f t="shared" si="1"/>
        <v>5.2973240019548312E-3</v>
      </c>
    </row>
    <row r="40" spans="1:4" x14ac:dyDescent="0.35">
      <c r="A40" s="1">
        <v>45579</v>
      </c>
      <c r="B40">
        <v>151.78</v>
      </c>
      <c r="C40">
        <f t="shared" si="2"/>
        <v>2.3774930656453156E-3</v>
      </c>
      <c r="D40">
        <f t="shared" si="1"/>
        <v>2.3746713006062353E-3</v>
      </c>
    </row>
    <row r="41" spans="1:4" x14ac:dyDescent="0.35">
      <c r="A41" s="1">
        <v>45580</v>
      </c>
      <c r="B41">
        <v>147.72999999999999</v>
      </c>
      <c r="C41">
        <f t="shared" si="2"/>
        <v>-2.6683357491105623E-2</v>
      </c>
      <c r="D41">
        <f t="shared" si="1"/>
        <v>-2.7045820642250078E-2</v>
      </c>
    </row>
    <row r="42" spans="1:4" x14ac:dyDescent="0.35">
      <c r="A42" s="1">
        <v>45581</v>
      </c>
      <c r="B42">
        <v>148.72999999999999</v>
      </c>
      <c r="C42">
        <f t="shared" si="2"/>
        <v>6.7691058011236718E-3</v>
      </c>
      <c r="D42">
        <f t="shared" si="1"/>
        <v>6.7462982709898056E-3</v>
      </c>
    </row>
    <row r="43" spans="1:4" x14ac:dyDescent="0.35">
      <c r="A43" s="1">
        <v>45582</v>
      </c>
      <c r="B43">
        <v>151.19999999999999</v>
      </c>
      <c r="C43">
        <f t="shared" si="2"/>
        <v>1.6607274927721367E-2</v>
      </c>
      <c r="D43">
        <f t="shared" si="1"/>
        <v>1.6470882140925982E-2</v>
      </c>
    </row>
    <row r="44" spans="1:4" x14ac:dyDescent="0.35">
      <c r="A44" s="1">
        <v>45583</v>
      </c>
      <c r="B44">
        <v>150.75</v>
      </c>
      <c r="C44">
        <f t="shared" si="2"/>
        <v>-2.9761904761904014E-3</v>
      </c>
      <c r="D44">
        <f t="shared" si="1"/>
        <v>-2.9806281381376779E-3</v>
      </c>
    </row>
    <row r="45" spans="1:4" x14ac:dyDescent="0.35">
      <c r="A45" s="1">
        <v>45586</v>
      </c>
      <c r="B45">
        <v>150.88</v>
      </c>
      <c r="C45">
        <f t="shared" si="2"/>
        <v>8.6235489220560829E-4</v>
      </c>
      <c r="D45">
        <f t="shared" si="1"/>
        <v>8.6198327785244361E-4</v>
      </c>
    </row>
    <row r="46" spans="1:4" x14ac:dyDescent="0.35">
      <c r="A46" s="1">
        <v>45587</v>
      </c>
      <c r="B46">
        <v>150.91999999999999</v>
      </c>
      <c r="C46">
        <f t="shared" si="2"/>
        <v>2.6511134676558885E-4</v>
      </c>
      <c r="D46">
        <f t="shared" si="1"/>
        <v>2.6507621096224962E-4</v>
      </c>
    </row>
    <row r="47" spans="1:4" x14ac:dyDescent="0.35">
      <c r="A47" s="1">
        <v>45588</v>
      </c>
      <c r="B47">
        <v>150.47999999999999</v>
      </c>
      <c r="C47">
        <f t="shared" si="2"/>
        <v>-2.915451895043717E-3</v>
      </c>
      <c r="D47">
        <f t="shared" si="1"/>
        <v>-2.9197101033347503E-3</v>
      </c>
    </row>
    <row r="48" spans="1:4" x14ac:dyDescent="0.35">
      <c r="A48" s="1">
        <v>45589</v>
      </c>
      <c r="B48">
        <v>150.44999999999999</v>
      </c>
      <c r="C48">
        <f t="shared" si="2"/>
        <v>-1.9936204146731219E-4</v>
      </c>
      <c r="D48">
        <f t="shared" si="1"/>
        <v>-1.9938191672072393E-4</v>
      </c>
    </row>
    <row r="49" spans="1:4" x14ac:dyDescent="0.35">
      <c r="A49" s="1">
        <v>45590</v>
      </c>
      <c r="B49">
        <v>150.81</v>
      </c>
      <c r="C49">
        <f t="shared" si="2"/>
        <v>2.3928215353939096E-3</v>
      </c>
      <c r="D49">
        <f t="shared" si="1"/>
        <v>2.3899632965394043E-3</v>
      </c>
    </row>
    <row r="50" spans="1:4" x14ac:dyDescent="0.35">
      <c r="A50" s="1">
        <v>45593</v>
      </c>
      <c r="B50">
        <v>150.54</v>
      </c>
      <c r="C50">
        <f t="shared" si="2"/>
        <v>-1.7903322060871974E-3</v>
      </c>
      <c r="D50">
        <f t="shared" si="1"/>
        <v>-1.7919367662076694E-3</v>
      </c>
    </row>
    <row r="51" spans="1:4" x14ac:dyDescent="0.35">
      <c r="A51" s="1">
        <v>45594</v>
      </c>
      <c r="B51">
        <v>148.52000000000001</v>
      </c>
      <c r="C51">
        <f t="shared" si="2"/>
        <v>-1.3418360568619515E-2</v>
      </c>
      <c r="D51">
        <f t="shared" si="1"/>
        <v>-1.350920029750651E-2</v>
      </c>
    </row>
    <row r="52" spans="1:4" x14ac:dyDescent="0.35">
      <c r="A52" s="1">
        <v>45595</v>
      </c>
      <c r="B52">
        <v>148.05000000000001</v>
      </c>
      <c r="C52">
        <f t="shared" si="2"/>
        <v>-3.1645569620253086E-3</v>
      </c>
      <c r="D52">
        <f t="shared" si="1"/>
        <v>-3.1695747612790672E-3</v>
      </c>
    </row>
    <row r="53" spans="1:4" x14ac:dyDescent="0.35">
      <c r="A53" s="1">
        <v>45596</v>
      </c>
      <c r="B53">
        <v>148.82</v>
      </c>
      <c r="C53">
        <f t="shared" si="2"/>
        <v>5.2009456264774179E-3</v>
      </c>
      <c r="D53">
        <f t="shared" si="1"/>
        <v>5.1874674215147904E-3</v>
      </c>
    </row>
    <row r="54" spans="1:4" x14ac:dyDescent="0.35">
      <c r="A54" s="1">
        <v>45597</v>
      </c>
      <c r="B54">
        <v>153.07</v>
      </c>
      <c r="C54">
        <f t="shared" si="2"/>
        <v>2.8557989517537966E-2</v>
      </c>
      <c r="D54">
        <f t="shared" si="1"/>
        <v>2.8157811134500724E-2</v>
      </c>
    </row>
    <row r="55" spans="1:4" x14ac:dyDescent="0.35">
      <c r="A55" s="1">
        <v>45600</v>
      </c>
      <c r="B55">
        <v>153.97</v>
      </c>
      <c r="C55">
        <f t="shared" si="2"/>
        <v>5.879662899327143E-3</v>
      </c>
      <c r="D55">
        <f t="shared" si="1"/>
        <v>5.8624451382116938E-3</v>
      </c>
    </row>
    <row r="56" spans="1:4" x14ac:dyDescent="0.35">
      <c r="A56" s="1">
        <v>45601</v>
      </c>
      <c r="B56">
        <v>153.41</v>
      </c>
      <c r="C56">
        <f t="shared" si="2"/>
        <v>-3.6370721569136994E-3</v>
      </c>
      <c r="D56">
        <f t="shared" si="1"/>
        <v>-3.6437023851453596E-3</v>
      </c>
    </row>
    <row r="57" spans="1:4" x14ac:dyDescent="0.35">
      <c r="A57" s="1">
        <v>45602</v>
      </c>
      <c r="B57">
        <v>157.72</v>
      </c>
      <c r="C57">
        <f t="shared" si="2"/>
        <v>2.8094648328009925E-2</v>
      </c>
      <c r="D57">
        <f t="shared" si="1"/>
        <v>2.7707233152744485E-2</v>
      </c>
    </row>
    <row r="58" spans="1:4" x14ac:dyDescent="0.35">
      <c r="A58" s="1">
        <v>45603</v>
      </c>
      <c r="B58">
        <v>156.77000000000001</v>
      </c>
      <c r="C58">
        <f t="shared" si="2"/>
        <v>-6.023332487953263E-3</v>
      </c>
      <c r="D58">
        <f t="shared" si="1"/>
        <v>-6.0415459289866955E-3</v>
      </c>
    </row>
    <row r="59" spans="1:4" x14ac:dyDescent="0.35">
      <c r="A59" s="1">
        <v>45604</v>
      </c>
      <c r="B59">
        <v>156.93</v>
      </c>
      <c r="C59">
        <f t="shared" si="2"/>
        <v>1.0206034317790176E-3</v>
      </c>
      <c r="D59">
        <f t="shared" si="1"/>
        <v>1.0200829701896849E-3</v>
      </c>
    </row>
    <row r="60" spans="1:4" x14ac:dyDescent="0.35">
      <c r="A60" s="1">
        <v>45607</v>
      </c>
      <c r="B60">
        <v>156.5</v>
      </c>
      <c r="C60">
        <f t="shared" si="2"/>
        <v>-2.7400751927611471E-3</v>
      </c>
      <c r="D60">
        <f t="shared" si="1"/>
        <v>-2.7438360704214754E-3</v>
      </c>
    </row>
    <row r="61" spans="1:4" x14ac:dyDescent="0.35">
      <c r="A61" s="1">
        <v>45608</v>
      </c>
      <c r="B61">
        <v>155.29</v>
      </c>
      <c r="C61">
        <f t="shared" si="2"/>
        <v>-7.7316293929712973E-3</v>
      </c>
      <c r="D61">
        <f t="shared" si="1"/>
        <v>-7.7616733991102294E-3</v>
      </c>
    </row>
    <row r="62" spans="1:4" x14ac:dyDescent="0.35">
      <c r="A62" s="1">
        <v>45609</v>
      </c>
      <c r="B62">
        <v>158.72</v>
      </c>
      <c r="C62">
        <f t="shared" si="2"/>
        <v>2.2087706871015564E-2</v>
      </c>
      <c r="D62">
        <f t="shared" si="1"/>
        <v>2.184730695546484E-2</v>
      </c>
    </row>
    <row r="63" spans="1:4" x14ac:dyDescent="0.35">
      <c r="A63" s="1">
        <v>45610</v>
      </c>
      <c r="B63">
        <v>161.80000000000001</v>
      </c>
      <c r="C63">
        <f t="shared" si="2"/>
        <v>1.9405241935483951E-2</v>
      </c>
      <c r="D63">
        <f t="shared" si="1"/>
        <v>1.9219361087828766E-2</v>
      </c>
    </row>
    <row r="64" spans="1:4" x14ac:dyDescent="0.35">
      <c r="A64" s="1">
        <v>45611</v>
      </c>
      <c r="B64">
        <v>161.41999999999999</v>
      </c>
      <c r="C64">
        <f t="shared" si="2"/>
        <v>-2.3485784919655369E-3</v>
      </c>
      <c r="D64">
        <f t="shared" si="1"/>
        <v>-2.3513407281652229E-3</v>
      </c>
    </row>
    <row r="65" spans="1:4" x14ac:dyDescent="0.35">
      <c r="A65" s="1">
        <v>45614</v>
      </c>
      <c r="B65">
        <v>160.76</v>
      </c>
      <c r="C65">
        <f t="shared" si="2"/>
        <v>-4.088712675009272E-3</v>
      </c>
      <c r="D65">
        <f t="shared" si="1"/>
        <v>-4.0970943152259407E-3</v>
      </c>
    </row>
    <row r="66" spans="1:4" x14ac:dyDescent="0.35">
      <c r="A66" s="1">
        <v>45615</v>
      </c>
      <c r="B66">
        <v>159.6</v>
      </c>
      <c r="C66">
        <f t="shared" si="2"/>
        <v>-7.2157253048021688E-3</v>
      </c>
      <c r="D66">
        <f t="shared" si="1"/>
        <v>-7.2418845652919691E-3</v>
      </c>
    </row>
    <row r="67" spans="1:4" x14ac:dyDescent="0.35">
      <c r="A67" s="1">
        <v>45616</v>
      </c>
      <c r="B67">
        <v>161.33000000000001</v>
      </c>
      <c r="C67">
        <f t="shared" ref="C67:C98" si="3">(B67-B66)/B66</f>
        <v>1.0839598997493849E-2</v>
      </c>
      <c r="D67">
        <f t="shared" si="1"/>
        <v>1.0781271662344322E-2</v>
      </c>
    </row>
    <row r="68" spans="1:4" x14ac:dyDescent="0.35">
      <c r="A68" s="1">
        <v>45617</v>
      </c>
      <c r="B68">
        <v>161.63</v>
      </c>
      <c r="C68">
        <f t="shared" si="3"/>
        <v>1.8595425525319712E-3</v>
      </c>
      <c r="D68">
        <f t="shared" ref="D68:D127" si="4">LN(B68/B67)</f>
        <v>1.8578157436647071E-3</v>
      </c>
    </row>
    <row r="69" spans="1:4" x14ac:dyDescent="0.35">
      <c r="A69" s="1">
        <v>45618</v>
      </c>
      <c r="B69">
        <v>162.36000000000001</v>
      </c>
      <c r="C69">
        <f t="shared" si="3"/>
        <v>4.5164882756915069E-3</v>
      </c>
      <c r="D69">
        <f t="shared" si="4"/>
        <v>4.5063195489796924E-3</v>
      </c>
    </row>
    <row r="70" spans="1:4" x14ac:dyDescent="0.35">
      <c r="A70" s="1">
        <v>45621</v>
      </c>
      <c r="B70">
        <v>160.36000000000001</v>
      </c>
      <c r="C70">
        <f t="shared" si="3"/>
        <v>-1.2318305001231829E-2</v>
      </c>
      <c r="D70">
        <f t="shared" si="4"/>
        <v>-1.2394804196390823E-2</v>
      </c>
    </row>
    <row r="71" spans="1:4" x14ac:dyDescent="0.35">
      <c r="A71" s="1">
        <v>45622</v>
      </c>
      <c r="B71">
        <v>162.53</v>
      </c>
      <c r="C71">
        <f t="shared" si="3"/>
        <v>1.3532052881017631E-2</v>
      </c>
      <c r="D71">
        <f t="shared" si="4"/>
        <v>1.3441312340778305E-2</v>
      </c>
    </row>
    <row r="72" spans="1:4" x14ac:dyDescent="0.35">
      <c r="A72" s="1">
        <v>45623</v>
      </c>
      <c r="B72">
        <v>162.11000000000001</v>
      </c>
      <c r="C72">
        <f t="shared" si="3"/>
        <v>-2.5841383129267671E-3</v>
      </c>
      <c r="D72">
        <f t="shared" si="4"/>
        <v>-2.5874829616027036E-3</v>
      </c>
    </row>
    <row r="73" spans="1:4" x14ac:dyDescent="0.35">
      <c r="A73" s="1">
        <v>45625</v>
      </c>
      <c r="B73">
        <v>161.93</v>
      </c>
      <c r="C73">
        <f t="shared" si="3"/>
        <v>-1.110357164888081E-3</v>
      </c>
      <c r="D73">
        <f t="shared" si="4"/>
        <v>-1.1109740681024118E-3</v>
      </c>
    </row>
    <row r="74" spans="1:4" x14ac:dyDescent="0.35">
      <c r="A74" s="1">
        <v>45628</v>
      </c>
      <c r="B74">
        <v>162.21</v>
      </c>
      <c r="C74">
        <f t="shared" si="3"/>
        <v>1.7291422219477622E-3</v>
      </c>
      <c r="D74">
        <f t="shared" si="4"/>
        <v>1.7276489766438624E-3</v>
      </c>
    </row>
    <row r="75" spans="1:4" x14ac:dyDescent="0.35">
      <c r="A75" s="1">
        <v>45629</v>
      </c>
      <c r="B75">
        <v>161.91999999999999</v>
      </c>
      <c r="C75">
        <f t="shared" si="3"/>
        <v>-1.7878059305839371E-3</v>
      </c>
      <c r="D75">
        <f t="shared" si="4"/>
        <v>-1.7894059629225585E-3</v>
      </c>
    </row>
    <row r="76" spans="1:4" x14ac:dyDescent="0.35">
      <c r="A76" s="1">
        <v>45630</v>
      </c>
      <c r="B76">
        <v>158.32</v>
      </c>
      <c r="C76">
        <f t="shared" si="3"/>
        <v>-2.2233201581027633E-2</v>
      </c>
      <c r="D76">
        <f t="shared" si="4"/>
        <v>-2.2484084804790361E-2</v>
      </c>
    </row>
    <row r="77" spans="1:4" x14ac:dyDescent="0.35">
      <c r="A77" s="1">
        <v>45631</v>
      </c>
      <c r="B77">
        <v>159.33000000000001</v>
      </c>
      <c r="C77">
        <f t="shared" si="3"/>
        <v>6.3794845881759684E-3</v>
      </c>
      <c r="D77">
        <f t="shared" si="4"/>
        <v>6.3592218081072877E-3</v>
      </c>
    </row>
    <row r="78" spans="1:4" x14ac:dyDescent="0.35">
      <c r="A78" s="1">
        <v>45632</v>
      </c>
      <c r="B78">
        <v>155.24</v>
      </c>
      <c r="C78">
        <f t="shared" si="3"/>
        <v>-2.5669993096089895E-2</v>
      </c>
      <c r="D78">
        <f t="shared" si="4"/>
        <v>-2.6005216601711907E-2</v>
      </c>
    </row>
    <row r="79" spans="1:4" x14ac:dyDescent="0.35">
      <c r="A79" s="1">
        <v>45635</v>
      </c>
      <c r="B79">
        <v>157.08000000000001</v>
      </c>
      <c r="C79">
        <f t="shared" si="3"/>
        <v>1.1852615305333698E-2</v>
      </c>
      <c r="D79">
        <f t="shared" si="4"/>
        <v>1.1782923209103407E-2</v>
      </c>
    </row>
    <row r="80" spans="1:4" x14ac:dyDescent="0.35">
      <c r="A80" s="1">
        <v>45636</v>
      </c>
      <c r="B80">
        <v>157</v>
      </c>
      <c r="C80">
        <f t="shared" si="3"/>
        <v>-5.092946269417653E-4</v>
      </c>
      <c r="D80">
        <f t="shared" si="4"/>
        <v>-5.0942436150084268E-4</v>
      </c>
    </row>
    <row r="81" spans="1:4" x14ac:dyDescent="0.35">
      <c r="A81" s="1">
        <v>45637</v>
      </c>
      <c r="B81">
        <v>156.21</v>
      </c>
      <c r="C81">
        <f t="shared" si="3"/>
        <v>-5.0318471337579109E-3</v>
      </c>
      <c r="D81">
        <f t="shared" si="4"/>
        <v>-5.0445495053906223E-3</v>
      </c>
    </row>
    <row r="82" spans="1:4" x14ac:dyDescent="0.35">
      <c r="A82" s="1">
        <v>45638</v>
      </c>
      <c r="B82">
        <v>154.71</v>
      </c>
      <c r="C82">
        <f t="shared" si="3"/>
        <v>-9.6024582293067016E-3</v>
      </c>
      <c r="D82">
        <f t="shared" si="4"/>
        <v>-9.6488591119401473E-3</v>
      </c>
    </row>
    <row r="83" spans="1:4" x14ac:dyDescent="0.35">
      <c r="A83" s="1">
        <v>45639</v>
      </c>
      <c r="B83">
        <v>153.87</v>
      </c>
      <c r="C83">
        <f t="shared" si="3"/>
        <v>-5.4295132829164459E-3</v>
      </c>
      <c r="D83">
        <f t="shared" si="4"/>
        <v>-5.4443066616904831E-3</v>
      </c>
    </row>
    <row r="84" spans="1:4" x14ac:dyDescent="0.35">
      <c r="A84" s="1">
        <v>45642</v>
      </c>
      <c r="B84">
        <v>149.36000000000001</v>
      </c>
      <c r="C84">
        <f t="shared" si="3"/>
        <v>-2.9310456879183665E-2</v>
      </c>
      <c r="D84">
        <f t="shared" si="4"/>
        <v>-2.9748590835819527E-2</v>
      </c>
    </row>
    <row r="85" spans="1:4" x14ac:dyDescent="0.35">
      <c r="A85" s="1">
        <v>45643</v>
      </c>
      <c r="B85">
        <v>148.11000000000001</v>
      </c>
      <c r="C85">
        <f t="shared" si="3"/>
        <v>-8.3690412426352424E-3</v>
      </c>
      <c r="D85">
        <f t="shared" si="4"/>
        <v>-8.4042582945859871E-3</v>
      </c>
    </row>
    <row r="86" spans="1:4" x14ac:dyDescent="0.35">
      <c r="A86" s="1">
        <v>45644</v>
      </c>
      <c r="B86">
        <v>144.08000000000001</v>
      </c>
      <c r="C86">
        <f t="shared" si="3"/>
        <v>-2.7209506447910342E-2</v>
      </c>
      <c r="D86">
        <f t="shared" si="4"/>
        <v>-2.7586540071180551E-2</v>
      </c>
    </row>
    <row r="87" spans="1:4" x14ac:dyDescent="0.35">
      <c r="A87" s="1">
        <v>45645</v>
      </c>
      <c r="B87">
        <v>141.15</v>
      </c>
      <c r="C87">
        <f t="shared" si="3"/>
        <v>-2.0335924486396491E-2</v>
      </c>
      <c r="D87">
        <f t="shared" si="4"/>
        <v>-2.0545546168202401E-2</v>
      </c>
    </row>
    <row r="88" spans="1:4" x14ac:dyDescent="0.35">
      <c r="A88" s="1">
        <v>45646</v>
      </c>
      <c r="B88">
        <v>142.85</v>
      </c>
      <c r="C88">
        <f t="shared" si="3"/>
        <v>1.2043924902585821E-2</v>
      </c>
      <c r="D88">
        <f t="shared" si="4"/>
        <v>1.1971973977283723E-2</v>
      </c>
    </row>
    <row r="89" spans="1:4" x14ac:dyDescent="0.35">
      <c r="A89" s="1">
        <v>45649</v>
      </c>
      <c r="B89">
        <v>142.97</v>
      </c>
      <c r="C89">
        <f t="shared" si="3"/>
        <v>8.4004200210013684E-4</v>
      </c>
      <c r="D89">
        <f t="shared" si="4"/>
        <v>8.3968936429077692E-4</v>
      </c>
    </row>
    <row r="90" spans="1:4" x14ac:dyDescent="0.35">
      <c r="A90" s="1">
        <v>45650</v>
      </c>
      <c r="B90">
        <v>143.84</v>
      </c>
      <c r="C90">
        <f t="shared" si="3"/>
        <v>6.0851926977687947E-3</v>
      </c>
      <c r="D90">
        <f t="shared" si="4"/>
        <v>6.066752682237362E-3</v>
      </c>
    </row>
    <row r="91" spans="1:4" x14ac:dyDescent="0.35">
      <c r="A91" s="1">
        <v>45652</v>
      </c>
      <c r="B91">
        <v>143.97999999999999</v>
      </c>
      <c r="C91">
        <f t="shared" si="3"/>
        <v>9.7330367074517762E-4</v>
      </c>
      <c r="D91">
        <f t="shared" si="4"/>
        <v>9.728303178465408E-4</v>
      </c>
    </row>
    <row r="92" spans="1:4" x14ac:dyDescent="0.35">
      <c r="A92" s="1">
        <v>45653</v>
      </c>
      <c r="B92">
        <v>144</v>
      </c>
      <c r="C92">
        <f t="shared" si="3"/>
        <v>1.3890818169197272E-4</v>
      </c>
      <c r="D92">
        <f t="shared" si="4"/>
        <v>1.3889853484391336E-4</v>
      </c>
    </row>
    <row r="93" spans="1:4" x14ac:dyDescent="0.35">
      <c r="A93" s="1">
        <v>45656</v>
      </c>
      <c r="B93">
        <v>143.07</v>
      </c>
      <c r="C93">
        <f t="shared" si="3"/>
        <v>-6.458333333333381E-3</v>
      </c>
      <c r="D93">
        <f t="shared" si="4"/>
        <v>-6.479278597757961E-3</v>
      </c>
    </row>
    <row r="94" spans="1:4" x14ac:dyDescent="0.35">
      <c r="A94" s="1">
        <v>45657</v>
      </c>
      <c r="B94">
        <v>144.84</v>
      </c>
      <c r="C94">
        <f t="shared" si="3"/>
        <v>1.2371566366114561E-2</v>
      </c>
      <c r="D94">
        <f t="shared" si="4"/>
        <v>1.2295663919197867E-2</v>
      </c>
    </row>
    <row r="95" spans="1:4" x14ac:dyDescent="0.35">
      <c r="A95" s="1">
        <v>45659</v>
      </c>
      <c r="B95">
        <v>146.71</v>
      </c>
      <c r="C95">
        <f t="shared" si="3"/>
        <v>1.291079812206576E-2</v>
      </c>
      <c r="D95">
        <f t="shared" si="4"/>
        <v>1.2828164254112234E-2</v>
      </c>
    </row>
    <row r="96" spans="1:4" x14ac:dyDescent="0.35">
      <c r="A96" s="1">
        <v>45660</v>
      </c>
      <c r="B96">
        <v>147.85</v>
      </c>
      <c r="C96">
        <f t="shared" si="3"/>
        <v>7.7704314634311654E-3</v>
      </c>
      <c r="D96">
        <f t="shared" si="4"/>
        <v>7.7403971469335673E-3</v>
      </c>
    </row>
    <row r="97" spans="1:4" x14ac:dyDescent="0.35">
      <c r="A97" s="1">
        <v>45663</v>
      </c>
      <c r="B97">
        <v>147.26</v>
      </c>
      <c r="C97">
        <f t="shared" si="3"/>
        <v>-3.9905309435238649E-3</v>
      </c>
      <c r="D97">
        <f t="shared" si="4"/>
        <v>-3.9985143579154636E-3</v>
      </c>
    </row>
    <row r="98" spans="1:4" x14ac:dyDescent="0.35">
      <c r="A98" s="1">
        <v>45664</v>
      </c>
      <c r="B98">
        <v>149.59</v>
      </c>
      <c r="C98">
        <f t="shared" si="3"/>
        <v>1.5822355018335003E-2</v>
      </c>
      <c r="D98">
        <f t="shared" si="4"/>
        <v>1.5698486445798812E-2</v>
      </c>
    </row>
    <row r="99" spans="1:4" x14ac:dyDescent="0.35">
      <c r="A99" s="1">
        <v>45665</v>
      </c>
      <c r="B99">
        <v>150.30000000000001</v>
      </c>
      <c r="C99">
        <f t="shared" ref="C99:C127" si="5">(B99-B98)/B98</f>
        <v>4.7463065712949259E-3</v>
      </c>
      <c r="D99">
        <f t="shared" si="4"/>
        <v>4.73507837255931E-3</v>
      </c>
    </row>
    <row r="100" spans="1:4" x14ac:dyDescent="0.35">
      <c r="A100" s="1">
        <v>45667</v>
      </c>
      <c r="B100">
        <v>153.13999999999999</v>
      </c>
      <c r="C100">
        <f t="shared" si="5"/>
        <v>1.8895542248835495E-2</v>
      </c>
      <c r="D100">
        <f t="shared" si="4"/>
        <v>1.8719238926048414E-2</v>
      </c>
    </row>
    <row r="101" spans="1:4" x14ac:dyDescent="0.35">
      <c r="A101" s="1">
        <v>45670</v>
      </c>
      <c r="B101">
        <v>155.35</v>
      </c>
      <c r="C101">
        <f t="shared" si="5"/>
        <v>1.443123938879462E-2</v>
      </c>
      <c r="D101">
        <f t="shared" si="4"/>
        <v>1.4328100154079105E-2</v>
      </c>
    </row>
    <row r="102" spans="1:4" x14ac:dyDescent="0.35">
      <c r="A102" s="1">
        <v>45671</v>
      </c>
      <c r="B102">
        <v>156.9</v>
      </c>
      <c r="C102">
        <f t="shared" si="5"/>
        <v>9.9774702285163278E-3</v>
      </c>
      <c r="D102">
        <f t="shared" si="4"/>
        <v>9.9280238999304941E-3</v>
      </c>
    </row>
    <row r="103" spans="1:4" x14ac:dyDescent="0.35">
      <c r="A103" s="1">
        <v>45672</v>
      </c>
      <c r="B103">
        <v>158.33000000000001</v>
      </c>
      <c r="C103">
        <f t="shared" si="5"/>
        <v>9.1140854047164228E-3</v>
      </c>
      <c r="D103">
        <f t="shared" si="4"/>
        <v>9.0728027743559991E-3</v>
      </c>
    </row>
    <row r="104" spans="1:4" x14ac:dyDescent="0.35">
      <c r="A104" s="1">
        <v>45673</v>
      </c>
      <c r="B104">
        <v>159.38</v>
      </c>
      <c r="C104">
        <f t="shared" si="5"/>
        <v>6.6317185624959439E-3</v>
      </c>
      <c r="D104">
        <f t="shared" si="4"/>
        <v>6.6098254562592159E-3</v>
      </c>
    </row>
    <row r="105" spans="1:4" x14ac:dyDescent="0.35">
      <c r="A105" s="1">
        <v>45674</v>
      </c>
      <c r="B105">
        <v>161.47</v>
      </c>
      <c r="C105">
        <f t="shared" si="5"/>
        <v>1.3113314092106936E-2</v>
      </c>
      <c r="D105">
        <f t="shared" si="4"/>
        <v>1.3028078923927617E-2</v>
      </c>
    </row>
    <row r="106" spans="1:4" x14ac:dyDescent="0.35">
      <c r="A106" s="1">
        <v>45678</v>
      </c>
      <c r="B106">
        <v>158.24</v>
      </c>
      <c r="C106">
        <f t="shared" si="5"/>
        <v>-2.0003715860531304E-2</v>
      </c>
      <c r="D106">
        <f t="shared" si="4"/>
        <v>-2.0206499019127622E-2</v>
      </c>
    </row>
    <row r="107" spans="1:4" x14ac:dyDescent="0.35">
      <c r="A107" s="1">
        <v>45679</v>
      </c>
      <c r="B107">
        <v>156.41</v>
      </c>
      <c r="C107">
        <f t="shared" si="5"/>
        <v>-1.1564711830131524E-2</v>
      </c>
      <c r="D107">
        <f t="shared" si="4"/>
        <v>-1.1632103188251895E-2</v>
      </c>
    </row>
    <row r="108" spans="1:4" x14ac:dyDescent="0.35">
      <c r="A108" s="1">
        <v>45680</v>
      </c>
      <c r="B108">
        <v>156.01</v>
      </c>
      <c r="C108">
        <f t="shared" si="5"/>
        <v>-2.557381241608629E-3</v>
      </c>
      <c r="D108">
        <f t="shared" si="4"/>
        <v>-2.5606569269921767E-3</v>
      </c>
    </row>
    <row r="109" spans="1:4" x14ac:dyDescent="0.35">
      <c r="A109" s="1">
        <v>45681</v>
      </c>
      <c r="B109">
        <v>155.65</v>
      </c>
      <c r="C109">
        <f t="shared" si="5"/>
        <v>-2.3075443881801503E-3</v>
      </c>
      <c r="D109">
        <f t="shared" si="4"/>
        <v>-2.3102108715407749E-3</v>
      </c>
    </row>
    <row r="110" spans="1:4" x14ac:dyDescent="0.35">
      <c r="A110" s="1">
        <v>45684</v>
      </c>
      <c r="B110">
        <v>157.22999999999999</v>
      </c>
      <c r="C110">
        <f t="shared" si="5"/>
        <v>1.015097976228708E-2</v>
      </c>
      <c r="D110">
        <f t="shared" si="4"/>
        <v>1.0099804594567404E-2</v>
      </c>
    </row>
    <row r="111" spans="1:4" x14ac:dyDescent="0.35">
      <c r="A111" s="1">
        <v>45685</v>
      </c>
      <c r="B111">
        <v>156.21</v>
      </c>
      <c r="C111">
        <f t="shared" si="5"/>
        <v>-6.4873115817590914E-3</v>
      </c>
      <c r="D111">
        <f t="shared" si="4"/>
        <v>-6.5084456392670532E-3</v>
      </c>
    </row>
    <row r="112" spans="1:4" x14ac:dyDescent="0.35">
      <c r="A112" s="1">
        <v>45686</v>
      </c>
      <c r="B112">
        <v>155.69</v>
      </c>
      <c r="C112">
        <f t="shared" si="5"/>
        <v>-3.3288521861597224E-3</v>
      </c>
      <c r="D112">
        <f t="shared" si="4"/>
        <v>-3.3344051413343352E-3</v>
      </c>
    </row>
    <row r="113" spans="1:4" x14ac:dyDescent="0.35">
      <c r="A113" s="1">
        <v>45687</v>
      </c>
      <c r="B113">
        <v>156.32</v>
      </c>
      <c r="C113">
        <f t="shared" si="5"/>
        <v>4.0465026655533143E-3</v>
      </c>
      <c r="D113">
        <f t="shared" si="4"/>
        <v>4.0383375928895078E-3</v>
      </c>
    </row>
    <row r="114" spans="1:4" x14ac:dyDescent="0.35">
      <c r="A114" s="1">
        <v>45688</v>
      </c>
      <c r="B114">
        <v>149.19</v>
      </c>
      <c r="C114">
        <f t="shared" si="5"/>
        <v>-4.561156601842372E-2</v>
      </c>
      <c r="D114">
        <f t="shared" si="4"/>
        <v>-4.668452689971575E-2</v>
      </c>
    </row>
    <row r="115" spans="1:4" x14ac:dyDescent="0.35">
      <c r="A115" s="1">
        <v>45691</v>
      </c>
      <c r="B115">
        <v>149.34</v>
      </c>
      <c r="C115">
        <f t="shared" si="5"/>
        <v>1.0054293183189603E-3</v>
      </c>
      <c r="D115">
        <f t="shared" si="4"/>
        <v>1.0049242127988863E-3</v>
      </c>
    </row>
    <row r="116" spans="1:4" x14ac:dyDescent="0.35">
      <c r="A116" s="1">
        <v>45692</v>
      </c>
      <c r="B116">
        <v>153.22</v>
      </c>
      <c r="C116">
        <f t="shared" si="5"/>
        <v>2.598098299183069E-2</v>
      </c>
      <c r="D116">
        <f t="shared" si="4"/>
        <v>2.5649211481119219E-2</v>
      </c>
    </row>
    <row r="117" spans="1:4" x14ac:dyDescent="0.35">
      <c r="A117" s="1">
        <v>45693</v>
      </c>
      <c r="B117">
        <v>152.99</v>
      </c>
      <c r="C117">
        <f t="shared" si="5"/>
        <v>-1.5011095157289503E-3</v>
      </c>
      <c r="D117">
        <f t="shared" si="4"/>
        <v>-1.5022373093871678E-3</v>
      </c>
    </row>
    <row r="118" spans="1:4" x14ac:dyDescent="0.35">
      <c r="A118" s="1">
        <v>45694</v>
      </c>
      <c r="B118">
        <v>151.9</v>
      </c>
      <c r="C118">
        <f t="shared" si="5"/>
        <v>-7.1246486698477241E-3</v>
      </c>
      <c r="D118">
        <f t="shared" si="4"/>
        <v>-7.1501501775604517E-3</v>
      </c>
    </row>
    <row r="119" spans="1:4" x14ac:dyDescent="0.35">
      <c r="A119" s="1">
        <v>45695</v>
      </c>
      <c r="B119">
        <v>152.62</v>
      </c>
      <c r="C119">
        <f t="shared" si="5"/>
        <v>4.7399605003291562E-3</v>
      </c>
      <c r="D119">
        <f t="shared" si="4"/>
        <v>4.728762259759889E-3</v>
      </c>
    </row>
    <row r="120" spans="1:4" x14ac:dyDescent="0.35">
      <c r="A120" s="1">
        <v>45698</v>
      </c>
      <c r="B120">
        <v>155.77000000000001</v>
      </c>
      <c r="C120">
        <f t="shared" si="5"/>
        <v>2.0639496789411647E-2</v>
      </c>
      <c r="D120">
        <f t="shared" si="4"/>
        <v>2.0429388477027438E-2</v>
      </c>
    </row>
    <row r="121" spans="1:4" x14ac:dyDescent="0.35">
      <c r="A121" s="1">
        <v>45699</v>
      </c>
      <c r="B121">
        <v>157.44</v>
      </c>
      <c r="C121">
        <f t="shared" si="5"/>
        <v>1.0720934711433443E-2</v>
      </c>
      <c r="D121">
        <f t="shared" si="4"/>
        <v>1.0663872965428704E-2</v>
      </c>
    </row>
    <row r="122" spans="1:4" x14ac:dyDescent="0.35">
      <c r="A122" s="1">
        <v>45700</v>
      </c>
      <c r="B122">
        <v>154.9</v>
      </c>
      <c r="C122">
        <f t="shared" si="5"/>
        <v>-1.6133130081300764E-2</v>
      </c>
      <c r="D122">
        <f t="shared" si="4"/>
        <v>-1.6264685881120327E-2</v>
      </c>
    </row>
    <row r="123" spans="1:4" x14ac:dyDescent="0.35">
      <c r="A123" s="1">
        <v>45701</v>
      </c>
      <c r="B123">
        <v>155.88</v>
      </c>
      <c r="C123">
        <f t="shared" si="5"/>
        <v>6.3266623628146527E-3</v>
      </c>
      <c r="D123">
        <f t="shared" si="4"/>
        <v>6.3067330476854642E-3</v>
      </c>
    </row>
    <row r="124" spans="1:4" x14ac:dyDescent="0.35">
      <c r="A124" s="1">
        <v>45702</v>
      </c>
      <c r="B124">
        <v>155.34</v>
      </c>
      <c r="C124">
        <f t="shared" si="5"/>
        <v>-3.4642032332563E-3</v>
      </c>
      <c r="D124">
        <f t="shared" si="4"/>
        <v>-3.4702174790071059E-3</v>
      </c>
    </row>
    <row r="125" spans="1:4" x14ac:dyDescent="0.35">
      <c r="A125" s="1">
        <v>45706</v>
      </c>
      <c r="B125">
        <v>156.16</v>
      </c>
      <c r="C125">
        <f t="shared" si="5"/>
        <v>5.2787434015707036E-3</v>
      </c>
      <c r="D125">
        <f t="shared" si="4"/>
        <v>5.2648596732809789E-3</v>
      </c>
    </row>
    <row r="126" spans="1:4" x14ac:dyDescent="0.35">
      <c r="A126" s="1">
        <v>45707</v>
      </c>
      <c r="B126">
        <v>157.22999999999999</v>
      </c>
      <c r="C126">
        <f t="shared" si="5"/>
        <v>6.8519467213114318E-3</v>
      </c>
      <c r="D126">
        <f t="shared" si="4"/>
        <v>6.8285788174022562E-3</v>
      </c>
    </row>
    <row r="127" spans="1:4" x14ac:dyDescent="0.35">
      <c r="A127" s="4">
        <v>45708</v>
      </c>
      <c r="B127">
        <v>158.79</v>
      </c>
      <c r="C127">
        <f t="shared" si="5"/>
        <v>9.9217706544552711E-3</v>
      </c>
      <c r="D127">
        <f t="shared" si="4"/>
        <v>9.8728730558212494E-3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1DBB-31C6-459F-8500-8B0A7A27BD58}">
  <sheetPr codeName="Sheet6"/>
  <dimension ref="A1:L127"/>
  <sheetViews>
    <sheetView topLeftCell="B1" zoomScale="80" zoomScaleNormal="80" workbookViewId="0">
      <selection activeCell="O3" sqref="O3"/>
    </sheetView>
  </sheetViews>
  <sheetFormatPr defaultRowHeight="14.5" x14ac:dyDescent="0.35"/>
  <cols>
    <col min="1" max="1" width="11.1796875" bestFit="1" customWidth="1"/>
    <col min="2" max="2" width="15.453125" bestFit="1" customWidth="1"/>
    <col min="3" max="3" width="12.81640625" bestFit="1" customWidth="1"/>
    <col min="4" max="4" width="10.81640625" bestFit="1" customWidth="1"/>
    <col min="5" max="5" width="15.453125" bestFit="1" customWidth="1"/>
    <col min="6" max="7" width="12.81640625" bestFit="1" customWidth="1"/>
    <col min="9" max="9" width="22.1796875" bestFit="1" customWidth="1"/>
    <col min="10" max="10" width="15.453125" bestFit="1" customWidth="1"/>
    <col min="11" max="11" width="13.1796875" bestFit="1" customWidth="1"/>
    <col min="12" max="13" width="18" bestFit="1" customWidth="1"/>
    <col min="14" max="14" width="13.54296875" bestFit="1" customWidth="1"/>
  </cols>
  <sheetData>
    <row r="1" spans="1:12" x14ac:dyDescent="0.35">
      <c r="A1" t="s">
        <v>0</v>
      </c>
      <c r="B1" t="s">
        <v>1</v>
      </c>
      <c r="D1" s="2" t="s">
        <v>0</v>
      </c>
      <c r="E1" s="2" t="s">
        <v>1</v>
      </c>
      <c r="F1" s="2" t="s">
        <v>3</v>
      </c>
      <c r="G1" s="2" t="s">
        <v>4</v>
      </c>
    </row>
    <row r="2" spans="1:12" x14ac:dyDescent="0.35">
      <c r="A2" s="1">
        <v>45708</v>
      </c>
      <c r="B2">
        <v>186.64</v>
      </c>
      <c r="D2" s="4">
        <v>45524</v>
      </c>
      <c r="E2">
        <v>168.96</v>
      </c>
      <c r="F2" s="2"/>
      <c r="G2" s="2"/>
      <c r="I2" s="6"/>
      <c r="J2" s="7" t="s">
        <v>1</v>
      </c>
      <c r="K2" s="7" t="s">
        <v>13</v>
      </c>
      <c r="L2" s="7" t="s">
        <v>14</v>
      </c>
    </row>
    <row r="3" spans="1:12" x14ac:dyDescent="0.35">
      <c r="A3" s="1">
        <v>45707</v>
      </c>
      <c r="B3">
        <v>187.13</v>
      </c>
      <c r="D3" s="1">
        <v>45525</v>
      </c>
      <c r="E3">
        <v>167.63</v>
      </c>
      <c r="F3">
        <f>(E3-E2)/E2</f>
        <v>-7.8716856060606789E-3</v>
      </c>
      <c r="G3">
        <f>LN(E3/E2)</f>
        <v>-7.9028308747102378E-3</v>
      </c>
      <c r="I3" s="7" t="s">
        <v>5</v>
      </c>
      <c r="J3" s="8">
        <v>177.74158730158729</v>
      </c>
      <c r="K3" s="8">
        <v>9.5604996082583593E-4</v>
      </c>
      <c r="L3" s="8">
        <v>7.9615701756222677E-4</v>
      </c>
    </row>
    <row r="4" spans="1:12" x14ac:dyDescent="0.35">
      <c r="A4" s="1">
        <v>45706</v>
      </c>
      <c r="B4">
        <v>185.8</v>
      </c>
      <c r="D4" s="1">
        <v>45526</v>
      </c>
      <c r="E4">
        <v>165.49</v>
      </c>
      <c r="F4">
        <f t="shared" ref="F4:F67" si="0">(E4-E3)/E3</f>
        <v>-1.2766211298693471E-2</v>
      </c>
      <c r="G4">
        <f t="shared" ref="G4:G67" si="1">LN(E4/E3)</f>
        <v>-1.2848399612334518E-2</v>
      </c>
      <c r="I4" s="7" t="s">
        <v>6</v>
      </c>
      <c r="J4" s="8">
        <v>174.1</v>
      </c>
      <c r="K4" s="8">
        <v>2.0037068576867489E-3</v>
      </c>
      <c r="L4" s="8">
        <v>2.001702114599341E-3</v>
      </c>
    </row>
    <row r="5" spans="1:12" x14ac:dyDescent="0.35">
      <c r="A5" s="1">
        <v>45702</v>
      </c>
      <c r="B5">
        <v>186.87</v>
      </c>
      <c r="D5" s="1">
        <v>45527</v>
      </c>
      <c r="E5">
        <v>167.43</v>
      </c>
      <c r="F5">
        <f t="shared" si="0"/>
        <v>1.1722762704695133E-2</v>
      </c>
      <c r="G5">
        <f t="shared" si="1"/>
        <v>1.1654583437600048E-2</v>
      </c>
      <c r="I5" s="7" t="s">
        <v>7</v>
      </c>
      <c r="J5" s="8">
        <v>14.532610524620738</v>
      </c>
      <c r="K5" s="8">
        <v>1.7898924666907623E-2</v>
      </c>
      <c r="L5" s="8">
        <v>1.7954164057808454E-2</v>
      </c>
    </row>
    <row r="6" spans="1:12" x14ac:dyDescent="0.35">
      <c r="A6" s="1">
        <v>45701</v>
      </c>
      <c r="B6">
        <v>187.88</v>
      </c>
      <c r="D6" s="1">
        <v>45530</v>
      </c>
      <c r="E6">
        <v>167.93</v>
      </c>
      <c r="F6">
        <f t="shared" si="0"/>
        <v>2.9863226422982736E-3</v>
      </c>
      <c r="G6">
        <f t="shared" si="1"/>
        <v>2.9818724384647081E-3</v>
      </c>
      <c r="I6" s="7" t="s">
        <v>8</v>
      </c>
      <c r="J6" s="8">
        <v>211.19676866031745</v>
      </c>
      <c r="K6" s="8">
        <v>3.2037150423163411E-4</v>
      </c>
      <c r="L6" s="8">
        <v>3.2235200701470097E-4</v>
      </c>
    </row>
    <row r="7" spans="1:12" x14ac:dyDescent="0.35">
      <c r="A7" s="1">
        <v>45700</v>
      </c>
      <c r="B7">
        <v>185.43</v>
      </c>
      <c r="D7" s="1">
        <v>45531</v>
      </c>
      <c r="E7">
        <v>166.38</v>
      </c>
      <c r="F7">
        <f t="shared" si="0"/>
        <v>-9.2300363246591507E-3</v>
      </c>
      <c r="G7">
        <f t="shared" si="1"/>
        <v>-9.2728970511748859E-3</v>
      </c>
      <c r="I7" s="7" t="s">
        <v>9</v>
      </c>
      <c r="J7" s="8">
        <v>-1.1814159295762134</v>
      </c>
      <c r="K7" s="8">
        <v>2.3810698615425268</v>
      </c>
      <c r="L7" s="8">
        <v>2.5437425367778119</v>
      </c>
    </row>
    <row r="8" spans="1:12" x14ac:dyDescent="0.35">
      <c r="A8" s="1">
        <v>45699</v>
      </c>
      <c r="B8">
        <v>187.07</v>
      </c>
      <c r="D8" s="1">
        <v>45532</v>
      </c>
      <c r="E8">
        <v>164.5</v>
      </c>
      <c r="F8">
        <f t="shared" si="0"/>
        <v>-1.129943502824856E-2</v>
      </c>
      <c r="G8">
        <f t="shared" si="1"/>
        <v>-1.1363758650315095E-2</v>
      </c>
      <c r="I8" s="7" t="s">
        <v>10</v>
      </c>
      <c r="J8" s="8">
        <v>0.19407188656237484</v>
      </c>
      <c r="K8" s="8">
        <v>-0.37685891614556749</v>
      </c>
      <c r="L8" s="8">
        <v>-0.48911554624372477</v>
      </c>
    </row>
    <row r="9" spans="1:12" x14ac:dyDescent="0.35">
      <c r="A9" s="1">
        <v>45698</v>
      </c>
      <c r="B9">
        <v>188.2</v>
      </c>
      <c r="D9" s="1">
        <v>45533</v>
      </c>
      <c r="E9">
        <v>163.4</v>
      </c>
      <c r="F9">
        <f t="shared" si="0"/>
        <v>-6.6869300911853759E-3</v>
      </c>
      <c r="G9">
        <f t="shared" si="1"/>
        <v>-6.7093877795240354E-3</v>
      </c>
      <c r="I9" s="7" t="s">
        <v>11</v>
      </c>
      <c r="J9" s="8">
        <v>149.54</v>
      </c>
      <c r="K9" s="8">
        <v>-6.9375571710557971E-2</v>
      </c>
      <c r="L9" s="8">
        <v>5.3138478887166454E-2</v>
      </c>
    </row>
    <row r="10" spans="1:12" x14ac:dyDescent="0.35">
      <c r="A10" s="1">
        <v>45695</v>
      </c>
      <c r="B10">
        <v>187.14</v>
      </c>
      <c r="D10" s="1">
        <v>45534</v>
      </c>
      <c r="E10">
        <v>165.11</v>
      </c>
      <c r="F10">
        <f t="shared" si="0"/>
        <v>1.0465116279069816E-2</v>
      </c>
      <c r="G10">
        <f t="shared" si="1"/>
        <v>1.0410736017838727E-2</v>
      </c>
      <c r="I10" s="7" t="s">
        <v>12</v>
      </c>
      <c r="J10" s="8">
        <v>207.71</v>
      </c>
      <c r="K10" s="8">
        <v>5.4575671473757609E-2</v>
      </c>
      <c r="L10" s="8">
        <v>-7.1899489873731806E-2</v>
      </c>
    </row>
    <row r="11" spans="1:12" x14ac:dyDescent="0.35">
      <c r="A11" s="1">
        <v>45694</v>
      </c>
      <c r="B11">
        <v>193.31</v>
      </c>
      <c r="D11" s="1">
        <v>45538</v>
      </c>
      <c r="E11">
        <v>158.61000000000001</v>
      </c>
      <c r="F11">
        <f t="shared" si="0"/>
        <v>-3.9367694264429771E-2</v>
      </c>
      <c r="G11">
        <f t="shared" si="1"/>
        <v>-4.016355952827258E-2</v>
      </c>
    </row>
    <row r="12" spans="1:12" x14ac:dyDescent="0.35">
      <c r="A12" s="1">
        <v>45693</v>
      </c>
      <c r="B12">
        <v>193.3</v>
      </c>
      <c r="D12" s="1">
        <v>45539</v>
      </c>
      <c r="E12">
        <v>157.81</v>
      </c>
      <c r="F12">
        <f t="shared" si="0"/>
        <v>-5.0438181703550298E-3</v>
      </c>
      <c r="G12">
        <f t="shared" si="1"/>
        <v>-5.0565811554272935E-3</v>
      </c>
      <c r="J12" s="2" t="s">
        <v>15</v>
      </c>
    </row>
    <row r="13" spans="1:12" x14ac:dyDescent="0.35">
      <c r="A13" s="1">
        <v>45692</v>
      </c>
      <c r="B13">
        <v>207.71</v>
      </c>
      <c r="D13" s="1">
        <v>45540</v>
      </c>
      <c r="E13">
        <v>158.6</v>
      </c>
      <c r="F13">
        <f t="shared" si="0"/>
        <v>5.0060198973448577E-3</v>
      </c>
      <c r="G13">
        <f t="shared" si="1"/>
        <v>4.9935314407063237E-3</v>
      </c>
      <c r="I13" s="2" t="s">
        <v>16</v>
      </c>
      <c r="J13" s="9">
        <f>K3*252</f>
        <v>0.24092459012811065</v>
      </c>
    </row>
    <row r="14" spans="1:12" x14ac:dyDescent="0.35">
      <c r="A14" s="1">
        <v>45691</v>
      </c>
      <c r="B14">
        <v>202.64</v>
      </c>
      <c r="D14" s="1">
        <v>45541</v>
      </c>
      <c r="E14">
        <v>152.13</v>
      </c>
      <c r="F14">
        <f t="shared" si="0"/>
        <v>-4.0794451450189152E-2</v>
      </c>
      <c r="G14">
        <f t="shared" si="1"/>
        <v>-4.1649890725710188E-2</v>
      </c>
      <c r="I14" s="2" t="s">
        <v>23</v>
      </c>
      <c r="J14" s="9">
        <f>L3*252</f>
        <v>0.20063156842568114</v>
      </c>
    </row>
    <row r="15" spans="1:12" x14ac:dyDescent="0.35">
      <c r="A15" s="1">
        <v>45688</v>
      </c>
      <c r="B15">
        <v>205.6</v>
      </c>
      <c r="D15" s="1">
        <v>45544</v>
      </c>
      <c r="E15">
        <v>149.54</v>
      </c>
      <c r="F15">
        <f t="shared" si="0"/>
        <v>-1.7024912903437873E-2</v>
      </c>
      <c r="G15">
        <f t="shared" si="1"/>
        <v>-1.7171502903267938E-2</v>
      </c>
      <c r="I15" s="2" t="s">
        <v>18</v>
      </c>
      <c r="J15" s="10">
        <f>K5*SQRT(252)</f>
        <v>0.28413662042470311</v>
      </c>
    </row>
    <row r="16" spans="1:12" x14ac:dyDescent="0.35">
      <c r="A16" s="1">
        <v>45687</v>
      </c>
      <c r="B16">
        <v>202.63</v>
      </c>
      <c r="D16" s="1">
        <v>45545</v>
      </c>
      <c r="E16">
        <v>150.01</v>
      </c>
      <c r="F16">
        <f t="shared" si="0"/>
        <v>3.1429717801257115E-3</v>
      </c>
      <c r="G16">
        <f t="shared" si="1"/>
        <v>3.1380429690294328E-3</v>
      </c>
      <c r="I16" s="2" t="s">
        <v>19</v>
      </c>
      <c r="J16" s="10">
        <f>L5*SQRT(252)</f>
        <v>0.28501351857009283</v>
      </c>
    </row>
    <row r="17" spans="1:10" x14ac:dyDescent="0.35">
      <c r="A17" s="1">
        <v>45686</v>
      </c>
      <c r="B17">
        <v>197.18</v>
      </c>
      <c r="D17" s="1">
        <v>45546</v>
      </c>
      <c r="E17">
        <v>152.15</v>
      </c>
      <c r="F17">
        <f t="shared" si="0"/>
        <v>1.4265715618958836E-2</v>
      </c>
      <c r="G17">
        <f t="shared" si="1"/>
        <v>1.4164917802181121E-2</v>
      </c>
      <c r="I17" s="2" t="s">
        <v>20</v>
      </c>
      <c r="J17" s="9">
        <f>((E127/E2)^(252/251))-1</f>
        <v>0.1050782199327851</v>
      </c>
    </row>
    <row r="18" spans="1:10" x14ac:dyDescent="0.35">
      <c r="A18" s="1">
        <v>45685</v>
      </c>
      <c r="B18">
        <v>197.07</v>
      </c>
      <c r="D18" s="1">
        <v>45547</v>
      </c>
      <c r="E18">
        <v>155.54</v>
      </c>
      <c r="F18">
        <f t="shared" si="0"/>
        <v>2.2280644101215816E-2</v>
      </c>
      <c r="G18">
        <f t="shared" si="1"/>
        <v>2.2036056923817032E-2</v>
      </c>
    </row>
    <row r="19" spans="1:10" x14ac:dyDescent="0.35">
      <c r="A19" s="1">
        <v>45684</v>
      </c>
      <c r="B19">
        <v>193.77</v>
      </c>
      <c r="D19" s="1">
        <v>45548</v>
      </c>
      <c r="E19">
        <v>158.37</v>
      </c>
      <c r="F19">
        <f t="shared" si="0"/>
        <v>1.8194676610518275E-2</v>
      </c>
      <c r="G19">
        <f t="shared" si="1"/>
        <v>1.8031134236837439E-2</v>
      </c>
    </row>
    <row r="20" spans="1:10" x14ac:dyDescent="0.35">
      <c r="A20" s="1">
        <v>45681</v>
      </c>
      <c r="B20">
        <v>201.9</v>
      </c>
      <c r="D20" s="1">
        <v>45551</v>
      </c>
      <c r="E20">
        <v>158.99</v>
      </c>
      <c r="F20">
        <f t="shared" si="0"/>
        <v>3.9148828692303125E-3</v>
      </c>
      <c r="G20">
        <f t="shared" si="1"/>
        <v>3.9072396569832463E-3</v>
      </c>
    </row>
    <row r="21" spans="1:10" x14ac:dyDescent="0.35">
      <c r="A21" s="1">
        <v>45680</v>
      </c>
      <c r="B21">
        <v>199.58</v>
      </c>
      <c r="D21" s="1">
        <v>45552</v>
      </c>
      <c r="E21">
        <v>160.28</v>
      </c>
      <c r="F21">
        <f t="shared" si="0"/>
        <v>8.1137178438895029E-3</v>
      </c>
      <c r="G21">
        <f t="shared" si="1"/>
        <v>8.0809786073260097E-3</v>
      </c>
    </row>
    <row r="22" spans="1:10" x14ac:dyDescent="0.35">
      <c r="A22" s="1">
        <v>45679</v>
      </c>
      <c r="B22">
        <v>200.03</v>
      </c>
      <c r="D22" s="1">
        <v>45553</v>
      </c>
      <c r="E22">
        <v>160.81</v>
      </c>
      <c r="F22">
        <f t="shared" si="0"/>
        <v>3.3067132518093409E-3</v>
      </c>
      <c r="G22">
        <f t="shared" si="1"/>
        <v>3.3012580979895506E-3</v>
      </c>
    </row>
    <row r="23" spans="1:10" x14ac:dyDescent="0.35">
      <c r="A23" s="1">
        <v>45678</v>
      </c>
      <c r="B23">
        <v>199.63</v>
      </c>
      <c r="D23" s="1">
        <v>45554</v>
      </c>
      <c r="E23">
        <v>163.24</v>
      </c>
      <c r="F23">
        <f t="shared" si="0"/>
        <v>1.5111000559666729E-2</v>
      </c>
      <c r="G23">
        <f t="shared" si="1"/>
        <v>1.4997966671671612E-2</v>
      </c>
    </row>
    <row r="24" spans="1:10" x14ac:dyDescent="0.35">
      <c r="A24" s="1">
        <v>45674</v>
      </c>
      <c r="B24">
        <v>197.55</v>
      </c>
      <c r="D24" s="1">
        <v>45555</v>
      </c>
      <c r="E24">
        <v>164.64</v>
      </c>
      <c r="F24">
        <f t="shared" si="0"/>
        <v>8.576329331046172E-3</v>
      </c>
      <c r="G24">
        <f t="shared" si="1"/>
        <v>8.5397615481343607E-3</v>
      </c>
    </row>
    <row r="25" spans="1:10" x14ac:dyDescent="0.35">
      <c r="A25" s="1">
        <v>45673</v>
      </c>
      <c r="B25">
        <v>194.41</v>
      </c>
      <c r="D25" s="1">
        <v>45558</v>
      </c>
      <c r="E25">
        <v>163.07</v>
      </c>
      <c r="F25">
        <f t="shared" si="0"/>
        <v>-9.535957240038832E-3</v>
      </c>
      <c r="G25">
        <f t="shared" si="1"/>
        <v>-9.5817156125536426E-3</v>
      </c>
    </row>
    <row r="26" spans="1:10" x14ac:dyDescent="0.35">
      <c r="A26" s="1">
        <v>45672</v>
      </c>
      <c r="B26">
        <v>196.98</v>
      </c>
      <c r="D26" s="1">
        <v>45559</v>
      </c>
      <c r="E26">
        <v>163.63999999999999</v>
      </c>
      <c r="F26">
        <f t="shared" si="0"/>
        <v>3.4954314098239602E-3</v>
      </c>
      <c r="G26">
        <f t="shared" si="1"/>
        <v>3.4893365880118831E-3</v>
      </c>
    </row>
    <row r="27" spans="1:10" x14ac:dyDescent="0.35">
      <c r="A27" s="1">
        <v>45671</v>
      </c>
      <c r="B27">
        <v>191.05</v>
      </c>
      <c r="D27" s="1">
        <v>45560</v>
      </c>
      <c r="E27">
        <v>162.99</v>
      </c>
      <c r="F27">
        <f t="shared" si="0"/>
        <v>-3.9721339525786931E-3</v>
      </c>
      <c r="G27">
        <f t="shared" si="1"/>
        <v>-3.9800438296562586E-3</v>
      </c>
    </row>
    <row r="28" spans="1:10" x14ac:dyDescent="0.35">
      <c r="A28" s="1">
        <v>45670</v>
      </c>
      <c r="B28">
        <v>192.29</v>
      </c>
      <c r="D28" s="1">
        <v>45561</v>
      </c>
      <c r="E28">
        <v>163.83000000000001</v>
      </c>
      <c r="F28">
        <f t="shared" si="0"/>
        <v>5.1536904104546501E-3</v>
      </c>
      <c r="G28">
        <f t="shared" si="1"/>
        <v>5.1404556006305422E-3</v>
      </c>
    </row>
    <row r="29" spans="1:10" x14ac:dyDescent="0.35">
      <c r="A29" s="1">
        <v>45667</v>
      </c>
      <c r="B29">
        <v>193.17</v>
      </c>
      <c r="D29" s="1">
        <v>45562</v>
      </c>
      <c r="E29">
        <v>165.29</v>
      </c>
      <c r="F29">
        <f t="shared" si="0"/>
        <v>8.9116767380820333E-3</v>
      </c>
      <c r="G29">
        <f t="shared" si="1"/>
        <v>8.8722020970899394E-3</v>
      </c>
    </row>
    <row r="30" spans="1:10" x14ac:dyDescent="0.35">
      <c r="A30" s="1">
        <v>45665</v>
      </c>
      <c r="B30">
        <v>195.39</v>
      </c>
      <c r="D30" s="1">
        <v>45565</v>
      </c>
      <c r="E30">
        <v>167.19</v>
      </c>
      <c r="F30">
        <f t="shared" si="0"/>
        <v>1.1494948272732808E-2</v>
      </c>
      <c r="G30">
        <f t="shared" si="1"/>
        <v>1.1429383320292814E-2</v>
      </c>
    </row>
    <row r="31" spans="1:10" x14ac:dyDescent="0.35">
      <c r="A31" s="1">
        <v>45664</v>
      </c>
      <c r="B31">
        <v>196.71</v>
      </c>
      <c r="D31" s="1">
        <v>45566</v>
      </c>
      <c r="E31">
        <v>168.42</v>
      </c>
      <c r="F31">
        <f t="shared" si="0"/>
        <v>7.3568993360846333E-3</v>
      </c>
      <c r="G31">
        <f t="shared" si="1"/>
        <v>7.3299693522913831E-3</v>
      </c>
    </row>
    <row r="32" spans="1:10" x14ac:dyDescent="0.35">
      <c r="A32" s="1">
        <v>45663</v>
      </c>
      <c r="B32">
        <v>197.96</v>
      </c>
      <c r="D32" s="1">
        <v>45567</v>
      </c>
      <c r="E32">
        <v>167.31</v>
      </c>
      <c r="F32">
        <f t="shared" si="0"/>
        <v>-6.5906661916636106E-3</v>
      </c>
      <c r="G32">
        <f t="shared" si="1"/>
        <v>-6.6124805322739909E-3</v>
      </c>
    </row>
    <row r="33" spans="1:7" x14ac:dyDescent="0.35">
      <c r="A33" s="1">
        <v>45660</v>
      </c>
      <c r="B33">
        <v>193.13</v>
      </c>
      <c r="D33" s="1">
        <v>45568</v>
      </c>
      <c r="E33">
        <v>167.21</v>
      </c>
      <c r="F33">
        <f t="shared" si="0"/>
        <v>-5.9769290538517908E-4</v>
      </c>
      <c r="G33">
        <f t="shared" si="1"/>
        <v>-5.9787159499426787E-4</v>
      </c>
    </row>
    <row r="34" spans="1:7" x14ac:dyDescent="0.35">
      <c r="A34" s="1">
        <v>45659</v>
      </c>
      <c r="B34">
        <v>190.63</v>
      </c>
      <c r="D34" s="1">
        <v>45569</v>
      </c>
      <c r="E34">
        <v>168.56</v>
      </c>
      <c r="F34">
        <f t="shared" si="0"/>
        <v>8.0736798038394484E-3</v>
      </c>
      <c r="G34">
        <f t="shared" si="1"/>
        <v>8.0412620213558619E-3</v>
      </c>
    </row>
    <row r="35" spans="1:7" x14ac:dyDescent="0.35">
      <c r="A35" s="1">
        <v>45657</v>
      </c>
      <c r="B35">
        <v>190.44</v>
      </c>
      <c r="D35" s="1">
        <v>45572</v>
      </c>
      <c r="E35">
        <v>164.39</v>
      </c>
      <c r="F35">
        <f t="shared" si="0"/>
        <v>-2.4738965353583386E-2</v>
      </c>
      <c r="G35">
        <f t="shared" si="1"/>
        <v>-2.5050115974514706E-2</v>
      </c>
    </row>
    <row r="36" spans="1:7" x14ac:dyDescent="0.35">
      <c r="A36" s="1">
        <v>45656</v>
      </c>
      <c r="B36">
        <v>192.69</v>
      </c>
      <c r="D36" s="1">
        <v>45573</v>
      </c>
      <c r="E36">
        <v>165.7</v>
      </c>
      <c r="F36">
        <f t="shared" si="0"/>
        <v>7.9688545531966803E-3</v>
      </c>
      <c r="G36">
        <f t="shared" si="1"/>
        <v>7.9372709110981481E-3</v>
      </c>
    </row>
    <row r="37" spans="1:7" x14ac:dyDescent="0.35">
      <c r="A37" s="1">
        <v>45653</v>
      </c>
      <c r="B37">
        <v>194.04</v>
      </c>
      <c r="D37" s="1">
        <v>45574</v>
      </c>
      <c r="E37">
        <v>163.06</v>
      </c>
      <c r="F37">
        <f t="shared" si="0"/>
        <v>-1.5932407966203901E-2</v>
      </c>
      <c r="G37">
        <f t="shared" si="1"/>
        <v>-1.6060693197752381E-2</v>
      </c>
    </row>
    <row r="38" spans="1:7" x14ac:dyDescent="0.35">
      <c r="A38" s="1">
        <v>45652</v>
      </c>
      <c r="B38">
        <v>197.1</v>
      </c>
      <c r="D38" s="1">
        <v>45575</v>
      </c>
      <c r="E38">
        <v>163.18</v>
      </c>
      <c r="F38">
        <f t="shared" si="0"/>
        <v>7.3592542622350388E-4</v>
      </c>
      <c r="G38">
        <f t="shared" si="1"/>
        <v>7.356547658895088E-4</v>
      </c>
    </row>
    <row r="39" spans="1:7" x14ac:dyDescent="0.35">
      <c r="A39" s="1">
        <v>45650</v>
      </c>
      <c r="B39">
        <v>197.57</v>
      </c>
      <c r="D39" s="1">
        <v>45576</v>
      </c>
      <c r="E39">
        <v>164.52</v>
      </c>
      <c r="F39">
        <f t="shared" si="0"/>
        <v>8.211790660620194E-3</v>
      </c>
      <c r="G39">
        <f t="shared" si="1"/>
        <v>8.1782573615692949E-3</v>
      </c>
    </row>
    <row r="40" spans="1:7" x14ac:dyDescent="0.35">
      <c r="A40" s="1">
        <v>45649</v>
      </c>
      <c r="B40">
        <v>195.99</v>
      </c>
      <c r="D40" s="1">
        <v>45579</v>
      </c>
      <c r="E40">
        <v>166.35</v>
      </c>
      <c r="F40">
        <f t="shared" si="0"/>
        <v>1.1123267687819013E-2</v>
      </c>
      <c r="G40">
        <f t="shared" si="1"/>
        <v>1.1061859102262307E-2</v>
      </c>
    </row>
    <row r="41" spans="1:7" x14ac:dyDescent="0.35">
      <c r="A41" s="1">
        <v>45646</v>
      </c>
      <c r="B41">
        <v>192.96</v>
      </c>
      <c r="D41" s="1">
        <v>45580</v>
      </c>
      <c r="E41">
        <v>166.9</v>
      </c>
      <c r="F41">
        <f t="shared" si="0"/>
        <v>3.3062819356778563E-3</v>
      </c>
      <c r="G41">
        <f t="shared" si="1"/>
        <v>3.3008282033038174E-3</v>
      </c>
    </row>
    <row r="42" spans="1:7" x14ac:dyDescent="0.35">
      <c r="A42" s="1">
        <v>45645</v>
      </c>
      <c r="B42">
        <v>189.7</v>
      </c>
      <c r="D42" s="1">
        <v>45581</v>
      </c>
      <c r="E42">
        <v>166.74</v>
      </c>
      <c r="F42">
        <f t="shared" si="0"/>
        <v>-9.5865787896942233E-4</v>
      </c>
      <c r="G42">
        <f t="shared" si="1"/>
        <v>-9.5911768532202526E-4</v>
      </c>
    </row>
    <row r="43" spans="1:7" x14ac:dyDescent="0.35">
      <c r="A43" s="1">
        <v>45644</v>
      </c>
      <c r="B43">
        <v>190.15</v>
      </c>
      <c r="D43" s="1">
        <v>45582</v>
      </c>
      <c r="E43">
        <v>164.51</v>
      </c>
      <c r="F43">
        <f t="shared" si="0"/>
        <v>-1.3374115389228848E-2</v>
      </c>
      <c r="G43">
        <f t="shared" si="1"/>
        <v>-1.3464354351138436E-2</v>
      </c>
    </row>
    <row r="44" spans="1:7" x14ac:dyDescent="0.35">
      <c r="A44" s="1">
        <v>45643</v>
      </c>
      <c r="B44">
        <v>197.12</v>
      </c>
      <c r="D44" s="1">
        <v>45583</v>
      </c>
      <c r="E44">
        <v>165.05</v>
      </c>
      <c r="F44">
        <f t="shared" si="0"/>
        <v>3.2824752294694577E-3</v>
      </c>
      <c r="G44">
        <f t="shared" si="1"/>
        <v>3.277099667873234E-3</v>
      </c>
    </row>
    <row r="45" spans="1:7" x14ac:dyDescent="0.35">
      <c r="A45" s="1">
        <v>45642</v>
      </c>
      <c r="B45">
        <v>198.16</v>
      </c>
      <c r="D45" s="1">
        <v>45586</v>
      </c>
      <c r="E45">
        <v>165.8</v>
      </c>
      <c r="F45">
        <f t="shared" si="0"/>
        <v>4.5440775522568918E-3</v>
      </c>
      <c r="G45">
        <f t="shared" si="1"/>
        <v>4.5337844019926301E-3</v>
      </c>
    </row>
    <row r="46" spans="1:7" x14ac:dyDescent="0.35">
      <c r="A46" s="1">
        <v>45639</v>
      </c>
      <c r="B46">
        <v>191.38</v>
      </c>
      <c r="D46" s="1">
        <v>45587</v>
      </c>
      <c r="E46">
        <v>166.82</v>
      </c>
      <c r="F46">
        <f t="shared" si="0"/>
        <v>6.1519903498189494E-3</v>
      </c>
      <c r="G46">
        <f t="shared" si="1"/>
        <v>6.1331441122711508E-3</v>
      </c>
    </row>
    <row r="47" spans="1:7" x14ac:dyDescent="0.35">
      <c r="A47" s="1">
        <v>45638</v>
      </c>
      <c r="B47">
        <v>193.63</v>
      </c>
      <c r="D47" s="1">
        <v>45588</v>
      </c>
      <c r="E47">
        <v>164.48</v>
      </c>
      <c r="F47">
        <f t="shared" si="0"/>
        <v>-1.402709507253329E-2</v>
      </c>
      <c r="G47">
        <f t="shared" si="1"/>
        <v>-1.4126404546665498E-2</v>
      </c>
    </row>
    <row r="48" spans="1:7" x14ac:dyDescent="0.35">
      <c r="A48" s="1">
        <v>45637</v>
      </c>
      <c r="B48">
        <v>196.71</v>
      </c>
      <c r="D48" s="1">
        <v>45589</v>
      </c>
      <c r="E48">
        <v>164.53</v>
      </c>
      <c r="F48">
        <f t="shared" si="0"/>
        <v>3.0398832684831815E-4</v>
      </c>
      <c r="G48">
        <f t="shared" si="1"/>
        <v>3.039421317584817E-4</v>
      </c>
    </row>
    <row r="49" spans="1:7" x14ac:dyDescent="0.35">
      <c r="A49" s="1">
        <v>45636</v>
      </c>
      <c r="B49">
        <v>186.53</v>
      </c>
      <c r="D49" s="1">
        <v>45590</v>
      </c>
      <c r="E49">
        <v>166.99</v>
      </c>
      <c r="F49">
        <f t="shared" si="0"/>
        <v>1.4951680544581583E-2</v>
      </c>
      <c r="G49">
        <f t="shared" si="1"/>
        <v>1.4841005985782299E-2</v>
      </c>
    </row>
    <row r="50" spans="1:7" x14ac:dyDescent="0.35">
      <c r="A50" s="1">
        <v>45635</v>
      </c>
      <c r="B50">
        <v>177.1</v>
      </c>
      <c r="D50" s="1">
        <v>45593</v>
      </c>
      <c r="E50">
        <v>168.34</v>
      </c>
      <c r="F50">
        <f t="shared" si="0"/>
        <v>8.0843164261332669E-3</v>
      </c>
      <c r="G50">
        <f t="shared" si="1"/>
        <v>8.0518133990889803E-3</v>
      </c>
    </row>
    <row r="51" spans="1:7" x14ac:dyDescent="0.35">
      <c r="A51" s="1">
        <v>45632</v>
      </c>
      <c r="B51">
        <v>176.49</v>
      </c>
      <c r="D51" s="1">
        <v>45594</v>
      </c>
      <c r="E51">
        <v>171.14</v>
      </c>
      <c r="F51">
        <f t="shared" si="0"/>
        <v>1.6633004633479762E-2</v>
      </c>
      <c r="G51">
        <f t="shared" si="1"/>
        <v>1.6496191206478581E-2</v>
      </c>
    </row>
    <row r="52" spans="1:7" x14ac:dyDescent="0.35">
      <c r="A52" s="1">
        <v>45631</v>
      </c>
      <c r="B52">
        <v>174.31</v>
      </c>
      <c r="D52" s="1">
        <v>45595</v>
      </c>
      <c r="E52">
        <v>176.14</v>
      </c>
      <c r="F52">
        <f t="shared" si="0"/>
        <v>2.9215846675236651E-2</v>
      </c>
      <c r="G52">
        <f t="shared" si="1"/>
        <v>2.8797198387404601E-2</v>
      </c>
    </row>
    <row r="53" spans="1:7" x14ac:dyDescent="0.35">
      <c r="A53" s="1">
        <v>45630</v>
      </c>
      <c r="B53">
        <v>176.09</v>
      </c>
      <c r="D53" s="1">
        <v>45596</v>
      </c>
      <c r="E53">
        <v>172.69</v>
      </c>
      <c r="F53">
        <f t="shared" si="0"/>
        <v>-1.9586692403769666E-2</v>
      </c>
      <c r="G53">
        <f t="shared" si="1"/>
        <v>-1.9781053780734709E-2</v>
      </c>
    </row>
    <row r="54" spans="1:7" x14ac:dyDescent="0.35">
      <c r="A54" s="1">
        <v>45629</v>
      </c>
      <c r="B54">
        <v>173.02</v>
      </c>
      <c r="D54" s="1">
        <v>45597</v>
      </c>
      <c r="E54">
        <v>172.65</v>
      </c>
      <c r="F54">
        <f t="shared" si="0"/>
        <v>-2.3162893045336756E-4</v>
      </c>
      <c r="G54">
        <f t="shared" si="1"/>
        <v>-2.3165576057724481E-4</v>
      </c>
    </row>
    <row r="55" spans="1:7" x14ac:dyDescent="0.35">
      <c r="A55" s="1">
        <v>45628</v>
      </c>
      <c r="B55">
        <v>172.98</v>
      </c>
      <c r="D55" s="1">
        <v>45600</v>
      </c>
      <c r="E55">
        <v>170.68</v>
      </c>
      <c r="F55">
        <f t="shared" si="0"/>
        <v>-1.1410367796119309E-2</v>
      </c>
      <c r="G55">
        <f t="shared" si="1"/>
        <v>-1.1475965516202067E-2</v>
      </c>
    </row>
    <row r="56" spans="1:7" x14ac:dyDescent="0.35">
      <c r="A56" s="1">
        <v>45625</v>
      </c>
      <c r="B56">
        <v>170.49</v>
      </c>
      <c r="D56" s="1">
        <v>45601</v>
      </c>
      <c r="E56">
        <v>171.41</v>
      </c>
      <c r="F56">
        <f t="shared" si="0"/>
        <v>4.2770096086242665E-3</v>
      </c>
      <c r="G56">
        <f t="shared" si="1"/>
        <v>4.267889199166308E-3</v>
      </c>
    </row>
    <row r="57" spans="1:7" x14ac:dyDescent="0.35">
      <c r="A57" s="1">
        <v>45623</v>
      </c>
      <c r="B57">
        <v>170.82</v>
      </c>
      <c r="D57" s="1">
        <v>45602</v>
      </c>
      <c r="E57">
        <v>178.33</v>
      </c>
      <c r="F57">
        <f t="shared" si="0"/>
        <v>4.0371040196021328E-2</v>
      </c>
      <c r="G57">
        <f t="shared" si="1"/>
        <v>3.9577418945456334E-2</v>
      </c>
    </row>
    <row r="58" spans="1:7" x14ac:dyDescent="0.35">
      <c r="A58" s="1">
        <v>45622</v>
      </c>
      <c r="B58">
        <v>170.62</v>
      </c>
      <c r="D58" s="1">
        <v>45603</v>
      </c>
      <c r="E58">
        <v>182.28</v>
      </c>
      <c r="F58">
        <f t="shared" si="0"/>
        <v>2.2149946727976159E-2</v>
      </c>
      <c r="G58">
        <f t="shared" si="1"/>
        <v>2.1908199931259899E-2</v>
      </c>
    </row>
    <row r="59" spans="1:7" x14ac:dyDescent="0.35">
      <c r="A59" s="1">
        <v>45621</v>
      </c>
      <c r="B59">
        <v>169.43</v>
      </c>
      <c r="D59" s="1">
        <v>45604</v>
      </c>
      <c r="E59">
        <v>179.86</v>
      </c>
      <c r="F59">
        <f t="shared" si="0"/>
        <v>-1.327627825323671E-2</v>
      </c>
      <c r="G59">
        <f t="shared" si="1"/>
        <v>-1.3365195909312356E-2</v>
      </c>
    </row>
    <row r="60" spans="1:7" x14ac:dyDescent="0.35">
      <c r="A60" s="1">
        <v>45618</v>
      </c>
      <c r="B60">
        <v>166.57</v>
      </c>
      <c r="D60" s="1">
        <v>45607</v>
      </c>
      <c r="E60">
        <v>181.97</v>
      </c>
      <c r="F60">
        <f t="shared" si="0"/>
        <v>1.1731346602913294E-2</v>
      </c>
      <c r="G60">
        <f t="shared" si="1"/>
        <v>1.1663067838781743E-2</v>
      </c>
    </row>
    <row r="61" spans="1:7" x14ac:dyDescent="0.35">
      <c r="A61" s="1">
        <v>45617</v>
      </c>
      <c r="B61">
        <v>169.24</v>
      </c>
      <c r="D61" s="1">
        <v>45608</v>
      </c>
      <c r="E61">
        <v>183.32</v>
      </c>
      <c r="F61">
        <f t="shared" si="0"/>
        <v>7.4188052975764926E-3</v>
      </c>
      <c r="G61">
        <f t="shared" si="1"/>
        <v>7.3914213157720053E-3</v>
      </c>
    </row>
    <row r="62" spans="1:7" x14ac:dyDescent="0.35">
      <c r="A62" s="1">
        <v>45616</v>
      </c>
      <c r="B62">
        <v>177.33</v>
      </c>
      <c r="D62" s="1">
        <v>45609</v>
      </c>
      <c r="E62">
        <v>180.49</v>
      </c>
      <c r="F62">
        <f t="shared" si="0"/>
        <v>-1.543748636264447E-2</v>
      </c>
      <c r="G62">
        <f t="shared" si="1"/>
        <v>-1.5557885064766179E-2</v>
      </c>
    </row>
    <row r="63" spans="1:7" x14ac:dyDescent="0.35">
      <c r="A63" s="1">
        <v>45615</v>
      </c>
      <c r="B63">
        <v>179.58</v>
      </c>
      <c r="D63" s="1">
        <v>45610</v>
      </c>
      <c r="E63">
        <v>177.35</v>
      </c>
      <c r="F63">
        <f t="shared" si="0"/>
        <v>-1.7397085711119812E-2</v>
      </c>
      <c r="G63">
        <f t="shared" si="1"/>
        <v>-1.7550193356526286E-2</v>
      </c>
    </row>
    <row r="64" spans="1:7" x14ac:dyDescent="0.35">
      <c r="A64" s="1">
        <v>45614</v>
      </c>
      <c r="B64">
        <v>176.8</v>
      </c>
      <c r="D64" s="1">
        <v>45611</v>
      </c>
      <c r="E64">
        <v>173.89</v>
      </c>
      <c r="F64">
        <f t="shared" si="0"/>
        <v>-1.9509444601071374E-2</v>
      </c>
      <c r="G64">
        <f t="shared" si="1"/>
        <v>-1.970226582565341E-2</v>
      </c>
    </row>
    <row r="65" spans="1:7" x14ac:dyDescent="0.35">
      <c r="A65" s="1">
        <v>45611</v>
      </c>
      <c r="B65">
        <v>173.89</v>
      </c>
      <c r="D65" s="1">
        <v>45614</v>
      </c>
      <c r="E65">
        <v>176.8</v>
      </c>
      <c r="F65">
        <f t="shared" si="0"/>
        <v>1.6734717350049028E-2</v>
      </c>
      <c r="G65">
        <f t="shared" si="1"/>
        <v>1.6596234809565621E-2</v>
      </c>
    </row>
    <row r="66" spans="1:7" x14ac:dyDescent="0.35">
      <c r="A66" s="1">
        <v>45610</v>
      </c>
      <c r="B66">
        <v>177.35</v>
      </c>
      <c r="D66" s="1">
        <v>45615</v>
      </c>
      <c r="E66">
        <v>179.58</v>
      </c>
      <c r="F66">
        <f t="shared" si="0"/>
        <v>1.5723981900452495E-2</v>
      </c>
      <c r="G66">
        <f t="shared" si="1"/>
        <v>1.560164088911945E-2</v>
      </c>
    </row>
    <row r="67" spans="1:7" x14ac:dyDescent="0.35">
      <c r="A67" s="1">
        <v>45609</v>
      </c>
      <c r="B67">
        <v>180.49</v>
      </c>
      <c r="D67" s="1">
        <v>45616</v>
      </c>
      <c r="E67">
        <v>177.33</v>
      </c>
      <c r="F67">
        <f t="shared" si="0"/>
        <v>-1.2529234881389909E-2</v>
      </c>
      <c r="G67">
        <f t="shared" si="1"/>
        <v>-1.2608387588274749E-2</v>
      </c>
    </row>
    <row r="68" spans="1:7" x14ac:dyDescent="0.35">
      <c r="A68" s="1">
        <v>45608</v>
      </c>
      <c r="B68">
        <v>183.32</v>
      </c>
      <c r="D68" s="1">
        <v>45617</v>
      </c>
      <c r="E68">
        <v>169.24</v>
      </c>
      <c r="F68">
        <f t="shared" ref="F68:F127" si="2">(E68-E67)/E67</f>
        <v>-4.5621158292449122E-2</v>
      </c>
      <c r="G68">
        <f t="shared" ref="G68:G127" si="3">LN(E68/E67)</f>
        <v>-4.6694577652521156E-2</v>
      </c>
    </row>
    <row r="69" spans="1:7" x14ac:dyDescent="0.35">
      <c r="A69" s="1">
        <v>45607</v>
      </c>
      <c r="B69">
        <v>181.97</v>
      </c>
      <c r="D69" s="1">
        <v>45618</v>
      </c>
      <c r="E69">
        <v>166.57</v>
      </c>
      <c r="F69">
        <f t="shared" si="2"/>
        <v>-1.577641219569851E-2</v>
      </c>
      <c r="G69">
        <f t="shared" si="3"/>
        <v>-1.5902184362850371E-2</v>
      </c>
    </row>
    <row r="70" spans="1:7" x14ac:dyDescent="0.35">
      <c r="A70" s="1">
        <v>45604</v>
      </c>
      <c r="B70">
        <v>179.86</v>
      </c>
      <c r="D70" s="1">
        <v>45621</v>
      </c>
      <c r="E70">
        <v>169.43</v>
      </c>
      <c r="F70">
        <f t="shared" si="2"/>
        <v>1.7169958575974146E-2</v>
      </c>
      <c r="G70">
        <f t="shared" si="3"/>
        <v>1.7024220680998556E-2</v>
      </c>
    </row>
    <row r="71" spans="1:7" x14ac:dyDescent="0.35">
      <c r="A71" s="1">
        <v>45603</v>
      </c>
      <c r="B71">
        <v>182.28</v>
      </c>
      <c r="D71" s="1">
        <v>45622</v>
      </c>
      <c r="E71">
        <v>170.62</v>
      </c>
      <c r="F71">
        <f t="shared" si="2"/>
        <v>7.0235495484860869E-3</v>
      </c>
      <c r="G71">
        <f t="shared" si="3"/>
        <v>6.998999310533752E-3</v>
      </c>
    </row>
    <row r="72" spans="1:7" x14ac:dyDescent="0.35">
      <c r="A72" s="1">
        <v>45602</v>
      </c>
      <c r="B72">
        <v>178.33</v>
      </c>
      <c r="D72" s="1">
        <v>45623</v>
      </c>
      <c r="E72">
        <v>170.82</v>
      </c>
      <c r="F72">
        <f t="shared" si="2"/>
        <v>1.1721955222130384E-3</v>
      </c>
      <c r="G72">
        <f t="shared" si="3"/>
        <v>1.1715090374524273E-3</v>
      </c>
    </row>
    <row r="73" spans="1:7" x14ac:dyDescent="0.35">
      <c r="A73" s="1">
        <v>45601</v>
      </c>
      <c r="B73">
        <v>171.41</v>
      </c>
      <c r="D73" s="1">
        <v>45625</v>
      </c>
      <c r="E73">
        <v>170.49</v>
      </c>
      <c r="F73">
        <f t="shared" si="2"/>
        <v>-1.9318580962415647E-3</v>
      </c>
      <c r="G73">
        <f t="shared" si="3"/>
        <v>-1.9337265408612392E-3</v>
      </c>
    </row>
    <row r="74" spans="1:7" x14ac:dyDescent="0.35">
      <c r="A74" s="1">
        <v>45600</v>
      </c>
      <c r="B74">
        <v>170.68</v>
      </c>
      <c r="D74" s="1">
        <v>45628</v>
      </c>
      <c r="E74">
        <v>172.98</v>
      </c>
      <c r="F74">
        <f t="shared" si="2"/>
        <v>1.460496216786897E-2</v>
      </c>
      <c r="G74">
        <f t="shared" si="3"/>
        <v>1.4499336901225915E-2</v>
      </c>
    </row>
    <row r="75" spans="1:7" x14ac:dyDescent="0.35">
      <c r="A75" s="1">
        <v>45597</v>
      </c>
      <c r="B75">
        <v>172.65</v>
      </c>
      <c r="D75" s="1">
        <v>45629</v>
      </c>
      <c r="E75">
        <v>173.02</v>
      </c>
      <c r="F75">
        <f t="shared" si="2"/>
        <v>2.3124060585050563E-4</v>
      </c>
      <c r="G75">
        <f t="shared" si="3"/>
        <v>2.3121387386248443E-4</v>
      </c>
    </row>
    <row r="76" spans="1:7" x14ac:dyDescent="0.35">
      <c r="A76" s="1">
        <v>45596</v>
      </c>
      <c r="B76">
        <v>172.69</v>
      </c>
      <c r="D76" s="1">
        <v>45630</v>
      </c>
      <c r="E76">
        <v>176.09</v>
      </c>
      <c r="F76">
        <f t="shared" si="2"/>
        <v>1.7743613455091855E-2</v>
      </c>
      <c r="G76">
        <f t="shared" si="3"/>
        <v>1.7588033220458425E-2</v>
      </c>
    </row>
    <row r="77" spans="1:7" x14ac:dyDescent="0.35">
      <c r="A77" s="1">
        <v>45595</v>
      </c>
      <c r="B77">
        <v>176.14</v>
      </c>
      <c r="D77" s="1">
        <v>45631</v>
      </c>
      <c r="E77">
        <v>174.31</v>
      </c>
      <c r="F77">
        <f t="shared" si="2"/>
        <v>-1.0108467261059692E-2</v>
      </c>
      <c r="G77">
        <f t="shared" si="3"/>
        <v>-1.0159904745912636E-2</v>
      </c>
    </row>
    <row r="78" spans="1:7" x14ac:dyDescent="0.35">
      <c r="A78" s="1">
        <v>45594</v>
      </c>
      <c r="B78">
        <v>171.14</v>
      </c>
      <c r="D78" s="1">
        <v>45632</v>
      </c>
      <c r="E78">
        <v>176.49</v>
      </c>
      <c r="F78">
        <f t="shared" si="2"/>
        <v>1.2506454018702351E-2</v>
      </c>
      <c r="G78">
        <f t="shared" si="3"/>
        <v>1.2428894317700216E-2</v>
      </c>
    </row>
    <row r="79" spans="1:7" x14ac:dyDescent="0.35">
      <c r="A79" s="1">
        <v>45593</v>
      </c>
      <c r="B79">
        <v>168.34</v>
      </c>
      <c r="D79" s="1">
        <v>45635</v>
      </c>
      <c r="E79">
        <v>177.1</v>
      </c>
      <c r="F79">
        <f t="shared" si="2"/>
        <v>3.4562864751543159E-3</v>
      </c>
      <c r="G79">
        <f t="shared" si="3"/>
        <v>3.4503272443135538E-3</v>
      </c>
    </row>
    <row r="80" spans="1:7" x14ac:dyDescent="0.35">
      <c r="A80" s="1">
        <v>45590</v>
      </c>
      <c r="B80">
        <v>166.99</v>
      </c>
      <c r="D80" s="1">
        <v>45636</v>
      </c>
      <c r="E80">
        <v>186.53</v>
      </c>
      <c r="F80">
        <f t="shared" si="2"/>
        <v>5.3246753246753285E-2</v>
      </c>
      <c r="G80">
        <f t="shared" si="3"/>
        <v>5.1877539267683459E-2</v>
      </c>
    </row>
    <row r="81" spans="1:7" x14ac:dyDescent="0.35">
      <c r="A81" s="1">
        <v>45589</v>
      </c>
      <c r="B81">
        <v>164.53</v>
      </c>
      <c r="D81" s="1">
        <v>45637</v>
      </c>
      <c r="E81">
        <v>196.71</v>
      </c>
      <c r="F81">
        <f t="shared" si="2"/>
        <v>5.4575671473757609E-2</v>
      </c>
      <c r="G81">
        <f t="shared" si="3"/>
        <v>5.3138478887166454E-2</v>
      </c>
    </row>
    <row r="82" spans="1:7" x14ac:dyDescent="0.35">
      <c r="A82" s="1">
        <v>45588</v>
      </c>
      <c r="B82">
        <v>164.48</v>
      </c>
      <c r="D82" s="1">
        <v>45638</v>
      </c>
      <c r="E82">
        <v>193.63</v>
      </c>
      <c r="F82">
        <f t="shared" si="2"/>
        <v>-1.5657566976767893E-2</v>
      </c>
      <c r="G82">
        <f t="shared" si="3"/>
        <v>-1.5781441428330961E-2</v>
      </c>
    </row>
    <row r="83" spans="1:7" x14ac:dyDescent="0.35">
      <c r="A83" s="1">
        <v>45587</v>
      </c>
      <c r="B83">
        <v>166.82</v>
      </c>
      <c r="D83" s="1">
        <v>45639</v>
      </c>
      <c r="E83">
        <v>191.38</v>
      </c>
      <c r="F83">
        <f t="shared" si="2"/>
        <v>-1.1620100191086093E-2</v>
      </c>
      <c r="G83">
        <f t="shared" si="3"/>
        <v>-1.1688141164190011E-2</v>
      </c>
    </row>
    <row r="84" spans="1:7" x14ac:dyDescent="0.35">
      <c r="A84" s="1">
        <v>45586</v>
      </c>
      <c r="B84">
        <v>165.8</v>
      </c>
      <c r="D84" s="1">
        <v>45642</v>
      </c>
      <c r="E84">
        <v>198.16</v>
      </c>
      <c r="F84">
        <f t="shared" si="2"/>
        <v>3.5426899362524827E-2</v>
      </c>
      <c r="G84">
        <f t="shared" si="3"/>
        <v>3.4813804829987346E-2</v>
      </c>
    </row>
    <row r="85" spans="1:7" x14ac:dyDescent="0.35">
      <c r="A85" s="1">
        <v>45583</v>
      </c>
      <c r="B85">
        <v>165.05</v>
      </c>
      <c r="D85" s="1">
        <v>45643</v>
      </c>
      <c r="E85">
        <v>197.12</v>
      </c>
      <c r="F85">
        <f t="shared" si="2"/>
        <v>-5.2482842147758982E-3</v>
      </c>
      <c r="G85">
        <f t="shared" si="3"/>
        <v>-5.2621048359490783E-3</v>
      </c>
    </row>
    <row r="86" spans="1:7" x14ac:dyDescent="0.35">
      <c r="A86" s="1">
        <v>45582</v>
      </c>
      <c r="B86">
        <v>164.51</v>
      </c>
      <c r="D86" s="1">
        <v>45644</v>
      </c>
      <c r="E86">
        <v>190.15</v>
      </c>
      <c r="F86">
        <f t="shared" si="2"/>
        <v>-3.5359172077922073E-2</v>
      </c>
      <c r="G86">
        <f t="shared" si="3"/>
        <v>-3.5999445970886265E-2</v>
      </c>
    </row>
    <row r="87" spans="1:7" x14ac:dyDescent="0.35">
      <c r="A87" s="1">
        <v>45581</v>
      </c>
      <c r="B87">
        <v>166.74</v>
      </c>
      <c r="D87" s="1">
        <v>45645</v>
      </c>
      <c r="E87">
        <v>189.7</v>
      </c>
      <c r="F87">
        <f t="shared" si="2"/>
        <v>-2.3665527215357193E-3</v>
      </c>
      <c r="G87">
        <f t="shared" si="3"/>
        <v>-2.3693574333002549E-3</v>
      </c>
    </row>
    <row r="88" spans="1:7" x14ac:dyDescent="0.35">
      <c r="A88" s="1">
        <v>45580</v>
      </c>
      <c r="B88">
        <v>166.9</v>
      </c>
      <c r="D88" s="1">
        <v>45646</v>
      </c>
      <c r="E88">
        <v>192.96</v>
      </c>
      <c r="F88">
        <f t="shared" si="2"/>
        <v>1.7185028993147177E-2</v>
      </c>
      <c r="G88">
        <f t="shared" si="3"/>
        <v>1.7039036597852247E-2</v>
      </c>
    </row>
    <row r="89" spans="1:7" x14ac:dyDescent="0.35">
      <c r="A89" s="1">
        <v>45579</v>
      </c>
      <c r="B89">
        <v>166.35</v>
      </c>
      <c r="D89" s="1">
        <v>45649</v>
      </c>
      <c r="E89">
        <v>195.99</v>
      </c>
      <c r="F89">
        <f t="shared" si="2"/>
        <v>1.5702736318407965E-2</v>
      </c>
      <c r="G89">
        <f t="shared" si="3"/>
        <v>1.5580723981947993E-2</v>
      </c>
    </row>
    <row r="90" spans="1:7" x14ac:dyDescent="0.35">
      <c r="A90" s="1">
        <v>45576</v>
      </c>
      <c r="B90">
        <v>164.52</v>
      </c>
      <c r="D90" s="1">
        <v>45650</v>
      </c>
      <c r="E90">
        <v>197.57</v>
      </c>
      <c r="F90">
        <f t="shared" si="2"/>
        <v>8.0616357977447012E-3</v>
      </c>
      <c r="G90">
        <f t="shared" si="3"/>
        <v>8.0293144045450147E-3</v>
      </c>
    </row>
    <row r="91" spans="1:7" x14ac:dyDescent="0.35">
      <c r="A91" s="1">
        <v>45575</v>
      </c>
      <c r="B91">
        <v>163.18</v>
      </c>
      <c r="D91" s="1">
        <v>45652</v>
      </c>
      <c r="E91">
        <v>197.1</v>
      </c>
      <c r="F91">
        <f t="shared" si="2"/>
        <v>-2.3789036797084522E-3</v>
      </c>
      <c r="G91">
        <f t="shared" si="3"/>
        <v>-2.3817377666392166E-3</v>
      </c>
    </row>
    <row r="92" spans="1:7" x14ac:dyDescent="0.35">
      <c r="A92" s="1">
        <v>45574</v>
      </c>
      <c r="B92">
        <v>163.06</v>
      </c>
      <c r="D92" s="1">
        <v>45653</v>
      </c>
      <c r="E92">
        <v>194.04</v>
      </c>
      <c r="F92">
        <f t="shared" si="2"/>
        <v>-1.5525114155251154E-2</v>
      </c>
      <c r="G92">
        <f t="shared" si="3"/>
        <v>-1.5646890781658741E-2</v>
      </c>
    </row>
    <row r="93" spans="1:7" x14ac:dyDescent="0.35">
      <c r="A93" s="1">
        <v>45573</v>
      </c>
      <c r="B93">
        <v>165.7</v>
      </c>
      <c r="D93" s="1">
        <v>45656</v>
      </c>
      <c r="E93">
        <v>192.69</v>
      </c>
      <c r="F93">
        <f t="shared" si="2"/>
        <v>-6.9573283858997857E-3</v>
      </c>
      <c r="G93">
        <f t="shared" si="3"/>
        <v>-6.9816434392049589E-3</v>
      </c>
    </row>
    <row r="94" spans="1:7" x14ac:dyDescent="0.35">
      <c r="A94" s="1">
        <v>45572</v>
      </c>
      <c r="B94">
        <v>164.39</v>
      </c>
      <c r="D94" s="1">
        <v>45657</v>
      </c>
      <c r="E94">
        <v>190.44</v>
      </c>
      <c r="F94">
        <f t="shared" si="2"/>
        <v>-1.1676786548341896E-2</v>
      </c>
      <c r="G94">
        <f t="shared" si="3"/>
        <v>-1.1745495611492822E-2</v>
      </c>
    </row>
    <row r="95" spans="1:7" x14ac:dyDescent="0.35">
      <c r="A95" s="1">
        <v>45569</v>
      </c>
      <c r="B95">
        <v>168.56</v>
      </c>
      <c r="D95" s="1">
        <v>45659</v>
      </c>
      <c r="E95">
        <v>190.63</v>
      </c>
      <c r="F95">
        <f t="shared" si="2"/>
        <v>9.9768956101658124E-4</v>
      </c>
      <c r="G95">
        <f t="shared" si="3"/>
        <v>9.9719219956729351E-4</v>
      </c>
    </row>
    <row r="96" spans="1:7" x14ac:dyDescent="0.35">
      <c r="A96" s="1">
        <v>45568</v>
      </c>
      <c r="B96">
        <v>167.21</v>
      </c>
      <c r="D96" s="1">
        <v>45660</v>
      </c>
      <c r="E96">
        <v>193.13</v>
      </c>
      <c r="F96">
        <f t="shared" si="2"/>
        <v>1.311441011383308E-2</v>
      </c>
      <c r="G96">
        <f t="shared" si="3"/>
        <v>1.3029160758622871E-2</v>
      </c>
    </row>
    <row r="97" spans="1:7" x14ac:dyDescent="0.35">
      <c r="A97" s="1">
        <v>45567</v>
      </c>
      <c r="B97">
        <v>167.31</v>
      </c>
      <c r="D97" s="1">
        <v>45663</v>
      </c>
      <c r="E97">
        <v>197.96</v>
      </c>
      <c r="F97">
        <f t="shared" si="2"/>
        <v>2.500906125407763E-2</v>
      </c>
      <c r="G97">
        <f t="shared" si="3"/>
        <v>2.4701452799177372E-2</v>
      </c>
    </row>
    <row r="98" spans="1:7" x14ac:dyDescent="0.35">
      <c r="A98" s="1">
        <v>45566</v>
      </c>
      <c r="B98">
        <v>168.42</v>
      </c>
      <c r="D98" s="1">
        <v>45664</v>
      </c>
      <c r="E98">
        <v>196.71</v>
      </c>
      <c r="F98">
        <f t="shared" si="2"/>
        <v>-6.3144069508991709E-3</v>
      </c>
      <c r="G98">
        <f t="shared" si="3"/>
        <v>-6.334427140047531E-3</v>
      </c>
    </row>
    <row r="99" spans="1:7" x14ac:dyDescent="0.35">
      <c r="A99" s="1">
        <v>45565</v>
      </c>
      <c r="B99">
        <v>167.19</v>
      </c>
      <c r="D99" s="1">
        <v>45665</v>
      </c>
      <c r="E99">
        <v>195.39</v>
      </c>
      <c r="F99">
        <f t="shared" si="2"/>
        <v>-6.710385847186323E-3</v>
      </c>
      <c r="G99">
        <f t="shared" si="3"/>
        <v>-6.7330017172179766E-3</v>
      </c>
    </row>
    <row r="100" spans="1:7" x14ac:dyDescent="0.35">
      <c r="A100" s="1">
        <v>45562</v>
      </c>
      <c r="B100">
        <v>165.29</v>
      </c>
      <c r="D100" s="1">
        <v>45667</v>
      </c>
      <c r="E100">
        <v>193.17</v>
      </c>
      <c r="F100">
        <f t="shared" si="2"/>
        <v>-1.1361891601412554E-2</v>
      </c>
      <c r="G100">
        <f t="shared" si="3"/>
        <v>-1.1426931008218016E-2</v>
      </c>
    </row>
    <row r="101" spans="1:7" x14ac:dyDescent="0.35">
      <c r="A101" s="1">
        <v>45561</v>
      </c>
      <c r="B101">
        <v>163.83000000000001</v>
      </c>
      <c r="D101" s="1">
        <v>45670</v>
      </c>
      <c r="E101">
        <v>192.29</v>
      </c>
      <c r="F101">
        <f t="shared" si="2"/>
        <v>-4.5555728115131517E-3</v>
      </c>
      <c r="G101">
        <f t="shared" si="3"/>
        <v>-4.5659810557060476E-3</v>
      </c>
    </row>
    <row r="102" spans="1:7" x14ac:dyDescent="0.35">
      <c r="A102" s="1">
        <v>45560</v>
      </c>
      <c r="B102">
        <v>162.99</v>
      </c>
      <c r="D102" s="1">
        <v>45671</v>
      </c>
      <c r="E102">
        <v>191.05</v>
      </c>
      <c r="F102">
        <f t="shared" si="2"/>
        <v>-6.4485932705807929E-3</v>
      </c>
      <c r="G102">
        <f t="shared" si="3"/>
        <v>-6.469475269586732E-3</v>
      </c>
    </row>
    <row r="103" spans="1:7" x14ac:dyDescent="0.35">
      <c r="A103" s="1">
        <v>45559</v>
      </c>
      <c r="B103">
        <v>163.63999999999999</v>
      </c>
      <c r="D103" s="1">
        <v>45672</v>
      </c>
      <c r="E103">
        <v>196.98</v>
      </c>
      <c r="F103">
        <f t="shared" si="2"/>
        <v>3.1038995027479602E-2</v>
      </c>
      <c r="G103">
        <f t="shared" si="3"/>
        <v>3.0567026848647275E-2</v>
      </c>
    </row>
    <row r="104" spans="1:7" x14ac:dyDescent="0.35">
      <c r="A104" s="1">
        <v>45558</v>
      </c>
      <c r="B104">
        <v>163.07</v>
      </c>
      <c r="D104" s="1">
        <v>45673</v>
      </c>
      <c r="E104">
        <v>194.41</v>
      </c>
      <c r="F104">
        <f t="shared" si="2"/>
        <v>-1.3047009848715572E-2</v>
      </c>
      <c r="G104">
        <f t="shared" si="3"/>
        <v>-1.3132869709007794E-2</v>
      </c>
    </row>
    <row r="105" spans="1:7" x14ac:dyDescent="0.35">
      <c r="A105" s="1">
        <v>45555</v>
      </c>
      <c r="B105">
        <v>164.64</v>
      </c>
      <c r="D105" s="1">
        <v>45674</v>
      </c>
      <c r="E105">
        <v>197.55</v>
      </c>
      <c r="F105">
        <f t="shared" si="2"/>
        <v>1.6151432539478497E-2</v>
      </c>
      <c r="G105">
        <f t="shared" si="3"/>
        <v>1.6022385824851357E-2</v>
      </c>
    </row>
    <row r="106" spans="1:7" x14ac:dyDescent="0.35">
      <c r="A106" s="1">
        <v>45554</v>
      </c>
      <c r="B106">
        <v>163.24</v>
      </c>
      <c r="D106" s="1">
        <v>45678</v>
      </c>
      <c r="E106">
        <v>199.63</v>
      </c>
      <c r="F106">
        <f t="shared" si="2"/>
        <v>1.0528980005061929E-2</v>
      </c>
      <c r="G106">
        <f t="shared" si="3"/>
        <v>1.0473936327162406E-2</v>
      </c>
    </row>
    <row r="107" spans="1:7" x14ac:dyDescent="0.35">
      <c r="A107" s="1">
        <v>45553</v>
      </c>
      <c r="B107">
        <v>160.81</v>
      </c>
      <c r="D107" s="1">
        <v>45679</v>
      </c>
      <c r="E107">
        <v>200.03</v>
      </c>
      <c r="F107">
        <f t="shared" si="2"/>
        <v>2.0037068576867489E-3</v>
      </c>
      <c r="G107">
        <f t="shared" si="3"/>
        <v>2.001702114599341E-3</v>
      </c>
    </row>
    <row r="108" spans="1:7" x14ac:dyDescent="0.35">
      <c r="A108" s="1">
        <v>45552</v>
      </c>
      <c r="B108">
        <v>160.28</v>
      </c>
      <c r="D108" s="1">
        <v>45680</v>
      </c>
      <c r="E108">
        <v>199.58</v>
      </c>
      <c r="F108">
        <f t="shared" si="2"/>
        <v>-2.2496625506173507E-3</v>
      </c>
      <c r="G108">
        <f t="shared" si="3"/>
        <v>-2.2521968429949886E-3</v>
      </c>
    </row>
    <row r="109" spans="1:7" x14ac:dyDescent="0.35">
      <c r="A109" s="1">
        <v>45551</v>
      </c>
      <c r="B109">
        <v>158.99</v>
      </c>
      <c r="D109" s="1">
        <v>45681</v>
      </c>
      <c r="E109">
        <v>201.9</v>
      </c>
      <c r="F109">
        <f t="shared" si="2"/>
        <v>1.1624411263653638E-2</v>
      </c>
      <c r="G109">
        <f t="shared" si="3"/>
        <v>1.1557366862625325E-2</v>
      </c>
    </row>
    <row r="110" spans="1:7" x14ac:dyDescent="0.35">
      <c r="A110" s="1">
        <v>45548</v>
      </c>
      <c r="B110">
        <v>158.37</v>
      </c>
      <c r="D110" s="1">
        <v>45684</v>
      </c>
      <c r="E110">
        <v>193.77</v>
      </c>
      <c r="F110">
        <f t="shared" si="2"/>
        <v>-4.0267459138187196E-2</v>
      </c>
      <c r="G110">
        <f t="shared" si="3"/>
        <v>-4.1100636606300735E-2</v>
      </c>
    </row>
    <row r="111" spans="1:7" x14ac:dyDescent="0.35">
      <c r="A111" s="1">
        <v>45547</v>
      </c>
      <c r="B111">
        <v>155.54</v>
      </c>
      <c r="D111" s="1">
        <v>45685</v>
      </c>
      <c r="E111">
        <v>197.07</v>
      </c>
      <c r="F111">
        <f t="shared" si="2"/>
        <v>1.7030500077411276E-2</v>
      </c>
      <c r="G111">
        <f t="shared" si="3"/>
        <v>1.6887106860000216E-2</v>
      </c>
    </row>
    <row r="112" spans="1:7" x14ac:dyDescent="0.35">
      <c r="A112" s="1">
        <v>45546</v>
      </c>
      <c r="B112">
        <v>152.15</v>
      </c>
      <c r="D112" s="1">
        <v>45686</v>
      </c>
      <c r="E112">
        <v>197.18</v>
      </c>
      <c r="F112">
        <f t="shared" si="2"/>
        <v>5.5817729740708201E-4</v>
      </c>
      <c r="G112">
        <f t="shared" si="3"/>
        <v>5.5802157440403488E-4</v>
      </c>
    </row>
    <row r="113" spans="1:7" x14ac:dyDescent="0.35">
      <c r="A113" s="1">
        <v>45545</v>
      </c>
      <c r="B113">
        <v>150.01</v>
      </c>
      <c r="D113" s="1">
        <v>45687</v>
      </c>
      <c r="E113">
        <v>202.63</v>
      </c>
      <c r="F113">
        <f t="shared" si="2"/>
        <v>2.7639720052743628E-2</v>
      </c>
      <c r="G113">
        <f t="shared" si="3"/>
        <v>2.7264638730342489E-2</v>
      </c>
    </row>
    <row r="114" spans="1:7" x14ac:dyDescent="0.35">
      <c r="A114" s="1">
        <v>45544</v>
      </c>
      <c r="B114">
        <v>149.54</v>
      </c>
      <c r="D114" s="1">
        <v>45688</v>
      </c>
      <c r="E114">
        <v>205.6</v>
      </c>
      <c r="F114">
        <f t="shared" si="2"/>
        <v>1.4657257069535601E-2</v>
      </c>
      <c r="G114">
        <f t="shared" si="3"/>
        <v>1.4550877703772183E-2</v>
      </c>
    </row>
    <row r="115" spans="1:7" x14ac:dyDescent="0.35">
      <c r="A115" s="1">
        <v>45541</v>
      </c>
      <c r="B115">
        <v>152.13</v>
      </c>
      <c r="D115" s="1">
        <v>45691</v>
      </c>
      <c r="E115">
        <v>202.64</v>
      </c>
      <c r="F115">
        <f t="shared" si="2"/>
        <v>-1.4396887159533113E-2</v>
      </c>
      <c r="G115">
        <f t="shared" si="3"/>
        <v>-1.4501527887590323E-2</v>
      </c>
    </row>
    <row r="116" spans="1:7" x14ac:dyDescent="0.35">
      <c r="A116" s="1">
        <v>45540</v>
      </c>
      <c r="B116">
        <v>158.6</v>
      </c>
      <c r="D116" s="1">
        <v>45692</v>
      </c>
      <c r="E116">
        <v>207.71</v>
      </c>
      <c r="F116">
        <f t="shared" si="2"/>
        <v>2.5019739439400029E-2</v>
      </c>
      <c r="G116">
        <f t="shared" si="3"/>
        <v>2.471187039459739E-2</v>
      </c>
    </row>
    <row r="117" spans="1:7" x14ac:dyDescent="0.35">
      <c r="A117" s="1">
        <v>45539</v>
      </c>
      <c r="B117">
        <v>157.81</v>
      </c>
      <c r="D117" s="1">
        <v>45693</v>
      </c>
      <c r="E117">
        <v>193.3</v>
      </c>
      <c r="F117">
        <f t="shared" si="2"/>
        <v>-6.9375571710557971E-2</v>
      </c>
      <c r="G117">
        <f t="shared" si="3"/>
        <v>-7.1899489873731806E-2</v>
      </c>
    </row>
    <row r="118" spans="1:7" x14ac:dyDescent="0.35">
      <c r="A118" s="1">
        <v>45538</v>
      </c>
      <c r="B118">
        <v>158.61000000000001</v>
      </c>
      <c r="D118" s="1">
        <v>45694</v>
      </c>
      <c r="E118">
        <v>193.31</v>
      </c>
      <c r="F118">
        <f t="shared" si="2"/>
        <v>5.1733057423646683E-5</v>
      </c>
      <c r="G118">
        <f t="shared" si="3"/>
        <v>5.1731719315209403E-5</v>
      </c>
    </row>
    <row r="119" spans="1:7" x14ac:dyDescent="0.35">
      <c r="A119" s="1">
        <v>45534</v>
      </c>
      <c r="B119">
        <v>165.11</v>
      </c>
      <c r="D119" s="1">
        <v>45695</v>
      </c>
      <c r="E119">
        <v>187.14</v>
      </c>
      <c r="F119">
        <f t="shared" si="2"/>
        <v>-3.1917645233045452E-2</v>
      </c>
      <c r="G119">
        <f t="shared" si="3"/>
        <v>-3.2438118085833592E-2</v>
      </c>
    </row>
    <row r="120" spans="1:7" x14ac:dyDescent="0.35">
      <c r="A120" s="1">
        <v>45533</v>
      </c>
      <c r="B120">
        <v>163.4</v>
      </c>
      <c r="D120" s="1">
        <v>45698</v>
      </c>
      <c r="E120">
        <v>188.2</v>
      </c>
      <c r="F120">
        <f t="shared" si="2"/>
        <v>5.6642086138719797E-3</v>
      </c>
      <c r="G120">
        <f t="shared" si="3"/>
        <v>5.6482273035124674E-3</v>
      </c>
    </row>
    <row r="121" spans="1:7" x14ac:dyDescent="0.35">
      <c r="A121" s="1">
        <v>45532</v>
      </c>
      <c r="B121">
        <v>164.5</v>
      </c>
      <c r="D121" s="1">
        <v>45699</v>
      </c>
      <c r="E121">
        <v>187.07</v>
      </c>
      <c r="F121">
        <f t="shared" si="2"/>
        <v>-6.0042507970244179E-3</v>
      </c>
      <c r="G121">
        <f t="shared" si="3"/>
        <v>-6.0223487904660124E-3</v>
      </c>
    </row>
    <row r="122" spans="1:7" x14ac:dyDescent="0.35">
      <c r="A122" s="1">
        <v>45531</v>
      </c>
      <c r="B122">
        <v>166.38</v>
      </c>
      <c r="D122" s="1">
        <v>45700</v>
      </c>
      <c r="E122">
        <v>185.43</v>
      </c>
      <c r="F122">
        <f t="shared" si="2"/>
        <v>-8.7667717966535864E-3</v>
      </c>
      <c r="G122">
        <f t="shared" si="3"/>
        <v>-8.8054260215215223E-3</v>
      </c>
    </row>
    <row r="123" spans="1:7" x14ac:dyDescent="0.35">
      <c r="A123" s="1">
        <v>45530</v>
      </c>
      <c r="B123">
        <v>167.93</v>
      </c>
      <c r="D123" s="1">
        <v>45701</v>
      </c>
      <c r="E123">
        <v>187.88</v>
      </c>
      <c r="F123">
        <f t="shared" si="2"/>
        <v>1.3212533031332517E-2</v>
      </c>
      <c r="G123">
        <f t="shared" si="3"/>
        <v>1.3126008819502539E-2</v>
      </c>
    </row>
    <row r="124" spans="1:7" x14ac:dyDescent="0.35">
      <c r="A124" s="1">
        <v>45527</v>
      </c>
      <c r="B124">
        <v>167.43</v>
      </c>
      <c r="D124" s="1">
        <v>45702</v>
      </c>
      <c r="E124">
        <v>186.87</v>
      </c>
      <c r="F124">
        <f t="shared" si="2"/>
        <v>-5.3757717692143438E-3</v>
      </c>
      <c r="G124">
        <f t="shared" si="3"/>
        <v>-5.3902732246304402E-3</v>
      </c>
    </row>
    <row r="125" spans="1:7" x14ac:dyDescent="0.35">
      <c r="A125" s="1">
        <v>45526</v>
      </c>
      <c r="B125">
        <v>165.49</v>
      </c>
      <c r="D125" s="1">
        <v>45706</v>
      </c>
      <c r="E125">
        <v>185.8</v>
      </c>
      <c r="F125">
        <f t="shared" si="2"/>
        <v>-5.725905709851732E-3</v>
      </c>
      <c r="G125">
        <f t="shared" si="3"/>
        <v>-5.7423615544257012E-3</v>
      </c>
    </row>
    <row r="126" spans="1:7" x14ac:dyDescent="0.35">
      <c r="A126" s="1">
        <v>45525</v>
      </c>
      <c r="B126">
        <v>167.63</v>
      </c>
      <c r="D126" s="1">
        <v>45707</v>
      </c>
      <c r="E126">
        <v>187.13</v>
      </c>
      <c r="F126">
        <f t="shared" si="2"/>
        <v>7.1582346609256409E-3</v>
      </c>
      <c r="G126">
        <f t="shared" si="3"/>
        <v>7.1327361099588682E-3</v>
      </c>
    </row>
    <row r="127" spans="1:7" x14ac:dyDescent="0.35">
      <c r="A127" s="1">
        <v>45524</v>
      </c>
      <c r="B127">
        <v>168.96</v>
      </c>
      <c r="D127" s="4">
        <v>45708</v>
      </c>
      <c r="E127">
        <v>186.64</v>
      </c>
      <c r="F127">
        <f t="shared" si="2"/>
        <v>-2.6185005076685146E-3</v>
      </c>
      <c r="G127">
        <f t="shared" si="3"/>
        <v>-2.6219347765227062E-3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39C1-B758-4007-B52B-B97FDCE5B54B}">
  <sheetPr codeName="Sheet7"/>
  <dimension ref="A1:L127"/>
  <sheetViews>
    <sheetView topLeftCell="C1" workbookViewId="0">
      <selection activeCell="O3" sqref="O3"/>
    </sheetView>
  </sheetViews>
  <sheetFormatPr defaultRowHeight="14.5" x14ac:dyDescent="0.35"/>
  <cols>
    <col min="1" max="1" width="10.453125" bestFit="1" customWidth="1"/>
    <col min="2" max="2" width="15.1796875" bestFit="1" customWidth="1"/>
    <col min="4" max="4" width="10.81640625" bestFit="1" customWidth="1"/>
    <col min="5" max="5" width="15.1796875" bestFit="1" customWidth="1"/>
    <col min="6" max="7" width="12.81640625" bestFit="1" customWidth="1"/>
    <col min="9" max="9" width="22.1796875" bestFit="1" customWidth="1"/>
    <col min="10" max="10" width="15.54296875" bestFit="1" customWidth="1"/>
    <col min="11" max="12" width="13.1796875" bestFit="1" customWidth="1"/>
    <col min="15" max="15" width="13.1796875" bestFit="1" customWidth="1"/>
  </cols>
  <sheetData>
    <row r="1" spans="1:12" x14ac:dyDescent="0.35">
      <c r="A1" t="s">
        <v>0</v>
      </c>
      <c r="B1" t="s">
        <v>2</v>
      </c>
      <c r="D1" s="2" t="s">
        <v>0</v>
      </c>
      <c r="E1" s="2" t="s">
        <v>2</v>
      </c>
      <c r="F1" s="2" t="s">
        <v>21</v>
      </c>
      <c r="G1" s="2" t="s">
        <v>22</v>
      </c>
    </row>
    <row r="2" spans="1:12" x14ac:dyDescent="0.35">
      <c r="A2" s="1">
        <v>45708</v>
      </c>
      <c r="B2">
        <v>481.8</v>
      </c>
      <c r="D2" s="4">
        <v>45524</v>
      </c>
      <c r="E2">
        <v>448.36</v>
      </c>
      <c r="F2" s="2"/>
      <c r="G2" s="2"/>
      <c r="I2" s="6"/>
      <c r="J2" s="7" t="s">
        <v>2</v>
      </c>
      <c r="K2" s="7" t="s">
        <v>21</v>
      </c>
      <c r="L2" s="7" t="s">
        <v>14</v>
      </c>
    </row>
    <row r="3" spans="1:12" x14ac:dyDescent="0.35">
      <c r="A3" s="1">
        <v>45707</v>
      </c>
      <c r="B3">
        <v>483.77</v>
      </c>
      <c r="D3" s="1">
        <v>45525</v>
      </c>
      <c r="E3">
        <v>446.6</v>
      </c>
      <c r="F3">
        <f>(E3-E2)/E2</f>
        <v>-3.9254170755642585E-3</v>
      </c>
      <c r="G3">
        <f>LN(E3/E2)</f>
        <v>-3.9331417468370915E-3</v>
      </c>
      <c r="I3" s="7" t="s">
        <v>5</v>
      </c>
      <c r="J3" s="8">
        <v>461.97190476190474</v>
      </c>
      <c r="K3" s="8">
        <v>6.2665481858702589E-4</v>
      </c>
      <c r="L3" s="8">
        <v>5.7546087222300158E-4</v>
      </c>
    </row>
    <row r="4" spans="1:12" x14ac:dyDescent="0.35">
      <c r="A4" s="1">
        <v>45706</v>
      </c>
      <c r="B4">
        <v>482.82</v>
      </c>
      <c r="D4" s="1">
        <v>45526</v>
      </c>
      <c r="E4">
        <v>449.03</v>
      </c>
      <c r="F4">
        <f t="shared" ref="F4:F67" si="0">(E4-E3)/E3</f>
        <v>5.4411106135242946E-3</v>
      </c>
      <c r="G4">
        <f t="shared" ref="G4:G67" si="1">LN(E4/E3)</f>
        <v>5.4263612489305378E-3</v>
      </c>
      <c r="I4" s="7" t="s">
        <v>6</v>
      </c>
      <c r="J4" s="8">
        <v>460.23500000000001</v>
      </c>
      <c r="K4" s="8">
        <v>4.1356492969395696E-4</v>
      </c>
      <c r="L4" s="8">
        <v>4.134794352892201E-4</v>
      </c>
    </row>
    <row r="5" spans="1:12" x14ac:dyDescent="0.35">
      <c r="A5" s="1">
        <v>45702</v>
      </c>
      <c r="B5">
        <v>479.59</v>
      </c>
      <c r="D5" s="1">
        <v>45527</v>
      </c>
      <c r="E5">
        <v>453.38</v>
      </c>
      <c r="F5">
        <f t="shared" si="0"/>
        <v>9.6875487161214684E-3</v>
      </c>
      <c r="G5">
        <f t="shared" si="1"/>
        <v>9.6409252853912088E-3</v>
      </c>
      <c r="I5" s="7" t="s">
        <v>7</v>
      </c>
      <c r="J5" s="8">
        <v>9.8041408977460698</v>
      </c>
      <c r="K5" s="8">
        <v>1.0172362905400365E-2</v>
      </c>
      <c r="L5" s="8">
        <v>1.0127406213208113E-2</v>
      </c>
    </row>
    <row r="6" spans="1:12" x14ac:dyDescent="0.35">
      <c r="A6" s="1">
        <v>45701</v>
      </c>
      <c r="B6">
        <v>480.49</v>
      </c>
      <c r="D6" s="1">
        <v>45530</v>
      </c>
      <c r="E6">
        <v>454.49</v>
      </c>
      <c r="F6">
        <f t="shared" si="0"/>
        <v>2.4482773832105818E-3</v>
      </c>
      <c r="G6">
        <f t="shared" si="1"/>
        <v>2.4452852348823477E-3</v>
      </c>
      <c r="I6" s="7" t="s">
        <v>8</v>
      </c>
      <c r="J6" s="8">
        <v>96.121178742857111</v>
      </c>
      <c r="K6" s="8">
        <v>1.0347696707916533E-4</v>
      </c>
      <c r="L6" s="8">
        <v>1.025643566073263E-4</v>
      </c>
    </row>
    <row r="7" spans="1:12" x14ac:dyDescent="0.35">
      <c r="A7" s="1">
        <v>45700</v>
      </c>
      <c r="B7">
        <v>471.73</v>
      </c>
      <c r="D7" s="1">
        <v>45531</v>
      </c>
      <c r="E7">
        <v>460.63</v>
      </c>
      <c r="F7">
        <f t="shared" si="0"/>
        <v>1.3509648177077574E-2</v>
      </c>
      <c r="G7">
        <f t="shared" si="1"/>
        <v>1.341920652625133E-2</v>
      </c>
      <c r="I7" s="7" t="s">
        <v>9</v>
      </c>
      <c r="J7" s="8">
        <v>-0.59312925967251529</v>
      </c>
      <c r="K7" s="8">
        <v>5.4785827861212137</v>
      </c>
      <c r="L7" s="8">
        <v>5.0513195452164776</v>
      </c>
    </row>
    <row r="8" spans="1:12" x14ac:dyDescent="0.35">
      <c r="A8" s="1">
        <v>45699</v>
      </c>
      <c r="B8">
        <v>472.61</v>
      </c>
      <c r="D8" s="1">
        <v>45532</v>
      </c>
      <c r="E8">
        <v>464.59</v>
      </c>
      <c r="F8">
        <f t="shared" si="0"/>
        <v>8.596921607363783E-3</v>
      </c>
      <c r="G8">
        <f t="shared" si="1"/>
        <v>8.5601785116339625E-3</v>
      </c>
      <c r="I8" s="7" t="s">
        <v>10</v>
      </c>
      <c r="J8" s="8">
        <v>0.3293260224807722</v>
      </c>
      <c r="K8" s="8">
        <v>0.82967545109815688</v>
      </c>
      <c r="L8" s="8">
        <v>0.73184311883700415</v>
      </c>
    </row>
    <row r="9" spans="1:12" x14ac:dyDescent="0.35">
      <c r="A9" s="1">
        <v>45698</v>
      </c>
      <c r="B9">
        <v>470.17</v>
      </c>
      <c r="D9" s="1">
        <v>45533</v>
      </c>
      <c r="E9">
        <v>468.37</v>
      </c>
      <c r="F9">
        <f t="shared" si="0"/>
        <v>8.1362061172217011E-3</v>
      </c>
      <c r="G9">
        <f t="shared" si="1"/>
        <v>8.1032856368919957E-3</v>
      </c>
      <c r="I9" s="7" t="s">
        <v>11</v>
      </c>
      <c r="J9" s="8">
        <v>442.29</v>
      </c>
      <c r="K9" s="8">
        <v>-2.8522473201412494E-2</v>
      </c>
      <c r="L9" s="8">
        <v>-2.8937142909209401E-2</v>
      </c>
    </row>
    <row r="10" spans="1:12" x14ac:dyDescent="0.35">
      <c r="A10" s="1">
        <v>45695</v>
      </c>
      <c r="B10">
        <v>472.74</v>
      </c>
      <c r="D10" s="1">
        <v>45534</v>
      </c>
      <c r="E10">
        <v>475.92</v>
      </c>
      <c r="F10">
        <f t="shared" si="0"/>
        <v>1.6119734398018684E-2</v>
      </c>
      <c r="G10">
        <f t="shared" si="1"/>
        <v>1.5991191029611305E-2</v>
      </c>
      <c r="I10" s="7" t="s">
        <v>12</v>
      </c>
      <c r="J10" s="8">
        <v>483.77</v>
      </c>
      <c r="K10" s="8">
        <v>5.3565811351278421E-2</v>
      </c>
      <c r="L10" s="8">
        <v>5.2180421557570654E-2</v>
      </c>
    </row>
    <row r="11" spans="1:12" x14ac:dyDescent="0.35">
      <c r="A11" s="1">
        <v>45694</v>
      </c>
      <c r="B11">
        <v>477.22</v>
      </c>
      <c r="D11" s="1">
        <v>45538</v>
      </c>
      <c r="E11">
        <v>476.83</v>
      </c>
      <c r="F11">
        <f t="shared" si="0"/>
        <v>1.9120860648847876E-3</v>
      </c>
      <c r="G11">
        <f t="shared" si="1"/>
        <v>1.9102603552304657E-3</v>
      </c>
    </row>
    <row r="12" spans="1:12" x14ac:dyDescent="0.35">
      <c r="A12" s="1">
        <v>45693</v>
      </c>
      <c r="B12">
        <v>473.73</v>
      </c>
      <c r="D12" s="1">
        <v>45539</v>
      </c>
      <c r="E12">
        <v>478.57</v>
      </c>
      <c r="F12">
        <f t="shared" si="0"/>
        <v>3.6490992596942499E-3</v>
      </c>
      <c r="G12">
        <f t="shared" si="1"/>
        <v>3.6424574498357671E-3</v>
      </c>
      <c r="J12" s="2" t="s">
        <v>15</v>
      </c>
    </row>
    <row r="13" spans="1:12" x14ac:dyDescent="0.35">
      <c r="A13" s="1">
        <v>45692</v>
      </c>
      <c r="B13">
        <v>467.49</v>
      </c>
      <c r="D13" s="1">
        <v>45540</v>
      </c>
      <c r="E13">
        <v>464.92</v>
      </c>
      <c r="F13">
        <f t="shared" si="0"/>
        <v>-2.8522473201412494E-2</v>
      </c>
      <c r="G13">
        <f t="shared" si="1"/>
        <v>-2.8937142909209401E-2</v>
      </c>
      <c r="I13" s="2" t="s">
        <v>16</v>
      </c>
      <c r="J13" s="9">
        <f>K3*252</f>
        <v>0.15791701428393051</v>
      </c>
    </row>
    <row r="14" spans="1:12" x14ac:dyDescent="0.35">
      <c r="A14" s="1">
        <v>45691</v>
      </c>
      <c r="B14">
        <v>464.61</v>
      </c>
      <c r="D14" s="1">
        <v>45541</v>
      </c>
      <c r="E14">
        <v>459.42</v>
      </c>
      <c r="F14">
        <f t="shared" si="0"/>
        <v>-1.1829992256732341E-2</v>
      </c>
      <c r="G14">
        <f t="shared" si="1"/>
        <v>-1.1900523422420105E-2</v>
      </c>
      <c r="I14" s="2" t="s">
        <v>23</v>
      </c>
      <c r="J14" s="9">
        <f>L3*252</f>
        <v>0.1450161398001964</v>
      </c>
    </row>
    <row r="15" spans="1:12" x14ac:dyDescent="0.35">
      <c r="A15" s="1">
        <v>45688</v>
      </c>
      <c r="B15">
        <v>468.67</v>
      </c>
      <c r="D15" s="1">
        <v>45544</v>
      </c>
      <c r="E15">
        <v>459.61</v>
      </c>
      <c r="F15">
        <f t="shared" si="0"/>
        <v>4.1356492969395696E-4</v>
      </c>
      <c r="G15">
        <f t="shared" si="1"/>
        <v>4.134794352892201E-4</v>
      </c>
      <c r="I15" s="2" t="s">
        <v>18</v>
      </c>
      <c r="J15" s="10">
        <f>K5*SQRT(252)</f>
        <v>0.16148125496152696</v>
      </c>
    </row>
    <row r="16" spans="1:12" x14ac:dyDescent="0.35">
      <c r="A16" s="1">
        <v>45687</v>
      </c>
      <c r="B16">
        <v>472.35</v>
      </c>
      <c r="D16" s="1">
        <v>45545</v>
      </c>
      <c r="E16">
        <v>458.92</v>
      </c>
      <c r="F16">
        <f t="shared" si="0"/>
        <v>-1.5012728182589538E-3</v>
      </c>
      <c r="G16">
        <f t="shared" si="1"/>
        <v>-1.5024008574341054E-3</v>
      </c>
      <c r="I16" s="2" t="s">
        <v>19</v>
      </c>
      <c r="J16" s="10">
        <f>L5*SQRT(252)</f>
        <v>0.16076758959767429</v>
      </c>
    </row>
    <row r="17" spans="1:10" x14ac:dyDescent="0.35">
      <c r="A17" s="1">
        <v>45686</v>
      </c>
      <c r="B17">
        <v>469.26</v>
      </c>
      <c r="D17" s="1">
        <v>45546</v>
      </c>
      <c r="E17">
        <v>453.1</v>
      </c>
      <c r="F17">
        <f t="shared" si="0"/>
        <v>-1.2681948923559647E-2</v>
      </c>
      <c r="G17">
        <f t="shared" si="1"/>
        <v>-1.2763051257849737E-2</v>
      </c>
      <c r="I17" s="2" t="s">
        <v>20</v>
      </c>
      <c r="J17" s="9">
        <f>((E127/E2)^(252/251))-1</f>
        <v>7.4890926947890568E-2</v>
      </c>
    </row>
    <row r="18" spans="1:10" x14ac:dyDescent="0.35">
      <c r="A18" s="1">
        <v>45685</v>
      </c>
      <c r="B18">
        <v>469.97</v>
      </c>
      <c r="D18" s="1">
        <v>45547</v>
      </c>
      <c r="E18">
        <v>450.87</v>
      </c>
      <c r="F18">
        <f t="shared" si="0"/>
        <v>-4.9216508497020922E-3</v>
      </c>
      <c r="G18">
        <f t="shared" si="1"/>
        <v>-4.9338020589798906E-3</v>
      </c>
    </row>
    <row r="19" spans="1:10" x14ac:dyDescent="0.35">
      <c r="A19" s="1">
        <v>45684</v>
      </c>
      <c r="B19">
        <v>474.7</v>
      </c>
      <c r="D19" s="1">
        <v>45548</v>
      </c>
      <c r="E19">
        <v>447.61</v>
      </c>
      <c r="F19">
        <f t="shared" si="0"/>
        <v>-7.2304655443919327E-3</v>
      </c>
      <c r="G19">
        <f t="shared" si="1"/>
        <v>-7.2567320496784733E-3</v>
      </c>
    </row>
    <row r="20" spans="1:10" x14ac:dyDescent="0.35">
      <c r="A20" s="1">
        <v>45681</v>
      </c>
      <c r="B20">
        <v>463.19</v>
      </c>
      <c r="D20" s="1">
        <v>45551</v>
      </c>
      <c r="E20">
        <v>451.78</v>
      </c>
      <c r="F20">
        <f t="shared" si="0"/>
        <v>9.3161457518821274E-3</v>
      </c>
      <c r="G20">
        <f t="shared" si="1"/>
        <v>9.2730181146949576E-3</v>
      </c>
    </row>
    <row r="21" spans="1:10" x14ac:dyDescent="0.35">
      <c r="A21" s="1">
        <v>45680</v>
      </c>
      <c r="B21">
        <v>459.83</v>
      </c>
      <c r="D21" s="1">
        <v>45552</v>
      </c>
      <c r="E21">
        <v>456.68</v>
      </c>
      <c r="F21">
        <f t="shared" si="0"/>
        <v>1.0845986984815694E-2</v>
      </c>
      <c r="G21">
        <f t="shared" si="1"/>
        <v>1.0787591128997385E-2</v>
      </c>
    </row>
    <row r="22" spans="1:10" x14ac:dyDescent="0.35">
      <c r="A22" s="1">
        <v>45679</v>
      </c>
      <c r="B22">
        <v>460.51</v>
      </c>
      <c r="D22" s="1">
        <v>45553</v>
      </c>
      <c r="E22">
        <v>456.6</v>
      </c>
      <c r="F22">
        <f t="shared" si="0"/>
        <v>-1.7517736708413787E-4</v>
      </c>
      <c r="G22">
        <f t="shared" si="1"/>
        <v>-1.7519271243126764E-4</v>
      </c>
    </row>
    <row r="23" spans="1:10" x14ac:dyDescent="0.35">
      <c r="A23" s="1">
        <v>45678</v>
      </c>
      <c r="B23">
        <v>468.57</v>
      </c>
      <c r="D23" s="1">
        <v>45554</v>
      </c>
      <c r="E23">
        <v>459.71</v>
      </c>
      <c r="F23">
        <f t="shared" si="0"/>
        <v>6.8112133158124326E-3</v>
      </c>
      <c r="G23">
        <f t="shared" si="1"/>
        <v>6.7881217972680218E-3</v>
      </c>
    </row>
    <row r="24" spans="1:10" x14ac:dyDescent="0.35">
      <c r="A24" s="1">
        <v>45674</v>
      </c>
      <c r="B24">
        <v>467.95</v>
      </c>
      <c r="D24" s="1">
        <v>45555</v>
      </c>
      <c r="E24">
        <v>455.31</v>
      </c>
      <c r="F24">
        <f t="shared" si="0"/>
        <v>-9.5712514411258783E-3</v>
      </c>
      <c r="G24">
        <f t="shared" si="1"/>
        <v>-9.6173502528991116E-3</v>
      </c>
    </row>
    <row r="25" spans="1:10" x14ac:dyDescent="0.35">
      <c r="A25" s="1">
        <v>45673</v>
      </c>
      <c r="B25">
        <v>462.81</v>
      </c>
      <c r="D25" s="1">
        <v>45558</v>
      </c>
      <c r="E25">
        <v>454.98</v>
      </c>
      <c r="F25">
        <f t="shared" si="0"/>
        <v>-7.2478091849505634E-4</v>
      </c>
      <c r="G25">
        <f t="shared" si="1"/>
        <v>-7.2504369916489425E-4</v>
      </c>
    </row>
    <row r="26" spans="1:10" x14ac:dyDescent="0.35">
      <c r="A26" s="1">
        <v>45672</v>
      </c>
      <c r="B26">
        <v>458.51</v>
      </c>
      <c r="D26" s="1">
        <v>45559</v>
      </c>
      <c r="E26">
        <v>454.56</v>
      </c>
      <c r="F26">
        <f t="shared" si="0"/>
        <v>-9.2311749967035012E-4</v>
      </c>
      <c r="G26">
        <f t="shared" si="1"/>
        <v>-9.2354383502137494E-4</v>
      </c>
    </row>
    <row r="27" spans="1:10" x14ac:dyDescent="0.35">
      <c r="A27" s="1">
        <v>45671</v>
      </c>
      <c r="B27">
        <v>450.03</v>
      </c>
      <c r="D27" s="1">
        <v>45560</v>
      </c>
      <c r="E27">
        <v>452.36</v>
      </c>
      <c r="F27">
        <f t="shared" si="0"/>
        <v>-4.8398451249559767E-3</v>
      </c>
      <c r="G27">
        <f t="shared" si="1"/>
        <v>-4.8515951027515219E-3</v>
      </c>
    </row>
    <row r="28" spans="1:10" x14ac:dyDescent="0.35">
      <c r="A28" s="1">
        <v>45670</v>
      </c>
      <c r="B28">
        <v>443.91</v>
      </c>
      <c r="D28" s="1">
        <v>45561</v>
      </c>
      <c r="E28">
        <v>454.18</v>
      </c>
      <c r="F28">
        <f t="shared" si="0"/>
        <v>4.0233442391015856E-3</v>
      </c>
      <c r="G28">
        <f t="shared" si="1"/>
        <v>4.015272233396594E-3</v>
      </c>
    </row>
    <row r="29" spans="1:10" x14ac:dyDescent="0.35">
      <c r="A29" s="1">
        <v>45667</v>
      </c>
      <c r="B29">
        <v>442.66</v>
      </c>
      <c r="D29" s="1">
        <v>45562</v>
      </c>
      <c r="E29">
        <v>457.47</v>
      </c>
      <c r="F29">
        <f t="shared" si="0"/>
        <v>7.2438240345238016E-3</v>
      </c>
      <c r="G29">
        <f t="shared" si="1"/>
        <v>7.2177135585077381E-3</v>
      </c>
    </row>
    <row r="30" spans="1:10" x14ac:dyDescent="0.35">
      <c r="A30" s="1">
        <v>45665</v>
      </c>
      <c r="B30">
        <v>451.84</v>
      </c>
      <c r="D30" s="1">
        <v>45565</v>
      </c>
      <c r="E30">
        <v>460.26</v>
      </c>
      <c r="F30">
        <f t="shared" si="0"/>
        <v>6.0987605744638193E-3</v>
      </c>
      <c r="G30">
        <f t="shared" si="1"/>
        <v>6.080238404229314E-3</v>
      </c>
    </row>
    <row r="31" spans="1:10" x14ac:dyDescent="0.35">
      <c r="A31" s="1">
        <v>45664</v>
      </c>
      <c r="B31">
        <v>452.92</v>
      </c>
      <c r="D31" s="1">
        <v>45566</v>
      </c>
      <c r="E31">
        <v>457.41</v>
      </c>
      <c r="F31">
        <f t="shared" si="0"/>
        <v>-6.1921522617650153E-3</v>
      </c>
      <c r="G31">
        <f t="shared" si="1"/>
        <v>-6.2114031473345455E-3</v>
      </c>
    </row>
    <row r="32" spans="1:10" x14ac:dyDescent="0.35">
      <c r="A32" s="1">
        <v>45663</v>
      </c>
      <c r="B32">
        <v>451.41</v>
      </c>
      <c r="D32" s="1">
        <v>45567</v>
      </c>
      <c r="E32">
        <v>456.67</v>
      </c>
      <c r="F32">
        <f t="shared" si="0"/>
        <v>-1.6178045954395599E-3</v>
      </c>
      <c r="G32">
        <f t="shared" si="1"/>
        <v>-1.619114654431058E-3</v>
      </c>
    </row>
    <row r="33" spans="1:7" x14ac:dyDescent="0.35">
      <c r="A33" s="1">
        <v>45660</v>
      </c>
      <c r="B33">
        <v>453.56</v>
      </c>
      <c r="D33" s="1">
        <v>45568</v>
      </c>
      <c r="E33">
        <v>452.96</v>
      </c>
      <c r="F33">
        <f t="shared" si="0"/>
        <v>-8.1240282917643732E-3</v>
      </c>
      <c r="G33">
        <f t="shared" si="1"/>
        <v>-8.1572080339049908E-3</v>
      </c>
    </row>
    <row r="34" spans="1:7" x14ac:dyDescent="0.35">
      <c r="A34" s="1">
        <v>45659</v>
      </c>
      <c r="B34">
        <v>451.1</v>
      </c>
      <c r="D34" s="1">
        <v>45569</v>
      </c>
      <c r="E34">
        <v>461.97</v>
      </c>
      <c r="F34">
        <f t="shared" si="0"/>
        <v>1.9891381137407384E-2</v>
      </c>
      <c r="G34">
        <f t="shared" si="1"/>
        <v>1.9696132544841729E-2</v>
      </c>
    </row>
    <row r="35" spans="1:7" x14ac:dyDescent="0.35">
      <c r="A35" s="1">
        <v>45657</v>
      </c>
      <c r="B35">
        <v>453.28</v>
      </c>
      <c r="D35" s="1">
        <v>45572</v>
      </c>
      <c r="E35">
        <v>453.5</v>
      </c>
      <c r="F35">
        <f t="shared" si="0"/>
        <v>-1.8334523886832536E-2</v>
      </c>
      <c r="G35">
        <f t="shared" si="1"/>
        <v>-1.8504684353239955E-2</v>
      </c>
    </row>
    <row r="36" spans="1:7" x14ac:dyDescent="0.35">
      <c r="A36" s="1">
        <v>45656</v>
      </c>
      <c r="B36">
        <v>452.16</v>
      </c>
      <c r="D36" s="1">
        <v>45573</v>
      </c>
      <c r="E36">
        <v>453.8</v>
      </c>
      <c r="F36">
        <f t="shared" si="0"/>
        <v>6.6152149944875718E-4</v>
      </c>
      <c r="G36">
        <f t="shared" si="1"/>
        <v>6.6130279055008569E-4</v>
      </c>
    </row>
    <row r="37" spans="1:7" x14ac:dyDescent="0.35">
      <c r="A37" s="1">
        <v>45653</v>
      </c>
      <c r="B37">
        <v>456.51</v>
      </c>
      <c r="D37" s="1">
        <v>45574</v>
      </c>
      <c r="E37">
        <v>455.9</v>
      </c>
      <c r="F37">
        <f t="shared" si="0"/>
        <v>4.6275892463639619E-3</v>
      </c>
      <c r="G37">
        <f t="shared" si="1"/>
        <v>4.6169148736541973E-3</v>
      </c>
    </row>
    <row r="38" spans="1:7" x14ac:dyDescent="0.35">
      <c r="A38" s="1">
        <v>45652</v>
      </c>
      <c r="B38">
        <v>459.08</v>
      </c>
      <c r="D38" s="1">
        <v>45575</v>
      </c>
      <c r="E38">
        <v>454.93</v>
      </c>
      <c r="F38">
        <f t="shared" si="0"/>
        <v>-2.1276595744680205E-3</v>
      </c>
      <c r="G38">
        <f t="shared" si="1"/>
        <v>-2.1299262578248533E-3</v>
      </c>
    </row>
    <row r="39" spans="1:7" x14ac:dyDescent="0.35">
      <c r="A39" s="1">
        <v>45650</v>
      </c>
      <c r="B39">
        <v>458.66</v>
      </c>
      <c r="D39" s="1">
        <v>45576</v>
      </c>
      <c r="E39">
        <v>460.21</v>
      </c>
      <c r="F39">
        <f t="shared" si="0"/>
        <v>1.1606181170729502E-2</v>
      </c>
      <c r="G39">
        <f t="shared" si="1"/>
        <v>1.1539346086355153E-2</v>
      </c>
    </row>
    <row r="40" spans="1:7" x14ac:dyDescent="0.35">
      <c r="A40" s="1">
        <v>45649</v>
      </c>
      <c r="B40">
        <v>454.35</v>
      </c>
      <c r="D40" s="1">
        <v>45579</v>
      </c>
      <c r="E40">
        <v>459.98</v>
      </c>
      <c r="F40">
        <f t="shared" si="0"/>
        <v>-4.9977184328884932E-4</v>
      </c>
      <c r="G40">
        <f t="shared" si="1"/>
        <v>-4.9989677086179378E-4</v>
      </c>
    </row>
    <row r="41" spans="1:7" x14ac:dyDescent="0.35">
      <c r="A41" s="1">
        <v>45646</v>
      </c>
      <c r="B41">
        <v>453.2</v>
      </c>
      <c r="D41" s="1">
        <v>45580</v>
      </c>
      <c r="E41">
        <v>462.68</v>
      </c>
      <c r="F41">
        <f t="shared" si="0"/>
        <v>5.8698204269750608E-3</v>
      </c>
      <c r="G41">
        <f t="shared" si="1"/>
        <v>5.8526601501367043E-3</v>
      </c>
    </row>
    <row r="42" spans="1:7" x14ac:dyDescent="0.35">
      <c r="A42" s="1">
        <v>45645</v>
      </c>
      <c r="B42">
        <v>449.34</v>
      </c>
      <c r="D42" s="1">
        <v>45581</v>
      </c>
      <c r="E42">
        <v>465.69</v>
      </c>
      <c r="F42">
        <f t="shared" si="0"/>
        <v>6.5055762081784188E-3</v>
      </c>
      <c r="G42">
        <f t="shared" si="1"/>
        <v>6.4845062792609348E-3</v>
      </c>
    </row>
    <row r="43" spans="1:7" x14ac:dyDescent="0.35">
      <c r="A43" s="1">
        <v>45644</v>
      </c>
      <c r="B43">
        <v>446.59</v>
      </c>
      <c r="D43" s="1">
        <v>45582</v>
      </c>
      <c r="E43">
        <v>465.85</v>
      </c>
      <c r="F43">
        <f t="shared" si="0"/>
        <v>3.4357619875888468E-4</v>
      </c>
      <c r="G43">
        <f t="shared" si="1"/>
        <v>3.4351718997235631E-4</v>
      </c>
    </row>
    <row r="44" spans="1:7" x14ac:dyDescent="0.35">
      <c r="A44" s="1">
        <v>45643</v>
      </c>
      <c r="B44">
        <v>455.66</v>
      </c>
      <c r="D44" s="1">
        <v>45583</v>
      </c>
      <c r="E44">
        <v>464.8</v>
      </c>
      <c r="F44">
        <f t="shared" si="0"/>
        <v>-2.2539444027047575E-3</v>
      </c>
      <c r="G44">
        <f t="shared" si="1"/>
        <v>-2.2564883587325038E-3</v>
      </c>
    </row>
    <row r="45" spans="1:7" x14ac:dyDescent="0.35">
      <c r="A45" s="1">
        <v>45642</v>
      </c>
      <c r="B45">
        <v>455.2</v>
      </c>
      <c r="D45" s="1">
        <v>45586</v>
      </c>
      <c r="E45">
        <v>464.16</v>
      </c>
      <c r="F45">
        <f t="shared" si="0"/>
        <v>-1.3769363166953234E-3</v>
      </c>
      <c r="G45">
        <f t="shared" si="1"/>
        <v>-1.3778851646075651E-3</v>
      </c>
    </row>
    <row r="46" spans="1:7" x14ac:dyDescent="0.35">
      <c r="A46" s="1">
        <v>45639</v>
      </c>
      <c r="B46">
        <v>457.9</v>
      </c>
      <c r="D46" s="1">
        <v>45587</v>
      </c>
      <c r="E46">
        <v>461.45</v>
      </c>
      <c r="F46">
        <f t="shared" si="0"/>
        <v>-5.8385039641503707E-3</v>
      </c>
      <c r="G46">
        <f t="shared" si="1"/>
        <v>-5.8556146615082877E-3</v>
      </c>
    </row>
    <row r="47" spans="1:7" x14ac:dyDescent="0.35">
      <c r="A47" s="1">
        <v>45638</v>
      </c>
      <c r="B47">
        <v>458.63</v>
      </c>
      <c r="D47" s="1">
        <v>45588</v>
      </c>
      <c r="E47">
        <v>460.61</v>
      </c>
      <c r="F47">
        <f t="shared" si="0"/>
        <v>-1.8203489002058186E-3</v>
      </c>
      <c r="G47">
        <f t="shared" si="1"/>
        <v>-1.8220077486927021E-3</v>
      </c>
    </row>
    <row r="48" spans="1:7" x14ac:dyDescent="0.35">
      <c r="A48" s="1">
        <v>45637</v>
      </c>
      <c r="B48">
        <v>461.39</v>
      </c>
      <c r="D48" s="1">
        <v>45589</v>
      </c>
      <c r="E48">
        <v>457.77</v>
      </c>
      <c r="F48">
        <f t="shared" si="0"/>
        <v>-6.165736740409526E-3</v>
      </c>
      <c r="G48">
        <f t="shared" si="1"/>
        <v>-6.1848233911390898E-3</v>
      </c>
    </row>
    <row r="49" spans="1:7" x14ac:dyDescent="0.35">
      <c r="A49" s="1">
        <v>45636</v>
      </c>
      <c r="B49">
        <v>462.49</v>
      </c>
      <c r="D49" s="1">
        <v>45590</v>
      </c>
      <c r="E49">
        <v>454.01</v>
      </c>
      <c r="F49">
        <f t="shared" si="0"/>
        <v>-8.2137317867050936E-3</v>
      </c>
      <c r="G49">
        <f t="shared" si="1"/>
        <v>-8.2476503412661946E-3</v>
      </c>
    </row>
    <row r="50" spans="1:7" x14ac:dyDescent="0.35">
      <c r="A50" s="1">
        <v>45635</v>
      </c>
      <c r="B50">
        <v>463.87</v>
      </c>
      <c r="D50" s="1">
        <v>45593</v>
      </c>
      <c r="E50">
        <v>458.49</v>
      </c>
      <c r="F50">
        <f t="shared" si="0"/>
        <v>9.8676240611440674E-3</v>
      </c>
      <c r="G50">
        <f t="shared" si="1"/>
        <v>9.819256977367052E-3</v>
      </c>
    </row>
    <row r="51" spans="1:7" x14ac:dyDescent="0.35">
      <c r="A51" s="1">
        <v>45632</v>
      </c>
      <c r="B51">
        <v>470.5</v>
      </c>
      <c r="D51" s="1">
        <v>45594</v>
      </c>
      <c r="E51">
        <v>454.62</v>
      </c>
      <c r="F51">
        <f t="shared" si="0"/>
        <v>-8.4407511614211974E-3</v>
      </c>
      <c r="G51">
        <f t="shared" si="1"/>
        <v>-8.4765760365176513E-3</v>
      </c>
    </row>
    <row r="52" spans="1:7" x14ac:dyDescent="0.35">
      <c r="A52" s="1">
        <v>45631</v>
      </c>
      <c r="B52">
        <v>470.57</v>
      </c>
      <c r="D52" s="1">
        <v>45595</v>
      </c>
      <c r="E52">
        <v>454.96</v>
      </c>
      <c r="F52">
        <f t="shared" si="0"/>
        <v>7.4787734811485409E-4</v>
      </c>
      <c r="G52">
        <f t="shared" si="1"/>
        <v>7.4759782720718775E-4</v>
      </c>
    </row>
    <row r="53" spans="1:7" x14ac:dyDescent="0.35">
      <c r="A53" s="1">
        <v>45630</v>
      </c>
      <c r="B53">
        <v>468.32</v>
      </c>
      <c r="D53" s="1">
        <v>45596</v>
      </c>
      <c r="E53">
        <v>450.92</v>
      </c>
      <c r="F53">
        <f t="shared" si="0"/>
        <v>-8.8799015298047391E-3</v>
      </c>
      <c r="G53">
        <f t="shared" si="1"/>
        <v>-8.9195628222136468E-3</v>
      </c>
    </row>
    <row r="54" spans="1:7" x14ac:dyDescent="0.35">
      <c r="A54" s="1">
        <v>45629</v>
      </c>
      <c r="B54">
        <v>470.19</v>
      </c>
      <c r="D54" s="1">
        <v>45597</v>
      </c>
      <c r="E54">
        <v>452.14</v>
      </c>
      <c r="F54">
        <f t="shared" si="0"/>
        <v>2.7055797037167798E-3</v>
      </c>
      <c r="G54">
        <f t="shared" si="1"/>
        <v>2.7019262113430796E-3</v>
      </c>
    </row>
    <row r="55" spans="1:7" x14ac:dyDescent="0.35">
      <c r="A55" s="1">
        <v>45628</v>
      </c>
      <c r="B55">
        <v>477.33</v>
      </c>
      <c r="D55" s="1">
        <v>45600</v>
      </c>
      <c r="E55">
        <v>442.29</v>
      </c>
      <c r="F55">
        <f t="shared" si="0"/>
        <v>-2.1785287742734475E-2</v>
      </c>
      <c r="G55">
        <f t="shared" si="1"/>
        <v>-2.2026090857835572E-2</v>
      </c>
    </row>
    <row r="56" spans="1:7" x14ac:dyDescent="0.35">
      <c r="A56" s="1">
        <v>45625</v>
      </c>
      <c r="B56">
        <v>483.02</v>
      </c>
      <c r="D56" s="1">
        <v>45601</v>
      </c>
      <c r="E56">
        <v>445.06</v>
      </c>
      <c r="F56">
        <f t="shared" si="0"/>
        <v>6.262859210020533E-3</v>
      </c>
      <c r="G56">
        <f t="shared" si="1"/>
        <v>6.243329008131778E-3</v>
      </c>
    </row>
    <row r="57" spans="1:7" x14ac:dyDescent="0.35">
      <c r="A57" s="1">
        <v>45623</v>
      </c>
      <c r="B57">
        <v>483.08</v>
      </c>
      <c r="D57" s="1">
        <v>45602</v>
      </c>
      <c r="E57">
        <v>468.9</v>
      </c>
      <c r="F57">
        <f t="shared" si="0"/>
        <v>5.3565811351278421E-2</v>
      </c>
      <c r="G57">
        <f t="shared" si="1"/>
        <v>5.2180421557570654E-2</v>
      </c>
    </row>
    <row r="58" spans="1:7" x14ac:dyDescent="0.35">
      <c r="A58" s="1">
        <v>45622</v>
      </c>
      <c r="B58">
        <v>478.56</v>
      </c>
      <c r="D58" s="1">
        <v>45603</v>
      </c>
      <c r="E58">
        <v>460.13</v>
      </c>
      <c r="F58">
        <f t="shared" si="0"/>
        <v>-1.8703348261889491E-2</v>
      </c>
      <c r="G58">
        <f t="shared" si="1"/>
        <v>-1.8880467843062947E-2</v>
      </c>
    </row>
    <row r="59" spans="1:7" x14ac:dyDescent="0.35">
      <c r="A59" s="1">
        <v>45621</v>
      </c>
      <c r="B59">
        <v>477.43</v>
      </c>
      <c r="D59" s="1">
        <v>45604</v>
      </c>
      <c r="E59">
        <v>463.41</v>
      </c>
      <c r="F59">
        <f t="shared" si="0"/>
        <v>7.1284202290657628E-3</v>
      </c>
      <c r="G59">
        <f t="shared" si="1"/>
        <v>7.1031331417918649E-3</v>
      </c>
    </row>
    <row r="60" spans="1:7" x14ac:dyDescent="0.35">
      <c r="A60" s="1">
        <v>45618</v>
      </c>
      <c r="B60">
        <v>476.57</v>
      </c>
      <c r="D60" s="1">
        <v>45607</v>
      </c>
      <c r="E60">
        <v>467.36</v>
      </c>
      <c r="F60">
        <f t="shared" si="0"/>
        <v>8.5237694482207735E-3</v>
      </c>
      <c r="G60">
        <f t="shared" si="1"/>
        <v>8.4876472451614129E-3</v>
      </c>
    </row>
    <row r="61" spans="1:7" x14ac:dyDescent="0.35">
      <c r="A61" s="1">
        <v>45617</v>
      </c>
      <c r="B61">
        <v>472.06</v>
      </c>
      <c r="D61" s="1">
        <v>45608</v>
      </c>
      <c r="E61">
        <v>466.29</v>
      </c>
      <c r="F61">
        <f t="shared" si="0"/>
        <v>-2.2894556658678389E-3</v>
      </c>
      <c r="G61">
        <f t="shared" si="1"/>
        <v>-2.2920804765144734E-3</v>
      </c>
    </row>
    <row r="62" spans="1:7" x14ac:dyDescent="0.35">
      <c r="A62" s="1">
        <v>45616</v>
      </c>
      <c r="B62">
        <v>468.83</v>
      </c>
      <c r="D62" s="1">
        <v>45609</v>
      </c>
      <c r="E62">
        <v>468.1</v>
      </c>
      <c r="F62">
        <f t="shared" si="0"/>
        <v>3.8817045186471987E-3</v>
      </c>
      <c r="G62">
        <f t="shared" si="1"/>
        <v>3.8741901431086113E-3</v>
      </c>
    </row>
    <row r="63" spans="1:7" x14ac:dyDescent="0.35">
      <c r="A63" s="1">
        <v>45615</v>
      </c>
      <c r="B63">
        <v>468.86</v>
      </c>
      <c r="D63" s="1">
        <v>45610</v>
      </c>
      <c r="E63">
        <v>467.7</v>
      </c>
      <c r="F63">
        <f t="shared" si="0"/>
        <v>-8.5451826532799424E-4</v>
      </c>
      <c r="G63">
        <f t="shared" si="1"/>
        <v>-8.5488357418445071E-4</v>
      </c>
    </row>
    <row r="64" spans="1:7" x14ac:dyDescent="0.35">
      <c r="A64" s="1">
        <v>45614</v>
      </c>
      <c r="B64">
        <v>472.2</v>
      </c>
      <c r="D64" s="1">
        <v>45611</v>
      </c>
      <c r="E64">
        <v>470.28</v>
      </c>
      <c r="F64">
        <f t="shared" si="0"/>
        <v>5.5163566388710377E-3</v>
      </c>
      <c r="G64">
        <f t="shared" si="1"/>
        <v>5.501197267699761E-3</v>
      </c>
    </row>
    <row r="65" spans="1:7" x14ac:dyDescent="0.35">
      <c r="A65" s="1">
        <v>45611</v>
      </c>
      <c r="B65">
        <v>470.28</v>
      </c>
      <c r="D65" s="1">
        <v>45614</v>
      </c>
      <c r="E65">
        <v>472.2</v>
      </c>
      <c r="F65">
        <f t="shared" si="0"/>
        <v>4.0826741515693123E-3</v>
      </c>
      <c r="G65">
        <f t="shared" si="1"/>
        <v>4.07436265187224E-3</v>
      </c>
    </row>
    <row r="66" spans="1:7" x14ac:dyDescent="0.35">
      <c r="A66" s="1">
        <v>45610</v>
      </c>
      <c r="B66">
        <v>467.7</v>
      </c>
      <c r="D66" s="1">
        <v>45615</v>
      </c>
      <c r="E66">
        <v>468.86</v>
      </c>
      <c r="F66">
        <f t="shared" si="0"/>
        <v>-7.073274036425191E-3</v>
      </c>
      <c r="G66">
        <f t="shared" si="1"/>
        <v>-7.0984082300406814E-3</v>
      </c>
    </row>
    <row r="67" spans="1:7" x14ac:dyDescent="0.35">
      <c r="A67" s="1">
        <v>45609</v>
      </c>
      <c r="B67">
        <v>468.1</v>
      </c>
      <c r="D67" s="1">
        <v>45616</v>
      </c>
      <c r="E67">
        <v>468.83</v>
      </c>
      <c r="F67">
        <f t="shared" si="0"/>
        <v>-6.3984984856949956E-5</v>
      </c>
      <c r="G67">
        <f t="shared" si="1"/>
        <v>-6.3987031983402765E-5</v>
      </c>
    </row>
    <row r="68" spans="1:7" x14ac:dyDescent="0.35">
      <c r="A68" s="1">
        <v>45608</v>
      </c>
      <c r="B68">
        <v>466.29</v>
      </c>
      <c r="D68" s="1">
        <v>45617</v>
      </c>
      <c r="E68">
        <v>472.06</v>
      </c>
      <c r="F68">
        <f t="shared" ref="F68:F127" si="2">(E68-E67)/E67</f>
        <v>6.88949086022656E-3</v>
      </c>
      <c r="G68">
        <f t="shared" ref="G68:G127" si="3">LN(E68/E67)</f>
        <v>6.8658667613445941E-3</v>
      </c>
    </row>
    <row r="69" spans="1:7" x14ac:dyDescent="0.35">
      <c r="A69" s="1">
        <v>45607</v>
      </c>
      <c r="B69">
        <v>467.36</v>
      </c>
      <c r="D69" s="1">
        <v>45618</v>
      </c>
      <c r="E69">
        <v>476.57</v>
      </c>
      <c r="F69">
        <f t="shared" si="2"/>
        <v>9.5538702707282774E-3</v>
      </c>
      <c r="G69">
        <f t="shared" si="3"/>
        <v>9.5085206661798E-3</v>
      </c>
    </row>
    <row r="70" spans="1:7" x14ac:dyDescent="0.35">
      <c r="A70" s="1">
        <v>45604</v>
      </c>
      <c r="B70">
        <v>463.41</v>
      </c>
      <c r="D70" s="1">
        <v>45621</v>
      </c>
      <c r="E70">
        <v>477.43</v>
      </c>
      <c r="F70">
        <f t="shared" si="2"/>
        <v>1.8045617642739023E-3</v>
      </c>
      <c r="G70">
        <f t="shared" si="3"/>
        <v>1.8029354988636859E-3</v>
      </c>
    </row>
    <row r="71" spans="1:7" x14ac:dyDescent="0.35">
      <c r="A71" s="1">
        <v>45603</v>
      </c>
      <c r="B71">
        <v>460.13</v>
      </c>
      <c r="D71" s="1">
        <v>45622</v>
      </c>
      <c r="E71">
        <v>478.56</v>
      </c>
      <c r="F71">
        <f t="shared" si="2"/>
        <v>2.3668391177764183E-3</v>
      </c>
      <c r="G71">
        <f t="shared" si="3"/>
        <v>2.3640425658614838E-3</v>
      </c>
    </row>
    <row r="72" spans="1:7" x14ac:dyDescent="0.35">
      <c r="A72" s="1">
        <v>45602</v>
      </c>
      <c r="B72">
        <v>468.9</v>
      </c>
      <c r="D72" s="1">
        <v>45623</v>
      </c>
      <c r="E72">
        <v>483.08</v>
      </c>
      <c r="F72">
        <f t="shared" si="2"/>
        <v>9.4450016716816736E-3</v>
      </c>
      <c r="G72">
        <f t="shared" si="3"/>
        <v>9.4006765255365103E-3</v>
      </c>
    </row>
    <row r="73" spans="1:7" x14ac:dyDescent="0.35">
      <c r="A73" s="1">
        <v>45601</v>
      </c>
      <c r="B73">
        <v>445.06</v>
      </c>
      <c r="D73" s="1">
        <v>45625</v>
      </c>
      <c r="E73">
        <v>483.02</v>
      </c>
      <c r="F73">
        <f t="shared" si="2"/>
        <v>-1.2420303055395022E-4</v>
      </c>
      <c r="G73">
        <f t="shared" si="3"/>
        <v>-1.242107443890648E-4</v>
      </c>
    </row>
    <row r="74" spans="1:7" x14ac:dyDescent="0.35">
      <c r="A74" s="1">
        <v>45600</v>
      </c>
      <c r="B74">
        <v>442.29</v>
      </c>
      <c r="D74" s="1">
        <v>45628</v>
      </c>
      <c r="E74">
        <v>477.33</v>
      </c>
      <c r="F74">
        <f t="shared" si="2"/>
        <v>-1.1780050515506599E-2</v>
      </c>
      <c r="G74">
        <f t="shared" si="3"/>
        <v>-1.1849985074910561E-2</v>
      </c>
    </row>
    <row r="75" spans="1:7" x14ac:dyDescent="0.35">
      <c r="A75" s="1">
        <v>45597</v>
      </c>
      <c r="B75">
        <v>452.14</v>
      </c>
      <c r="D75" s="1">
        <v>45629</v>
      </c>
      <c r="E75">
        <v>470.19</v>
      </c>
      <c r="F75">
        <f t="shared" si="2"/>
        <v>-1.4958205015398124E-2</v>
      </c>
      <c r="G75">
        <f t="shared" si="3"/>
        <v>-1.5071207253788355E-2</v>
      </c>
    </row>
    <row r="76" spans="1:7" x14ac:dyDescent="0.35">
      <c r="A76" s="1">
        <v>45596</v>
      </c>
      <c r="B76">
        <v>450.92</v>
      </c>
      <c r="D76" s="1">
        <v>45630</v>
      </c>
      <c r="E76">
        <v>468.32</v>
      </c>
      <c r="F76">
        <f t="shared" si="2"/>
        <v>-3.9771156341053713E-3</v>
      </c>
      <c r="G76">
        <f t="shared" si="3"/>
        <v>-3.9850453905107856E-3</v>
      </c>
    </row>
    <row r="77" spans="1:7" x14ac:dyDescent="0.35">
      <c r="A77" s="1">
        <v>45595</v>
      </c>
      <c r="B77">
        <v>454.96</v>
      </c>
      <c r="D77" s="1">
        <v>45631</v>
      </c>
      <c r="E77">
        <v>470.57</v>
      </c>
      <c r="F77">
        <f t="shared" si="2"/>
        <v>4.8044072429108305E-3</v>
      </c>
      <c r="G77">
        <f t="shared" si="3"/>
        <v>4.7929029113804632E-3</v>
      </c>
    </row>
    <row r="78" spans="1:7" x14ac:dyDescent="0.35">
      <c r="A78" s="1">
        <v>45594</v>
      </c>
      <c r="B78">
        <v>454.62</v>
      </c>
      <c r="D78" s="1">
        <v>45632</v>
      </c>
      <c r="E78">
        <v>470.5</v>
      </c>
      <c r="F78">
        <f t="shared" si="2"/>
        <v>-1.4875576428585157E-4</v>
      </c>
      <c r="G78">
        <f t="shared" si="3"/>
        <v>-1.4876682952192009E-4</v>
      </c>
    </row>
    <row r="79" spans="1:7" x14ac:dyDescent="0.35">
      <c r="A79" s="1">
        <v>45593</v>
      </c>
      <c r="B79">
        <v>458.49</v>
      </c>
      <c r="D79" s="1">
        <v>45635</v>
      </c>
      <c r="E79">
        <v>463.87</v>
      </c>
      <c r="F79">
        <f t="shared" si="2"/>
        <v>-1.4091392136025496E-2</v>
      </c>
      <c r="G79">
        <f t="shared" si="3"/>
        <v>-1.4191618468595289E-2</v>
      </c>
    </row>
    <row r="80" spans="1:7" x14ac:dyDescent="0.35">
      <c r="A80" s="1">
        <v>45590</v>
      </c>
      <c r="B80">
        <v>454.01</v>
      </c>
      <c r="D80" s="1">
        <v>45636</v>
      </c>
      <c r="E80">
        <v>462.49</v>
      </c>
      <c r="F80">
        <f t="shared" si="2"/>
        <v>-2.9749714359626521E-3</v>
      </c>
      <c r="G80">
        <f t="shared" si="3"/>
        <v>-2.9794054597314457E-3</v>
      </c>
    </row>
    <row r="81" spans="1:7" x14ac:dyDescent="0.35">
      <c r="A81" s="1">
        <v>45589</v>
      </c>
      <c r="B81">
        <v>457.77</v>
      </c>
      <c r="D81" s="1">
        <v>45637</v>
      </c>
      <c r="E81">
        <v>461.39</v>
      </c>
      <c r="F81">
        <f t="shared" si="2"/>
        <v>-2.3784298038877008E-3</v>
      </c>
      <c r="G81">
        <f t="shared" si="3"/>
        <v>-2.3812627609381479E-3</v>
      </c>
    </row>
    <row r="82" spans="1:7" x14ac:dyDescent="0.35">
      <c r="A82" s="1">
        <v>45588</v>
      </c>
      <c r="B82">
        <v>460.61</v>
      </c>
      <c r="D82" s="1">
        <v>45638</v>
      </c>
      <c r="E82">
        <v>458.63</v>
      </c>
      <c r="F82">
        <f t="shared" si="2"/>
        <v>-5.9819241856130193E-3</v>
      </c>
      <c r="G82">
        <f t="shared" si="3"/>
        <v>-5.9998875669762097E-3</v>
      </c>
    </row>
    <row r="83" spans="1:7" x14ac:dyDescent="0.35">
      <c r="A83" s="1">
        <v>45587</v>
      </c>
      <c r="B83">
        <v>461.45</v>
      </c>
      <c r="D83" s="1">
        <v>45639</v>
      </c>
      <c r="E83">
        <v>457.9</v>
      </c>
      <c r="F83">
        <f t="shared" si="2"/>
        <v>-1.5916970106622293E-3</v>
      </c>
      <c r="G83">
        <f t="shared" si="3"/>
        <v>-1.5929651061435659E-3</v>
      </c>
    </row>
    <row r="84" spans="1:7" x14ac:dyDescent="0.35">
      <c r="A84" s="1">
        <v>45586</v>
      </c>
      <c r="B84">
        <v>464.16</v>
      </c>
      <c r="D84" s="1">
        <v>45642</v>
      </c>
      <c r="E84">
        <v>455.2</v>
      </c>
      <c r="F84">
        <f t="shared" si="2"/>
        <v>-5.8964839484603382E-3</v>
      </c>
      <c r="G84">
        <f t="shared" si="3"/>
        <v>-5.9139368509285618E-3</v>
      </c>
    </row>
    <row r="85" spans="1:7" x14ac:dyDescent="0.35">
      <c r="A85" s="1">
        <v>45583</v>
      </c>
      <c r="B85">
        <v>464.8</v>
      </c>
      <c r="D85" s="1">
        <v>45643</v>
      </c>
      <c r="E85">
        <v>455.66</v>
      </c>
      <c r="F85">
        <f t="shared" si="2"/>
        <v>1.0105448154658094E-3</v>
      </c>
      <c r="G85">
        <f t="shared" si="3"/>
        <v>1.0100345587830063E-3</v>
      </c>
    </row>
    <row r="86" spans="1:7" x14ac:dyDescent="0.35">
      <c r="A86" s="1">
        <v>45582</v>
      </c>
      <c r="B86">
        <v>465.85</v>
      </c>
      <c r="D86" s="1">
        <v>45644</v>
      </c>
      <c r="E86">
        <v>446.59</v>
      </c>
      <c r="F86">
        <f t="shared" si="2"/>
        <v>-1.9905192468068406E-2</v>
      </c>
      <c r="G86">
        <f t="shared" si="3"/>
        <v>-2.0105969617239653E-2</v>
      </c>
    </row>
    <row r="87" spans="1:7" x14ac:dyDescent="0.35">
      <c r="A87" s="1">
        <v>45581</v>
      </c>
      <c r="B87">
        <v>465.69</v>
      </c>
      <c r="D87" s="1">
        <v>45645</v>
      </c>
      <c r="E87">
        <v>449.34</v>
      </c>
      <c r="F87">
        <f t="shared" si="2"/>
        <v>6.1577733491569456E-3</v>
      </c>
      <c r="G87">
        <f t="shared" si="3"/>
        <v>6.1388917356660997E-3</v>
      </c>
    </row>
    <row r="88" spans="1:7" x14ac:dyDescent="0.35">
      <c r="A88" s="1">
        <v>45580</v>
      </c>
      <c r="B88">
        <v>462.68</v>
      </c>
      <c r="D88" s="1">
        <v>45646</v>
      </c>
      <c r="E88">
        <v>453.2</v>
      </c>
      <c r="F88">
        <f t="shared" si="2"/>
        <v>8.5903769973739563E-3</v>
      </c>
      <c r="G88">
        <f t="shared" si="3"/>
        <v>8.5536896645204662E-3</v>
      </c>
    </row>
    <row r="89" spans="1:7" x14ac:dyDescent="0.35">
      <c r="A89" s="1">
        <v>45579</v>
      </c>
      <c r="B89">
        <v>459.98</v>
      </c>
      <c r="D89" s="1">
        <v>45649</v>
      </c>
      <c r="E89">
        <v>454.35</v>
      </c>
      <c r="F89">
        <f t="shared" si="2"/>
        <v>2.537511032656739E-3</v>
      </c>
      <c r="G89">
        <f t="shared" si="3"/>
        <v>2.5342969875047335E-3</v>
      </c>
    </row>
    <row r="90" spans="1:7" x14ac:dyDescent="0.35">
      <c r="A90" s="1">
        <v>45576</v>
      </c>
      <c r="B90">
        <v>460.21</v>
      </c>
      <c r="D90" s="1">
        <v>45650</v>
      </c>
      <c r="E90">
        <v>458.66</v>
      </c>
      <c r="F90">
        <f t="shared" si="2"/>
        <v>9.4860790139760145E-3</v>
      </c>
      <c r="G90">
        <f t="shared" si="3"/>
        <v>9.4413686944698066E-3</v>
      </c>
    </row>
    <row r="91" spans="1:7" x14ac:dyDescent="0.35">
      <c r="A91" s="1">
        <v>45575</v>
      </c>
      <c r="B91">
        <v>454.93</v>
      </c>
      <c r="D91" s="1">
        <v>45652</v>
      </c>
      <c r="E91">
        <v>459.08</v>
      </c>
      <c r="F91">
        <f t="shared" si="2"/>
        <v>9.1571098417119227E-4</v>
      </c>
      <c r="G91">
        <f t="shared" si="3"/>
        <v>9.1529197664151456E-4</v>
      </c>
    </row>
    <row r="92" spans="1:7" x14ac:dyDescent="0.35">
      <c r="A92" s="1">
        <v>45574</v>
      </c>
      <c r="B92">
        <v>455.9</v>
      </c>
      <c r="D92" s="1">
        <v>45653</v>
      </c>
      <c r="E92">
        <v>456.51</v>
      </c>
      <c r="F92">
        <f t="shared" si="2"/>
        <v>-5.5981528273939037E-3</v>
      </c>
      <c r="G92">
        <f t="shared" si="3"/>
        <v>-5.6138812123347932E-3</v>
      </c>
    </row>
    <row r="93" spans="1:7" x14ac:dyDescent="0.35">
      <c r="A93" s="1">
        <v>45573</v>
      </c>
      <c r="B93">
        <v>453.8</v>
      </c>
      <c r="D93" s="1">
        <v>45656</v>
      </c>
      <c r="E93">
        <v>452.16</v>
      </c>
      <c r="F93">
        <f t="shared" si="2"/>
        <v>-9.5288164552802049E-3</v>
      </c>
      <c r="G93">
        <f t="shared" si="3"/>
        <v>-9.5745061039702057E-3</v>
      </c>
    </row>
    <row r="94" spans="1:7" x14ac:dyDescent="0.35">
      <c r="A94" s="1">
        <v>45572</v>
      </c>
      <c r="B94">
        <v>453.5</v>
      </c>
      <c r="D94" s="1">
        <v>45657</v>
      </c>
      <c r="E94">
        <v>453.28</v>
      </c>
      <c r="F94">
        <f t="shared" si="2"/>
        <v>2.4769992922858007E-3</v>
      </c>
      <c r="G94">
        <f t="shared" si="3"/>
        <v>2.4739365860436168E-3</v>
      </c>
    </row>
    <row r="95" spans="1:7" x14ac:dyDescent="0.35">
      <c r="A95" s="1">
        <v>45569</v>
      </c>
      <c r="B95">
        <v>461.97</v>
      </c>
      <c r="D95" s="1">
        <v>45659</v>
      </c>
      <c r="E95">
        <v>451.1</v>
      </c>
      <c r="F95">
        <f t="shared" si="2"/>
        <v>-4.8093893399222334E-3</v>
      </c>
      <c r="G95">
        <f t="shared" si="3"/>
        <v>-4.8209916678560866E-3</v>
      </c>
    </row>
    <row r="96" spans="1:7" x14ac:dyDescent="0.35">
      <c r="A96" s="1">
        <v>45568</v>
      </c>
      <c r="B96">
        <v>452.96</v>
      </c>
      <c r="D96" s="1">
        <v>45660</v>
      </c>
      <c r="E96">
        <v>453.56</v>
      </c>
      <c r="F96">
        <f t="shared" si="2"/>
        <v>5.4533362890711139E-3</v>
      </c>
      <c r="G96">
        <f t="shared" si="3"/>
        <v>5.4385206892888322E-3</v>
      </c>
    </row>
    <row r="97" spans="1:7" x14ac:dyDescent="0.35">
      <c r="A97" s="1">
        <v>45567</v>
      </c>
      <c r="B97">
        <v>456.67</v>
      </c>
      <c r="D97" s="1">
        <v>45663</v>
      </c>
      <c r="E97">
        <v>451.41</v>
      </c>
      <c r="F97">
        <f t="shared" si="2"/>
        <v>-4.7402769203632976E-3</v>
      </c>
      <c r="G97">
        <f t="shared" si="3"/>
        <v>-4.7515476647425753E-3</v>
      </c>
    </row>
    <row r="98" spans="1:7" x14ac:dyDescent="0.35">
      <c r="A98" s="1">
        <v>45566</v>
      </c>
      <c r="B98">
        <v>457.41</v>
      </c>
      <c r="D98" s="1">
        <v>45664</v>
      </c>
      <c r="E98">
        <v>452.92</v>
      </c>
      <c r="F98">
        <f t="shared" si="2"/>
        <v>3.3450743226778115E-3</v>
      </c>
      <c r="G98">
        <f t="shared" si="3"/>
        <v>3.3394920069422739E-3</v>
      </c>
    </row>
    <row r="99" spans="1:7" x14ac:dyDescent="0.35">
      <c r="A99" s="1">
        <v>45565</v>
      </c>
      <c r="B99">
        <v>460.26</v>
      </c>
      <c r="D99" s="1">
        <v>45665</v>
      </c>
      <c r="E99">
        <v>451.84</v>
      </c>
      <c r="F99">
        <f t="shared" si="2"/>
        <v>-2.3845270687981122E-3</v>
      </c>
      <c r="G99">
        <f t="shared" si="3"/>
        <v>-2.3873745810162991E-3</v>
      </c>
    </row>
    <row r="100" spans="1:7" x14ac:dyDescent="0.35">
      <c r="A100" s="1">
        <v>45562</v>
      </c>
      <c r="B100">
        <v>457.47</v>
      </c>
      <c r="D100" s="1">
        <v>45667</v>
      </c>
      <c r="E100">
        <v>442.66</v>
      </c>
      <c r="F100">
        <f t="shared" si="2"/>
        <v>-2.0316926345608957E-2</v>
      </c>
      <c r="G100">
        <f t="shared" si="3"/>
        <v>-2.0526153850923452E-2</v>
      </c>
    </row>
    <row r="101" spans="1:7" x14ac:dyDescent="0.35">
      <c r="A101" s="1">
        <v>45561</v>
      </c>
      <c r="B101">
        <v>454.18</v>
      </c>
      <c r="D101" s="1">
        <v>45670</v>
      </c>
      <c r="E101">
        <v>443.91</v>
      </c>
      <c r="F101">
        <f t="shared" si="2"/>
        <v>2.8238377083992226E-3</v>
      </c>
      <c r="G101">
        <f t="shared" si="3"/>
        <v>2.8198581686533896E-3</v>
      </c>
    </row>
    <row r="102" spans="1:7" x14ac:dyDescent="0.35">
      <c r="A102" s="1">
        <v>45560</v>
      </c>
      <c r="B102">
        <v>452.36</v>
      </c>
      <c r="D102" s="1">
        <v>45671</v>
      </c>
      <c r="E102">
        <v>450.03</v>
      </c>
      <c r="F102">
        <f t="shared" si="2"/>
        <v>1.3786578360478356E-2</v>
      </c>
      <c r="G102">
        <f t="shared" si="3"/>
        <v>1.3692408026355881E-2</v>
      </c>
    </row>
    <row r="103" spans="1:7" x14ac:dyDescent="0.35">
      <c r="A103" s="1">
        <v>45559</v>
      </c>
      <c r="B103">
        <v>454.56</v>
      </c>
      <c r="D103" s="1">
        <v>45672</v>
      </c>
      <c r="E103">
        <v>458.51</v>
      </c>
      <c r="F103">
        <f t="shared" si="2"/>
        <v>1.8843188231895694E-2</v>
      </c>
      <c r="G103">
        <f t="shared" si="3"/>
        <v>1.8667854500588853E-2</v>
      </c>
    </row>
    <row r="104" spans="1:7" x14ac:dyDescent="0.35">
      <c r="A104" s="1">
        <v>45558</v>
      </c>
      <c r="B104">
        <v>454.98</v>
      </c>
      <c r="D104" s="1">
        <v>45673</v>
      </c>
      <c r="E104">
        <v>462.81</v>
      </c>
      <c r="F104">
        <f t="shared" si="2"/>
        <v>9.3782033107238909E-3</v>
      </c>
      <c r="G104">
        <f t="shared" si="3"/>
        <v>9.3345009824605165E-3</v>
      </c>
    </row>
    <row r="105" spans="1:7" x14ac:dyDescent="0.35">
      <c r="A105" s="1">
        <v>45555</v>
      </c>
      <c r="B105">
        <v>455.31</v>
      </c>
      <c r="D105" s="1">
        <v>45674</v>
      </c>
      <c r="E105">
        <v>467.95</v>
      </c>
      <c r="F105">
        <f t="shared" si="2"/>
        <v>1.1106069445344712E-2</v>
      </c>
      <c r="G105">
        <f t="shared" si="3"/>
        <v>1.104484991130757E-2</v>
      </c>
    </row>
    <row r="106" spans="1:7" x14ac:dyDescent="0.35">
      <c r="A106" s="1">
        <v>45554</v>
      </c>
      <c r="B106">
        <v>459.71</v>
      </c>
      <c r="D106" s="1">
        <v>45678</v>
      </c>
      <c r="E106">
        <v>468.57</v>
      </c>
      <c r="F106">
        <f t="shared" si="2"/>
        <v>1.324927876909936E-3</v>
      </c>
      <c r="G106">
        <f t="shared" si="3"/>
        <v>1.3240509344752034E-3</v>
      </c>
    </row>
    <row r="107" spans="1:7" x14ac:dyDescent="0.35">
      <c r="A107" s="1">
        <v>45553</v>
      </c>
      <c r="B107">
        <v>456.6</v>
      </c>
      <c r="D107" s="1">
        <v>45679</v>
      </c>
      <c r="E107">
        <v>460.51</v>
      </c>
      <c r="F107">
        <f t="shared" si="2"/>
        <v>-1.7201271955097429E-2</v>
      </c>
      <c r="G107">
        <f t="shared" si="3"/>
        <v>-1.7350932551556383E-2</v>
      </c>
    </row>
    <row r="108" spans="1:7" x14ac:dyDescent="0.35">
      <c r="A108" s="1">
        <v>45552</v>
      </c>
      <c r="B108">
        <v>456.68</v>
      </c>
      <c r="D108" s="1">
        <v>45680</v>
      </c>
      <c r="E108">
        <v>459.83</v>
      </c>
      <c r="F108">
        <f t="shared" si="2"/>
        <v>-1.4766237432412039E-3</v>
      </c>
      <c r="G108">
        <f t="shared" si="3"/>
        <v>-1.4777150264895524E-3</v>
      </c>
    </row>
    <row r="109" spans="1:7" x14ac:dyDescent="0.35">
      <c r="A109" s="1">
        <v>45551</v>
      </c>
      <c r="B109">
        <v>451.78</v>
      </c>
      <c r="D109" s="1">
        <v>45681</v>
      </c>
      <c r="E109">
        <v>463.19</v>
      </c>
      <c r="F109">
        <f t="shared" si="2"/>
        <v>7.3070482569645599E-3</v>
      </c>
      <c r="G109">
        <f t="shared" si="3"/>
        <v>7.2804811195866029E-3</v>
      </c>
    </row>
    <row r="110" spans="1:7" x14ac:dyDescent="0.35">
      <c r="A110" s="1">
        <v>45548</v>
      </c>
      <c r="B110">
        <v>447.61</v>
      </c>
      <c r="D110" s="1">
        <v>45684</v>
      </c>
      <c r="E110">
        <v>474.7</v>
      </c>
      <c r="F110">
        <f t="shared" si="2"/>
        <v>2.4849413847449191E-2</v>
      </c>
      <c r="G110">
        <f t="shared" si="3"/>
        <v>2.4545688477990827E-2</v>
      </c>
    </row>
    <row r="111" spans="1:7" x14ac:dyDescent="0.35">
      <c r="A111" s="1">
        <v>45547</v>
      </c>
      <c r="B111">
        <v>450.87</v>
      </c>
      <c r="D111" s="1">
        <v>45685</v>
      </c>
      <c r="E111">
        <v>469.97</v>
      </c>
      <c r="F111">
        <f t="shared" si="2"/>
        <v>-9.9641879081524363E-3</v>
      </c>
      <c r="G111">
        <f t="shared" si="3"/>
        <v>-1.0014162677609621E-2</v>
      </c>
    </row>
    <row r="112" spans="1:7" x14ac:dyDescent="0.35">
      <c r="A112" s="1">
        <v>45546</v>
      </c>
      <c r="B112">
        <v>453.1</v>
      </c>
      <c r="D112" s="1">
        <v>45686</v>
      </c>
      <c r="E112">
        <v>469.26</v>
      </c>
      <c r="F112">
        <f t="shared" si="2"/>
        <v>-1.510734727748657E-3</v>
      </c>
      <c r="G112">
        <f t="shared" si="3"/>
        <v>-1.5118770380876882E-3</v>
      </c>
    </row>
    <row r="113" spans="1:7" x14ac:dyDescent="0.35">
      <c r="A113" s="1">
        <v>45545</v>
      </c>
      <c r="B113">
        <v>458.92</v>
      </c>
      <c r="D113" s="1">
        <v>45687</v>
      </c>
      <c r="E113">
        <v>472.35</v>
      </c>
      <c r="F113">
        <f t="shared" si="2"/>
        <v>6.5848356987598172E-3</v>
      </c>
      <c r="G113">
        <f t="shared" si="3"/>
        <v>6.5632503735684345E-3</v>
      </c>
    </row>
    <row r="114" spans="1:7" x14ac:dyDescent="0.35">
      <c r="A114" s="1">
        <v>45544</v>
      </c>
      <c r="B114">
        <v>459.61</v>
      </c>
      <c r="D114" s="1">
        <v>45688</v>
      </c>
      <c r="E114">
        <v>468.67</v>
      </c>
      <c r="F114">
        <f t="shared" si="2"/>
        <v>-7.7908330686990721E-3</v>
      </c>
      <c r="G114">
        <f t="shared" si="3"/>
        <v>-7.8213401624022579E-3</v>
      </c>
    </row>
    <row r="115" spans="1:7" x14ac:dyDescent="0.35">
      <c r="A115" s="1">
        <v>45541</v>
      </c>
      <c r="B115">
        <v>459.42</v>
      </c>
      <c r="D115" s="1">
        <v>45691</v>
      </c>
      <c r="E115">
        <v>464.61</v>
      </c>
      <c r="F115">
        <f t="shared" si="2"/>
        <v>-8.6628117865449085E-3</v>
      </c>
      <c r="G115">
        <f t="shared" si="3"/>
        <v>-8.7005520565484329E-3</v>
      </c>
    </row>
    <row r="116" spans="1:7" x14ac:dyDescent="0.35">
      <c r="A116" s="1">
        <v>45540</v>
      </c>
      <c r="B116">
        <v>464.92</v>
      </c>
      <c r="D116" s="1">
        <v>45692</v>
      </c>
      <c r="E116">
        <v>467.49</v>
      </c>
      <c r="F116">
        <f t="shared" si="2"/>
        <v>6.1987473364757441E-3</v>
      </c>
      <c r="G116">
        <f t="shared" si="3"/>
        <v>6.1796141294400819E-3</v>
      </c>
    </row>
    <row r="117" spans="1:7" x14ac:dyDescent="0.35">
      <c r="A117" s="1">
        <v>45539</v>
      </c>
      <c r="B117">
        <v>478.57</v>
      </c>
      <c r="D117" s="1">
        <v>45693</v>
      </c>
      <c r="E117">
        <v>473.73</v>
      </c>
      <c r="F117">
        <f t="shared" si="2"/>
        <v>1.3347879099018181E-2</v>
      </c>
      <c r="G117">
        <f t="shared" si="3"/>
        <v>1.325958102102876E-2</v>
      </c>
    </row>
    <row r="118" spans="1:7" x14ac:dyDescent="0.35">
      <c r="A118" s="1">
        <v>45538</v>
      </c>
      <c r="B118">
        <v>476.83</v>
      </c>
      <c r="D118" s="1">
        <v>45694</v>
      </c>
      <c r="E118">
        <v>477.22</v>
      </c>
      <c r="F118">
        <f t="shared" si="2"/>
        <v>7.3670656281004136E-3</v>
      </c>
      <c r="G118">
        <f t="shared" si="3"/>
        <v>7.340061347217393E-3</v>
      </c>
    </row>
    <row r="119" spans="1:7" x14ac:dyDescent="0.35">
      <c r="A119" s="1">
        <v>45534</v>
      </c>
      <c r="B119">
        <v>475.92</v>
      </c>
      <c r="D119" s="1">
        <v>45695</v>
      </c>
      <c r="E119">
        <v>472.74</v>
      </c>
      <c r="F119">
        <f t="shared" si="2"/>
        <v>-9.3877037844181249E-3</v>
      </c>
      <c r="G119">
        <f t="shared" si="3"/>
        <v>-9.4320460082271719E-3</v>
      </c>
    </row>
    <row r="120" spans="1:7" x14ac:dyDescent="0.35">
      <c r="A120" s="1">
        <v>45533</v>
      </c>
      <c r="B120">
        <v>468.37</v>
      </c>
      <c r="D120" s="1">
        <v>45698</v>
      </c>
      <c r="E120">
        <v>470.17</v>
      </c>
      <c r="F120">
        <f t="shared" si="2"/>
        <v>-5.4363920971358315E-3</v>
      </c>
      <c r="G120">
        <f t="shared" si="3"/>
        <v>-5.4512230523331151E-3</v>
      </c>
    </row>
    <row r="121" spans="1:7" x14ac:dyDescent="0.35">
      <c r="A121" s="1">
        <v>45532</v>
      </c>
      <c r="B121">
        <v>464.59</v>
      </c>
      <c r="D121" s="1">
        <v>45699</v>
      </c>
      <c r="E121">
        <v>472.61</v>
      </c>
      <c r="F121">
        <f t="shared" si="2"/>
        <v>5.1896122679030935E-3</v>
      </c>
      <c r="G121">
        <f t="shared" si="3"/>
        <v>5.1761926385827878E-3</v>
      </c>
    </row>
    <row r="122" spans="1:7" x14ac:dyDescent="0.35">
      <c r="A122" s="1">
        <v>45531</v>
      </c>
      <c r="B122">
        <v>460.63</v>
      </c>
      <c r="D122" s="1">
        <v>45700</v>
      </c>
      <c r="E122">
        <v>471.73</v>
      </c>
      <c r="F122">
        <f t="shared" si="2"/>
        <v>-1.8620003808637047E-3</v>
      </c>
      <c r="G122">
        <f t="shared" si="3"/>
        <v>-1.86373605846242E-3</v>
      </c>
    </row>
    <row r="123" spans="1:7" x14ac:dyDescent="0.35">
      <c r="A123" s="1">
        <v>45530</v>
      </c>
      <c r="B123">
        <v>454.49</v>
      </c>
      <c r="D123" s="1">
        <v>45701</v>
      </c>
      <c r="E123">
        <v>480.49</v>
      </c>
      <c r="F123">
        <f t="shared" si="2"/>
        <v>1.8569944671740172E-2</v>
      </c>
      <c r="G123">
        <f t="shared" si="3"/>
        <v>1.839962852581626E-2</v>
      </c>
    </row>
    <row r="124" spans="1:7" x14ac:dyDescent="0.35">
      <c r="A124" s="1">
        <v>45527</v>
      </c>
      <c r="B124">
        <v>453.38</v>
      </c>
      <c r="D124" s="1">
        <v>45702</v>
      </c>
      <c r="E124">
        <v>479.59</v>
      </c>
      <c r="F124">
        <f t="shared" si="2"/>
        <v>-1.8730878894462613E-3</v>
      </c>
      <c r="G124">
        <f t="shared" si="3"/>
        <v>-1.8748443121992377E-3</v>
      </c>
    </row>
    <row r="125" spans="1:7" x14ac:dyDescent="0.35">
      <c r="A125" s="1">
        <v>45526</v>
      </c>
      <c r="B125">
        <v>449.03</v>
      </c>
      <c r="D125" s="1">
        <v>45706</v>
      </c>
      <c r="E125">
        <v>482.82</v>
      </c>
      <c r="F125">
        <f t="shared" si="2"/>
        <v>6.7349194103296945E-3</v>
      </c>
      <c r="G125">
        <f t="shared" si="3"/>
        <v>6.7123411590404563E-3</v>
      </c>
    </row>
    <row r="126" spans="1:7" x14ac:dyDescent="0.35">
      <c r="A126" s="1">
        <v>45525</v>
      </c>
      <c r="B126">
        <v>446.6</v>
      </c>
      <c r="D126" s="1">
        <v>45707</v>
      </c>
      <c r="E126">
        <v>483.77</v>
      </c>
      <c r="F126">
        <f t="shared" si="2"/>
        <v>1.9676069756844965E-3</v>
      </c>
      <c r="G126">
        <f t="shared" si="3"/>
        <v>1.9656737725197116E-3</v>
      </c>
    </row>
    <row r="127" spans="1:7" x14ac:dyDescent="0.35">
      <c r="A127" s="1">
        <v>45524</v>
      </c>
      <c r="B127">
        <v>448.36</v>
      </c>
      <c r="D127" s="4">
        <v>45708</v>
      </c>
      <c r="E127">
        <v>481.8</v>
      </c>
      <c r="F127">
        <f t="shared" si="2"/>
        <v>-4.0721830621989179E-3</v>
      </c>
      <c r="G127">
        <f t="shared" si="3"/>
        <v>-4.0804969778452209E-3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EFC6982A3E49B93B844C7FCD583B" ma:contentTypeVersion="12" ma:contentTypeDescription="Create a new document." ma:contentTypeScope="" ma:versionID="6d1027f0570a9f998d07d575b4692d62">
  <xsd:schema xmlns:xsd="http://www.w3.org/2001/XMLSchema" xmlns:xs="http://www.w3.org/2001/XMLSchema" xmlns:p="http://schemas.microsoft.com/office/2006/metadata/properties" xmlns:ns3="b7be8240-149b-427d-8eba-7bb1ff6225dd" xmlns:ns4="869da506-bace-44af-a899-86cec871751e" targetNamespace="http://schemas.microsoft.com/office/2006/metadata/properties" ma:root="true" ma:fieldsID="c78db93b48c307721430f0ed69f2e2b5" ns3:_="" ns4:_="">
    <xsd:import namespace="b7be8240-149b-427d-8eba-7bb1ff6225dd"/>
    <xsd:import namespace="869da506-bace-44af-a899-86cec87175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e8240-149b-427d-8eba-7bb1ff622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da506-bace-44af-a899-86cec871751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e8240-149b-427d-8eba-7bb1ff6225dd" xsi:nil="true"/>
  </documentManagement>
</p:properties>
</file>

<file path=customXml/itemProps1.xml><?xml version="1.0" encoding="utf-8"?>
<ds:datastoreItem xmlns:ds="http://schemas.openxmlformats.org/officeDocument/2006/customXml" ds:itemID="{1BC220DE-8AF6-4EF1-B73C-4F8872F14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e8240-149b-427d-8eba-7bb1ff6225dd"/>
    <ds:schemaRef ds:uri="869da506-bace-44af-a899-86cec87175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338AA7-F959-4BAD-80BE-1CF3F6171A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AC6805-1C79-4147-A606-C5B7F072A651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869da506-bace-44af-a899-86cec871751e"/>
    <ds:schemaRef ds:uri="b7be8240-149b-427d-8eba-7bb1ff6225dd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 1,2,3 &amp; 4</vt:lpstr>
      <vt:lpstr>Q2 VBA</vt:lpstr>
      <vt:lpstr>Q5 daily-treasury-rates (U.S.)</vt:lpstr>
      <vt:lpstr>Q6 Tangency Portfolio</vt:lpstr>
      <vt:lpstr>Q7 Optimal Complete Portfolio</vt:lpstr>
      <vt:lpstr>CVX</vt:lpstr>
      <vt:lpstr>GOOG</vt:lpstr>
      <vt:lpstr>BRK.B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Mathieu Carcasse</dc:creator>
  <cp:lastModifiedBy>Sara Gongora Rios</cp:lastModifiedBy>
  <dcterms:created xsi:type="dcterms:W3CDTF">2025-03-10T14:11:14Z</dcterms:created>
  <dcterms:modified xsi:type="dcterms:W3CDTF">2025-03-12T02:53:28Z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0x010100B603EFC6982A3E49B93B844C7FCD583B</vt:lpwstr>
  </property>
</Properties>
</file>