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 Disk\Data Analysis All\Google DATA ANALySIS\cyclistdata\New folder (2)\"/>
    </mc:Choice>
  </mc:AlternateContent>
  <xr:revisionPtr revIDLastSave="0" documentId="13_ncr:1_{AD447B1B-389E-42EA-A0D2-1FDBBE21C478}" xr6:coauthVersionLast="47" xr6:coauthVersionMax="47" xr10:uidLastSave="{00000000-0000-0000-0000-000000000000}"/>
  <bookViews>
    <workbookView xWindow="-120" yWindow="-120" windowWidth="20730" windowHeight="11160" xr2:uid="{E81224DA-0987-4813-915E-B6551B717C4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" l="1"/>
  <c r="AK14" i="1"/>
  <c r="W164" i="1"/>
  <c r="W165" i="1"/>
  <c r="W163" i="1"/>
  <c r="W150" i="1"/>
  <c r="W151" i="1"/>
  <c r="W149" i="1"/>
  <c r="W136" i="1"/>
  <c r="W137" i="1"/>
  <c r="W135" i="1"/>
  <c r="W122" i="1"/>
  <c r="W123" i="1"/>
  <c r="W121" i="1"/>
  <c r="W108" i="1"/>
  <c r="W109" i="1"/>
  <c r="W107" i="1"/>
  <c r="W94" i="1"/>
  <c r="W95" i="1"/>
  <c r="W93" i="1"/>
  <c r="W81" i="1"/>
  <c r="W80" i="1"/>
  <c r="W79" i="1"/>
  <c r="W66" i="1"/>
  <c r="W67" i="1"/>
  <c r="W65" i="1"/>
  <c r="W52" i="1"/>
  <c r="W53" i="1"/>
  <c r="W51" i="1"/>
  <c r="W38" i="1"/>
  <c r="W39" i="1"/>
  <c r="W37" i="1"/>
  <c r="W10" i="1"/>
  <c r="W11" i="1"/>
  <c r="W9" i="1"/>
  <c r="P87" i="1"/>
  <c r="P88" i="1"/>
  <c r="P86" i="1"/>
  <c r="P74" i="1"/>
  <c r="P75" i="1"/>
  <c r="P73" i="1"/>
  <c r="P48" i="1"/>
  <c r="P49" i="1"/>
  <c r="P47" i="1"/>
  <c r="P35" i="1"/>
  <c r="P36" i="1"/>
  <c r="P34" i="1"/>
  <c r="P22" i="1"/>
  <c r="P23" i="1"/>
  <c r="P21" i="1"/>
  <c r="P9" i="1"/>
  <c r="P10" i="1"/>
  <c r="P8" i="1"/>
  <c r="D82" i="1"/>
  <c r="C82" i="1"/>
  <c r="B82" i="1"/>
  <c r="B80" i="1"/>
  <c r="B75" i="1"/>
  <c r="D75" i="1"/>
  <c r="C75" i="1"/>
  <c r="E64" i="1"/>
  <c r="D64" i="1"/>
  <c r="D63" i="1"/>
  <c r="E68" i="1"/>
  <c r="D68" i="1"/>
  <c r="C68" i="1"/>
  <c r="E66" i="1"/>
  <c r="D66" i="1"/>
  <c r="C66" i="1"/>
  <c r="C64" i="1"/>
  <c r="B39" i="1"/>
  <c r="B34" i="1"/>
  <c r="C9" i="1"/>
  <c r="D9" i="1"/>
  <c r="D8" i="1"/>
  <c r="C8" i="1"/>
  <c r="B8" i="1" s="1"/>
  <c r="D7" i="1"/>
  <c r="C7" i="1"/>
  <c r="C3" i="1"/>
  <c r="B3" i="1"/>
  <c r="A3" i="1" s="1"/>
  <c r="D10" i="1" l="1"/>
  <c r="C10" i="1"/>
  <c r="B9" i="1"/>
  <c r="C4" i="1"/>
  <c r="B4" i="1"/>
  <c r="B7" i="1"/>
  <c r="B10" i="1" l="1"/>
  <c r="A4" i="1"/>
</calcChain>
</file>

<file path=xl/sharedStrings.xml><?xml version="1.0" encoding="utf-8"?>
<sst xmlns="http://schemas.openxmlformats.org/spreadsheetml/2006/main" count="1098" uniqueCount="623">
  <si>
    <t>No of rides</t>
  </si>
  <si>
    <t>Total</t>
  </si>
  <si>
    <t>Casual</t>
  </si>
  <si>
    <t>Member</t>
  </si>
  <si>
    <t>No of rides per bike type</t>
  </si>
  <si>
    <t>bike type</t>
  </si>
  <si>
    <t>classic</t>
  </si>
  <si>
    <t>docked</t>
  </si>
  <si>
    <t>electric</t>
  </si>
  <si>
    <t>Hour</t>
  </si>
  <si>
    <t>no.of rides</t>
  </si>
  <si>
    <t>Timing</t>
  </si>
  <si>
    <t>Day of order</t>
  </si>
  <si>
    <t>Start_Timing</t>
  </si>
  <si>
    <t>Month</t>
  </si>
  <si>
    <t>Season</t>
  </si>
  <si>
    <t>Year_quarter</t>
  </si>
  <si>
    <t>peak</t>
  </si>
  <si>
    <t xml:space="preserve">peak </t>
  </si>
  <si>
    <t>Start_station</t>
  </si>
  <si>
    <t>Stop_station</t>
  </si>
  <si>
    <t>Routes</t>
  </si>
  <si>
    <t>Average TD &amp;dist</t>
  </si>
  <si>
    <t>TD</t>
  </si>
  <si>
    <t>Dist</t>
  </si>
  <si>
    <t>Total TD &amp;dist per bike</t>
  </si>
  <si>
    <t>Classic</t>
  </si>
  <si>
    <t>Docked</t>
  </si>
  <si>
    <t>Electric</t>
  </si>
  <si>
    <t>Average TD &amp; dist per hour</t>
  </si>
  <si>
    <t>Route</t>
  </si>
  <si>
    <t>Average Routes</t>
  </si>
  <si>
    <t>Start_Station</t>
  </si>
  <si>
    <t>Stop_Station</t>
  </si>
  <si>
    <t>Day</t>
  </si>
  <si>
    <t>Mar</t>
  </si>
  <si>
    <t>May</t>
  </si>
  <si>
    <t>July</t>
  </si>
  <si>
    <t>Aug</t>
  </si>
  <si>
    <t>Sep</t>
  </si>
  <si>
    <t>Oct</t>
  </si>
  <si>
    <t>Dec</t>
  </si>
  <si>
    <t>Sesaon</t>
  </si>
  <si>
    <t>Winter</t>
  </si>
  <si>
    <t>Casusal</t>
  </si>
  <si>
    <t xml:space="preserve"> Member</t>
  </si>
  <si>
    <t>Summer</t>
  </si>
  <si>
    <t>Spring</t>
  </si>
  <si>
    <t>Fall</t>
  </si>
  <si>
    <t>Q1</t>
  </si>
  <si>
    <t>Q2</t>
  </si>
  <si>
    <t>Q3</t>
  </si>
  <si>
    <t>Q4</t>
  </si>
  <si>
    <r>
      <t>16,</t>
    </r>
    <r>
      <rPr>
        <sz val="11"/>
        <color rgb="FFFF000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,18</t>
    </r>
  </si>
  <si>
    <r>
      <t>8.24%</t>
    </r>
    <r>
      <rPr>
        <sz val="11"/>
        <color rgb="FFFF0000"/>
        <rFont val="Calibri"/>
        <family val="2"/>
        <scheme val="minor"/>
      </rPr>
      <t>,9.67%</t>
    </r>
    <r>
      <rPr>
        <sz val="11"/>
        <color theme="1"/>
        <rFont val="Calibri"/>
        <family val="2"/>
        <scheme val="minor"/>
      </rPr>
      <t>,8.66%</t>
    </r>
  </si>
  <si>
    <r>
      <t>8.42%,</t>
    </r>
    <r>
      <rPr>
        <sz val="11"/>
        <color rgb="FFFF0000"/>
        <rFont val="Calibri"/>
        <family val="2"/>
        <scheme val="minor"/>
      </rPr>
      <t>10.31%</t>
    </r>
    <r>
      <rPr>
        <sz val="11"/>
        <color theme="1"/>
        <rFont val="Calibri"/>
        <family val="2"/>
        <scheme val="minor"/>
      </rPr>
      <t>,8.84</t>
    </r>
  </si>
  <si>
    <r>
      <t>8.56%,</t>
    </r>
    <r>
      <rPr>
        <sz val="11"/>
        <color rgb="FFFF0000"/>
        <rFont val="Calibri"/>
        <family val="2"/>
        <scheme val="minor"/>
      </rPr>
      <t>10.79%</t>
    </r>
    <r>
      <rPr>
        <sz val="11"/>
        <color theme="1"/>
        <rFont val="Calibri"/>
        <family val="2"/>
        <scheme val="minor"/>
      </rPr>
      <t>,8.98%</t>
    </r>
  </si>
  <si>
    <t>Afternoon</t>
  </si>
  <si>
    <r>
      <rPr>
        <sz val="11"/>
        <color rgb="FFFF0000"/>
        <rFont val="Calibri"/>
        <family val="2"/>
        <scheme val="minor"/>
      </rPr>
      <t>Sat</t>
    </r>
    <r>
      <rPr>
        <sz val="11"/>
        <color theme="1"/>
        <rFont val="Calibri"/>
        <family val="2"/>
        <scheme val="minor"/>
      </rPr>
      <t>, Sun, Fri</t>
    </r>
  </si>
  <si>
    <r>
      <rPr>
        <sz val="11"/>
        <color rgb="FFFF0000"/>
        <rFont val="Calibri"/>
        <family val="2"/>
        <scheme val="minor"/>
      </rPr>
      <t>17.86</t>
    </r>
    <r>
      <rPr>
        <sz val="11"/>
        <rFont val="Calibri"/>
        <family val="2"/>
        <scheme val="minor"/>
      </rPr>
      <t>,15.26,14.40</t>
    </r>
  </si>
  <si>
    <r>
      <rPr>
        <sz val="11"/>
        <color rgb="FFFF0000"/>
        <rFont val="Calibri"/>
        <family val="2"/>
        <scheme val="minor"/>
      </rPr>
      <t>22.94</t>
    </r>
    <r>
      <rPr>
        <sz val="11"/>
        <rFont val="Calibri"/>
        <family val="2"/>
        <scheme val="minor"/>
      </rPr>
      <t>,19.37,14.37</t>
    </r>
  </si>
  <si>
    <r>
      <rPr>
        <sz val="11"/>
        <color rgb="FFFF0000"/>
        <rFont val="Calibri"/>
        <family val="2"/>
        <scheme val="minor"/>
      </rPr>
      <t>Wed</t>
    </r>
    <r>
      <rPr>
        <sz val="11"/>
        <color theme="1"/>
        <rFont val="Calibri"/>
        <family val="2"/>
        <scheme val="minor"/>
      </rPr>
      <t>, Tues, Thurs</t>
    </r>
  </si>
  <si>
    <r>
      <rPr>
        <sz val="11"/>
        <color rgb="FFFF0000"/>
        <rFont val="Calibri"/>
        <family val="2"/>
        <scheme val="minor"/>
      </rPr>
      <t>15.72</t>
    </r>
    <r>
      <rPr>
        <sz val="11"/>
        <rFont val="Calibri"/>
        <family val="2"/>
        <scheme val="minor"/>
      </rPr>
      <t>,15.32,14.76</t>
    </r>
  </si>
  <si>
    <t>streeter DR &amp;grand AVE</t>
  </si>
  <si>
    <t>Clarkst &amp; elm st</t>
  </si>
  <si>
    <t xml:space="preserve">streeter DR &amp;grand AVE  to Millennium Park </t>
  </si>
  <si>
    <t>Ellis Ave&amp;60thst to Ellis Ave&amp;55thst</t>
  </si>
  <si>
    <t>Bike type</t>
  </si>
  <si>
    <t>04</t>
  </si>
  <si>
    <t>05</t>
  </si>
  <si>
    <t>01</t>
  </si>
  <si>
    <t>02</t>
  </si>
  <si>
    <t>06</t>
  </si>
  <si>
    <t>Millennium park to streeter DR &amp;grand ave</t>
  </si>
  <si>
    <t>Shedd Aquarium to streeter dr &amp;grand ave</t>
  </si>
  <si>
    <t>Morning (24.05 %)</t>
  </si>
  <si>
    <t>Total( 24.05 %)</t>
  </si>
  <si>
    <t>Casual( 18.33%)</t>
  </si>
  <si>
    <t>Member( 28.40 %)</t>
  </si>
  <si>
    <t>streeter DR &amp;grand AVE(28.82%)</t>
  </si>
  <si>
    <t>Clarkst &amp; elm st(24.42%)</t>
  </si>
  <si>
    <t>Ellis Ave&amp;60thst to Ellis Ave&amp;55thst(17.36%)
TD (12)
dist(120)</t>
  </si>
  <si>
    <r>
      <rPr>
        <b/>
        <sz val="11"/>
        <color rgb="FFFF0000"/>
        <rFont val="Calibri"/>
        <family val="2"/>
        <scheme val="minor"/>
      </rPr>
      <t>11 (21.56%)</t>
    </r>
    <r>
      <rPr>
        <sz val="11"/>
        <color theme="1"/>
        <rFont val="Calibri"/>
        <family val="2"/>
        <scheme val="minor"/>
      </rPr>
      <t xml:space="preserve">
TD (22)
dist(1500)</t>
    </r>
  </si>
  <si>
    <r>
      <rPr>
        <b/>
        <sz val="11"/>
        <color rgb="FFFF0000"/>
        <rFont val="Calibri"/>
        <family val="2"/>
        <scheme val="minor"/>
      </rPr>
      <t>11 (29.88%)</t>
    </r>
    <r>
      <rPr>
        <sz val="11"/>
        <color theme="1"/>
        <rFont val="Calibri"/>
        <family val="2"/>
        <scheme val="minor"/>
      </rPr>
      <t xml:space="preserve">
TD(32)
dist(1608)</t>
    </r>
  </si>
  <si>
    <t>streeter DR &amp;grand AVE(33.67%)</t>
  </si>
  <si>
    <t>streeter DR &amp;grand AVE(39.64%)</t>
  </si>
  <si>
    <t>Clarkst &amp; elm st(30.54%)</t>
  </si>
  <si>
    <t>Wells St &amp; Concord Ln(26.42%)</t>
  </si>
  <si>
    <r>
      <rPr>
        <b/>
        <sz val="11"/>
        <color rgb="FFFF0000"/>
        <rFont val="Calibri"/>
        <family val="2"/>
        <scheme val="minor"/>
      </rPr>
      <t>08 (20.97%)</t>
    </r>
    <r>
      <rPr>
        <sz val="11"/>
        <color theme="1"/>
        <rFont val="Calibri"/>
        <family val="2"/>
        <scheme val="minor"/>
      </rPr>
      <t xml:space="preserve">
TD(12)
dist(1462)</t>
    </r>
  </si>
  <si>
    <t>Ellis Ave &amp; 60th St&amp;&amp;Ellis Ave &amp; 55th St(24.99%)
TD(6)
dist(60)</t>
  </si>
  <si>
    <t>51.30
TD(13)
dist(1411)</t>
  </si>
  <si>
    <t>0
(No records)</t>
  </si>
  <si>
    <t>15.82
TD(11)
dist(1668)</t>
  </si>
  <si>
    <t>71.11
TD(16)
dist(1449)</t>
  </si>
  <si>
    <t>3.98
TD(65)
dist(1658)</t>
  </si>
  <si>
    <t>24.92
TD(14)
dist(1646)</t>
  </si>
  <si>
    <t>9.10
TD(19)
dist(1608)</t>
  </si>
  <si>
    <t>19.81
TD(24)
dist(1546)</t>
  </si>
  <si>
    <t>DuSable Lake Shore Dr &amp; Monroe St&amp;&amp;Streeter Dr &amp; Grand Ave(15.16%)
TD(33)
dist(528)</t>
  </si>
  <si>
    <t>Afternoon (33.85 %)</t>
  </si>
  <si>
    <t>Total( 33.85 %)</t>
  </si>
  <si>
    <t>Casual( 36.30%)</t>
  </si>
  <si>
    <t>Member( 32%)</t>
  </si>
  <si>
    <t>streeter DR &amp;grand AVE(40.89%)</t>
  </si>
  <si>
    <t>streeter DR &amp;grand AVE(37.56%)</t>
  </si>
  <si>
    <t>Shedd Aquarium&amp;&amp;Streeter Dr &amp; Grand Ave(13.31)
TD(60)
dist(773)</t>
  </si>
  <si>
    <t>16(24.88)
TD(21)
dist(1558)</t>
  </si>
  <si>
    <t>69.55
TD(19)
dist(1478)</t>
  </si>
  <si>
    <t>7.08
TD(70)
dist(1583)</t>
  </si>
  <si>
    <t>23.37
TD(17)
dist(1636)</t>
  </si>
  <si>
    <t>11.30
TD(22)
dist(1621)</t>
  </si>
  <si>
    <t>27.88
TD(27)
dist(1593)</t>
  </si>
  <si>
    <t>16(22.7)
TD(17)
dist(1610)</t>
  </si>
  <si>
    <t>streeter DR &amp;grand AVE(51.87%)</t>
  </si>
  <si>
    <t>streeter DR &amp;grand AVE(44.90%)</t>
  </si>
  <si>
    <t>Shedd Aquarium&amp;&amp;Streeter Dr &amp; Grand Ave(19.13)
TD(38.2)
dist(387)</t>
  </si>
  <si>
    <t>16(26.74)
TD(14)
dist(1520)</t>
  </si>
  <si>
    <t>41.67
TD(14)
dist(1401)</t>
  </si>
  <si>
    <t>0
No records</t>
  </si>
  <si>
    <t>12.07
TD(13)
dist(1650)</t>
  </si>
  <si>
    <t>Wells St &amp; Concord Ln(22.25)</t>
  </si>
  <si>
    <t>Wells St &amp; Concord Ln(27.24)</t>
  </si>
  <si>
    <t>Ellis Ave &amp; 60th St&amp;&amp;Ellis Ave &amp; 55th St(23.76)
TD(6)
dist(60)</t>
  </si>
  <si>
    <t>Evening ( 29.95 %)</t>
  </si>
  <si>
    <t>Total( 29.95 %)</t>
  </si>
  <si>
    <t>Casual(  29.57%)</t>
  </si>
  <si>
    <t>Member( 30.24 %)</t>
  </si>
  <si>
    <t>Night (12.14  %)</t>
  </si>
  <si>
    <t>Total(  12.14%)</t>
  </si>
  <si>
    <t>Casual( 15.80 %)</t>
  </si>
  <si>
    <t>Member(9.36  %)</t>
  </si>
  <si>
    <t>streeter DR &amp;grand AVE(30.44%)</t>
  </si>
  <si>
    <t>streeter DR &amp;grand AVE(29.57%)</t>
  </si>
  <si>
    <t>Ellis Ave &amp; 55th St&amp;&amp;Ellis Ave &amp; 60th St(13.96)
TD(14.16)
dist(120)</t>
  </si>
  <si>
    <t>17(34.40)
TD(19)
dist(1553)</t>
  </si>
  <si>
    <t>72.53
TD(17)
dist(1460)</t>
  </si>
  <si>
    <t>5.09
TD(78)
dist(1569)</t>
  </si>
  <si>
    <t>22.38
TD(16)
dist(1662)</t>
  </si>
  <si>
    <t>27.13
TD(22)
dist(1546)</t>
  </si>
  <si>
    <t>10.39
TD(19)
dist(1633)</t>
  </si>
  <si>
    <t>17(32.68)
TD(28)
dist(1616)</t>
  </si>
  <si>
    <t>streeter DR &amp;grand AVE(42.40%)</t>
  </si>
  <si>
    <t>streeter DR &amp;grand AVE(38.01%)</t>
  </si>
  <si>
    <t>Streeter Dr &amp; Grand Ave&amp;&amp;Millennium Park(18.89)
TD(32.50)
dist(1337)</t>
  </si>
  <si>
    <t>Wells St &amp; Concord Ln(24.2)</t>
  </si>
  <si>
    <t>Clark St &amp; Elm St(33.01)</t>
  </si>
  <si>
    <t>Ellis Ave &amp; 55th St&amp;&amp;Ellis Ave &amp; 60th St(24.86)
TD(6.47)
dist(60)</t>
  </si>
  <si>
    <t>45.40
TD(14)
dist(1408)</t>
  </si>
  <si>
    <t>0
TD(3)
dist(65.50)</t>
  </si>
  <si>
    <t>11.99
TD(13)
dist(1686)</t>
  </si>
  <si>
    <t>17(35.68)
TD(14)
dist(1510)</t>
  </si>
  <si>
    <t>Wells St &amp; Concord Ln(26.75)</t>
  </si>
  <si>
    <t>Wells St &amp; Concord Ln(30.38)</t>
  </si>
  <si>
    <t>Ellis Ave &amp; 55th St&amp;&amp;Ellis Ave &amp; 60th St(22.65)
TD(19)
dist(120)</t>
  </si>
  <si>
    <t>67.09
TD(18)
dist(1422)</t>
  </si>
  <si>
    <t>7.11
TD(113)
dist(1508)</t>
  </si>
  <si>
    <t>25.81
TD(16)
dist(1656)</t>
  </si>
  <si>
    <t>21(28.45)
TD(21)
dist(1460)</t>
  </si>
  <si>
    <t>21(25.32)
TD(30)
dist(1491)</t>
  </si>
  <si>
    <t>Streeter Dr &amp; Grand Ave(26.96)</t>
  </si>
  <si>
    <t>Wells St &amp; Concord Ln(26.90)</t>
  </si>
  <si>
    <t>Ellis Ave &amp; 55th St&amp;&amp;Ellis Ave &amp; 60th St(18.29)
TD(12.96)
dist(60)</t>
  </si>
  <si>
    <t>34.41
TD(23)
dist(1482)</t>
  </si>
  <si>
    <t>14.65
TD(19)
dist(1656)</t>
  </si>
  <si>
    <t>11.16
TD(12)
dist(1656)</t>
  </si>
  <si>
    <t>32.68
TD(13)
dist(1360)</t>
  </si>
  <si>
    <t>21(32.47)
TD(13)
dist(1430)</t>
  </si>
  <si>
    <t>Wells St &amp; Concord Ln(30.51)</t>
  </si>
  <si>
    <t>Clark St &amp; Elm St(42.83)</t>
  </si>
  <si>
    <t>University Ave &amp; 57th St&amp;&amp;Ellis Ave &amp; 60th St(26.73)
TD(5.92)
dist(137)</t>
  </si>
  <si>
    <t>Monday(12.49)</t>
  </si>
  <si>
    <t>Total(12.49)</t>
  </si>
  <si>
    <t>Casual(10.99)</t>
  </si>
  <si>
    <t>Member(13.62)</t>
  </si>
  <si>
    <t>17(11.75)</t>
  </si>
  <si>
    <t>17(10.68)</t>
  </si>
  <si>
    <t>17(12.41)</t>
  </si>
  <si>
    <t>Evening(33.04)</t>
  </si>
  <si>
    <t>Afternoon(35.94)</t>
  </si>
  <si>
    <t>Evening(33.76)</t>
  </si>
  <si>
    <t>Streeter Dr &amp; Grand Ave(32.71)</t>
  </si>
  <si>
    <t>Ellis Ave &amp; 60th St&amp;&amp;Ellis Ave &amp; 55th St(15.7)</t>
  </si>
  <si>
    <t>Streeter Dr &amp; Grand Ave(31.23)</t>
  </si>
  <si>
    <t>Streeter Dr &amp; Grand Ave(48.14)</t>
  </si>
  <si>
    <t>Streeter Dr &amp; Grand Ave(41.93)</t>
  </si>
  <si>
    <t>Millennium Park&amp;&amp;Streeter Dr &amp; Grand Ave(17.45)</t>
  </si>
  <si>
    <t>Clark St &amp; Elm St(26.39)</t>
  </si>
  <si>
    <t>Clark St &amp; Elm St(32.39)</t>
  </si>
  <si>
    <t>Ellis Ave &amp; 60th St&amp;&amp;Ellis Ave &amp; 55th St(27.37)</t>
  </si>
  <si>
    <t>Day_of_order(dist(mm), TD(min), count(%))</t>
  </si>
  <si>
    <t>Timing (TD(min), dist(meters),count(%))</t>
  </si>
  <si>
    <t>Tuesday(13.23)</t>
  </si>
  <si>
    <t>Total(13.23)</t>
  </si>
  <si>
    <t>Casual(10.48)</t>
  </si>
  <si>
    <t>Member(15.32)</t>
  </si>
  <si>
    <t>17(12.67)</t>
  </si>
  <si>
    <t>17(12.32)</t>
  </si>
  <si>
    <t>17(12.86)</t>
  </si>
  <si>
    <t>Evening(34.99)</t>
  </si>
  <si>
    <t>Evening(36.57)</t>
  </si>
  <si>
    <t>Evening(34.17)</t>
  </si>
  <si>
    <t>Streeter Dr &amp; Grand Ave(25.48)</t>
  </si>
  <si>
    <t>Streeter Dr &amp; Grand Ave(26.97)</t>
  </si>
  <si>
    <t>Ellis Ave &amp; 60th St&amp;&amp;Ellis Ave &amp; 55th St(18.99)</t>
  </si>
  <si>
    <t>Streeter Dr &amp; Grand Ave(38.78)</t>
  </si>
  <si>
    <t>Streeter Dr &amp; Grand Ave(37.57)</t>
  </si>
  <si>
    <t>Shedd Aquarium&amp;&amp;Streeter Dr &amp; Grand Ave(15.57)</t>
  </si>
  <si>
    <t>Clark St &amp; Elm St(26.64)</t>
  </si>
  <si>
    <t>Clark St &amp; Elm St(32.02)</t>
  </si>
  <si>
    <t>Ellis Ave &amp; 60th St&amp;&amp;Ellis Ave &amp; 55th St(26.14)</t>
  </si>
  <si>
    <t>Wednesday(13.56)</t>
  </si>
  <si>
    <t>Total(13.56)</t>
  </si>
  <si>
    <t>Casual(10.73)</t>
  </si>
  <si>
    <t>Member(15.72)</t>
  </si>
  <si>
    <t>Thursday(13.19)</t>
  </si>
  <si>
    <t>Total(13.19)</t>
  </si>
  <si>
    <t>Casual(11.12)</t>
  </si>
  <si>
    <t>Member(14.76)</t>
  </si>
  <si>
    <t>Friday(14.40)</t>
  </si>
  <si>
    <t>Total(14.40)</t>
  </si>
  <si>
    <t>Casual(14.37)</t>
  </si>
  <si>
    <t>Member(14.43)</t>
  </si>
  <si>
    <t>Saturday(17.86)</t>
  </si>
  <si>
    <t>Total(17.86)</t>
  </si>
  <si>
    <t>Casual(22.94)</t>
  </si>
  <si>
    <t>Member(14.01)</t>
  </si>
  <si>
    <t>Sunday(15.26)</t>
  </si>
  <si>
    <t>Total(15.26)</t>
  </si>
  <si>
    <t>Casual(19.37)</t>
  </si>
  <si>
    <t>Member(12.14)</t>
  </si>
  <si>
    <t>17(12.40)</t>
  </si>
  <si>
    <t>17(12.17)</t>
  </si>
  <si>
    <t>17(12.52)</t>
  </si>
  <si>
    <t>Evening(35.25)</t>
  </si>
  <si>
    <t>Evening(37.38)</t>
  </si>
  <si>
    <t>Evening(34.14)</t>
  </si>
  <si>
    <t>Streeter Dr &amp; Grand Ave(25.81)</t>
  </si>
  <si>
    <t>Streeter Dr &amp; Grand Ave(27.67)</t>
  </si>
  <si>
    <t>Ellis Ave &amp; 60th St&amp;&amp;Ellis Ave &amp; 55th St(18.82)</t>
  </si>
  <si>
    <t>Streeter Dr &amp; Grand Ave(39.06)</t>
  </si>
  <si>
    <t>Streeter Dr &amp; Grand Ave(38.90)</t>
  </si>
  <si>
    <t>Shedd Aquarium&amp;&amp;Streeter Dr &amp; Grand Ave(17.13)</t>
  </si>
  <si>
    <t>Clark St &amp; Elm St(26.36)</t>
  </si>
  <si>
    <t>Clark St &amp; Elm St(30.48)</t>
  </si>
  <si>
    <t>Ellis Ave &amp; 60th St&amp;&amp;Ellis Ave &amp; 55th St(27.51)</t>
  </si>
  <si>
    <t>Ellis Ave &amp; 60th St&amp;&amp;Ellis Ave &amp; 55th St(25.85)</t>
  </si>
  <si>
    <t>Clark St &amp; Elm St(26.85)</t>
  </si>
  <si>
    <t>Clark St &amp; Elm St(31.31)</t>
  </si>
  <si>
    <t>Streeter Dr &amp; Grand Ave(36.10)</t>
  </si>
  <si>
    <t>Streeter Dr &amp; Grand Ave(35.78)</t>
  </si>
  <si>
    <t>Streeter Dr &amp; Grand Ave&amp;&amp;Millennium Park(14.98)</t>
  </si>
  <si>
    <t>Streeter Dr &amp; Grand Ave(24.72)</t>
  </si>
  <si>
    <t>Streeter Dr &amp; Grand Ave(26.19)</t>
  </si>
  <si>
    <t>Ellis Ave &amp; 60th St&amp;&amp;Ellis Ave &amp; 55th St(16.96)</t>
  </si>
  <si>
    <t>17(11.69)</t>
  </si>
  <si>
    <t>17(11.44)</t>
  </si>
  <si>
    <t>17(11.83)</t>
  </si>
  <si>
    <t>Evening(34.43)</t>
  </si>
  <si>
    <t>Evening(33.19)</t>
  </si>
  <si>
    <t>17(1048)</t>
  </si>
  <si>
    <t>17(10.41)</t>
  </si>
  <si>
    <t>17(10.53)</t>
  </si>
  <si>
    <t>Afternoon(33.27)</t>
  </si>
  <si>
    <t>Afternoon(34.42)</t>
  </si>
  <si>
    <t>Afternoon(32.40)</t>
  </si>
  <si>
    <t>Streeter Dr &amp; Grand Ave(30.48)</t>
  </si>
  <si>
    <t>Ellis Ave &amp; 60th St&amp;&amp;Ellis Ave &amp; 55th St(16.29)</t>
  </si>
  <si>
    <t>Streeter Dr &amp; Grand Ave&amp;&amp;Millennium Park(18.29)</t>
  </si>
  <si>
    <t>Streeter Dr &amp; Grand Ave(42.28)</t>
  </si>
  <si>
    <t>Streeter Dr &amp; Grand Ave(38.96)</t>
  </si>
  <si>
    <t>Clark St &amp; Elm St(25)</t>
  </si>
  <si>
    <t>Wells St &amp; Concord Ln(30.98)</t>
  </si>
  <si>
    <t>Ellis Ave &amp; 60th St&amp;&amp;Ellis Ave &amp; 55th St(29.86)</t>
  </si>
  <si>
    <t>Wells St &amp; Concord Ln(24.72)</t>
  </si>
  <si>
    <t>Wells St &amp; Concord Ln(28.76)</t>
  </si>
  <si>
    <t>Ellis Ave &amp; 60th St&amp;&amp;Ellis Ave &amp; 55th St(25.36)</t>
  </si>
  <si>
    <t>Streeter Dr &amp; Grand Ave&amp;&amp;Millennium Park(16.34)</t>
  </si>
  <si>
    <t>Streeter Dr &amp; Grand Ave(44.62)</t>
  </si>
  <si>
    <t>Streeter Dr &amp; Grand Ave(40.77)</t>
  </si>
  <si>
    <t>Streeter Dr &amp; Grand Ave(35.14)</t>
  </si>
  <si>
    <t>Streeter Dr &amp; Grand Ave(35.91)</t>
  </si>
  <si>
    <t>Streeter Dr &amp; Grand Ave&amp;&amp;Millennium Park(12.1)</t>
  </si>
  <si>
    <t>13(8.2)</t>
  </si>
  <si>
    <t>13,14(8.5,8.4)</t>
  </si>
  <si>
    <t>12,13(7.84,7.85)</t>
  </si>
  <si>
    <t>Afternoon(39.52)</t>
  </si>
  <si>
    <t>Afternoon(40.72)</t>
  </si>
  <si>
    <t>Afternoon(38.03)</t>
  </si>
  <si>
    <t>Wells St &amp; Concord Ln(22.90)</t>
  </si>
  <si>
    <t>Wells St &amp; Concord Ln(26.57)</t>
  </si>
  <si>
    <t>Ellis Ave &amp; 55th St&amp;&amp;Ellis Ave &amp; 60th St(23.38)</t>
  </si>
  <si>
    <t>Streeter Dr &amp; Grand Ave&amp;&amp;Millennium Park(18.85)</t>
  </si>
  <si>
    <t>Streeter Dr &amp; Grand Ave(45.50)</t>
  </si>
  <si>
    <t>Streeter Dr &amp; Grand Ave(42.08)</t>
  </si>
  <si>
    <t>Streeter Dr &amp; Grand Ave(37.23)</t>
  </si>
  <si>
    <t>Streeter Dr &amp; Grand Ave(36.38)</t>
  </si>
  <si>
    <t>Streeter Dr &amp; Grand Ave&amp;&amp;Millennium Park(13.12)</t>
  </si>
  <si>
    <t>15(8.7)</t>
  </si>
  <si>
    <t>15(8.45)</t>
  </si>
  <si>
    <t>15(8.95)</t>
  </si>
  <si>
    <t>Afternoon(42.16)</t>
  </si>
  <si>
    <t>Afternoon(42.83)</t>
  </si>
  <si>
    <t>Afternoon(41.33)</t>
  </si>
  <si>
    <t>Month(dist(mm), TD(min), count(%))</t>
  </si>
  <si>
    <t>Jan(1.85)</t>
  </si>
  <si>
    <t>Total(1.85)</t>
  </si>
  <si>
    <t>Casual(0.71)</t>
  </si>
  <si>
    <t>Member(2.72)</t>
  </si>
  <si>
    <t>Feb(0.93)</t>
  </si>
  <si>
    <t>Total(0.93)</t>
  </si>
  <si>
    <t>Casual(0.41)</t>
  </si>
  <si>
    <t>Member(1.33)</t>
  </si>
  <si>
    <t>Mar(4.4)</t>
  </si>
  <si>
    <t>Total(4.4)</t>
  </si>
  <si>
    <t>Casual(3.5)</t>
  </si>
  <si>
    <t>Member(5.1)</t>
  </si>
  <si>
    <t>April(6.35)</t>
  </si>
  <si>
    <t>Total(6.35)</t>
  </si>
  <si>
    <t>Casual(5.57)</t>
  </si>
  <si>
    <t>Member(6.95)</t>
  </si>
  <si>
    <t>May(9.64)</t>
  </si>
  <si>
    <t>Total(9.64)</t>
  </si>
  <si>
    <t>Casual(10.26)</t>
  </si>
  <si>
    <t>Member(9.2)</t>
  </si>
  <si>
    <t>June(13.12)</t>
  </si>
  <si>
    <t>Total(13.12)</t>
  </si>
  <si>
    <t>Casual(14.66)</t>
  </si>
  <si>
    <t>Member(11.96)</t>
  </si>
  <si>
    <t>July(15.04)</t>
  </si>
  <si>
    <t>Total(15.04)</t>
  </si>
  <si>
    <t>Casual(18.11)</t>
  </si>
  <si>
    <t>Member(12.70)</t>
  </si>
  <si>
    <t>Aug(14.74)</t>
  </si>
  <si>
    <t>Total(14.74)</t>
  </si>
  <si>
    <t>Casual(16.88)</t>
  </si>
  <si>
    <t>Member(13.11)</t>
  </si>
  <si>
    <t>Sep(13.64)</t>
  </si>
  <si>
    <t>Total(13.64)</t>
  </si>
  <si>
    <t>Casual(14.57)</t>
  </si>
  <si>
    <t>Member(12.94)</t>
  </si>
  <si>
    <t>Oct(10.6)</t>
  </si>
  <si>
    <t>Total(10.6)</t>
  </si>
  <si>
    <t>Casual(9.53)</t>
  </si>
  <si>
    <t>Member(11.41)</t>
  </si>
  <si>
    <t>Nov(5.73)</t>
  </si>
  <si>
    <t>Total(5.73)</t>
  </si>
  <si>
    <t>Casual(3.55)</t>
  </si>
  <si>
    <t>Member(7.38)</t>
  </si>
  <si>
    <t>Dec(3.95)</t>
  </si>
  <si>
    <t>Total(3.95)</t>
  </si>
  <si>
    <t>Casual(2.28)</t>
  </si>
  <si>
    <t>Member(5.22)</t>
  </si>
  <si>
    <t>17(9.3)</t>
  </si>
  <si>
    <t>16(9.5)</t>
  </si>
  <si>
    <t>17(9.49)</t>
  </si>
  <si>
    <t>Afternoon(39.14)</t>
  </si>
  <si>
    <t>Afternoon(44.58)</t>
  </si>
  <si>
    <t>Afternoon(38.05)</t>
  </si>
  <si>
    <t>Sat(16.66)</t>
  </si>
  <si>
    <t>Sat(22.87)</t>
  </si>
  <si>
    <t>Fri(15.93)</t>
  </si>
  <si>
    <t>Clark St &amp; Elm St(35.72)</t>
  </si>
  <si>
    <t>Clark St &amp; Elm St(39.29)</t>
  </si>
  <si>
    <t>Ellis Ave &amp; 60th St&amp;&amp;Ellis Ave &amp; 55th St(37.76)</t>
  </si>
  <si>
    <t>Clark St &amp; Elm St(29.68)</t>
  </si>
  <si>
    <t>Clark St &amp; Elm St(27.42)</t>
  </si>
  <si>
    <t>Ellis Ave &amp; 60th St&amp;&amp;Ellis Ave &amp; 55th St(32.31)</t>
  </si>
  <si>
    <t>Ellis Ave &amp; 60th St&amp;&amp;Ellis Ave &amp; 55th St(39.77)</t>
  </si>
  <si>
    <t>Clark St &amp; Elm St(37.08)</t>
  </si>
  <si>
    <t>Clark St &amp; Elm St(42.96)</t>
  </si>
  <si>
    <t>17(10.37)</t>
  </si>
  <si>
    <t>17(10.38)</t>
  </si>
  <si>
    <t>16(11.22)</t>
  </si>
  <si>
    <t>Afternoon(40.53)</t>
  </si>
  <si>
    <t>Afternoon(48.72)</t>
  </si>
  <si>
    <t>Afternoon(38.64)</t>
  </si>
  <si>
    <t>sat(20.02)</t>
  </si>
  <si>
    <t>sat(35.96)</t>
  </si>
  <si>
    <t>Wed(16.93)</t>
  </si>
  <si>
    <t>Clark St &amp; Elm St(35.56)</t>
  </si>
  <si>
    <t>Clark St &amp; Elm St(39.48)</t>
  </si>
  <si>
    <t>Ellis Ave &amp; 60th St&amp;&amp;Ellis Ave &amp; 55th St(35.68)</t>
  </si>
  <si>
    <t>Clark St &amp; Elm St(26.94)</t>
  </si>
  <si>
    <t>Clark St &amp; Elm St(25.07)</t>
  </si>
  <si>
    <t>Ellis Ave &amp; 60th St&amp;&amp;Ellis Ave &amp; 55th St(29.85)</t>
  </si>
  <si>
    <t>Clark St &amp; Elm St(37.96)</t>
  </si>
  <si>
    <t>Clark St &amp; Elm St(45.92)</t>
  </si>
  <si>
    <t>Ellis Ave &amp; 55th St&amp;&amp;Ellis Ave &amp; 60th St(40.23)</t>
  </si>
  <si>
    <t>Clark St &amp; Elm St(28.55)</t>
  </si>
  <si>
    <t>Clark St &amp; Elm St(34.21)</t>
  </si>
  <si>
    <t>Ellis Ave &amp; 60th St&amp;&amp;Ellis Ave &amp; 55th St(32.90)</t>
  </si>
  <si>
    <t>Streeter Dr &amp; Grand Ave(33.27)</t>
  </si>
  <si>
    <t>Streeter Dr &amp; Grand Ave(28.28)</t>
  </si>
  <si>
    <t>Lake Shore Dr &amp; Monroe St&amp;&amp;Streeter Dr &amp; Grand Ave(26.70)</t>
  </si>
  <si>
    <t>Ellis Ave &amp; 60th St&amp;&amp;Ellis Ave &amp; 55th St(22.05)</t>
  </si>
  <si>
    <t>Clark St &amp; Elm St(23.38)</t>
  </si>
  <si>
    <t>Clark St &amp; Elm St(22.58)</t>
  </si>
  <si>
    <t>Sat(19.84)</t>
  </si>
  <si>
    <t>Sat(27.17)</t>
  </si>
  <si>
    <t>Sat(16.02)</t>
  </si>
  <si>
    <t>17(11)</t>
  </si>
  <si>
    <t>17(11.15)</t>
  </si>
  <si>
    <t>17(10.93)</t>
  </si>
  <si>
    <t>Afternoon(40.92)</t>
  </si>
  <si>
    <t>Afternoon(46.77)</t>
  </si>
  <si>
    <t>Afternoon(37.88)</t>
  </si>
  <si>
    <t>17(11.33)</t>
  </si>
  <si>
    <t>17(11.34)</t>
  </si>
  <si>
    <t>17(11.32)</t>
  </si>
  <si>
    <t>Afternoon(36.01)</t>
  </si>
  <si>
    <t>Afternoon(39.60)</t>
  </si>
  <si>
    <t>Afternoon(33.83)</t>
  </si>
  <si>
    <t>Fri(17.61)</t>
  </si>
  <si>
    <t>Sat(20.96)</t>
  </si>
  <si>
    <t>Fri(17.920)</t>
  </si>
  <si>
    <t>Streeter Dr &amp; Grand Ave(22.25)</t>
  </si>
  <si>
    <t>Streeter Dr &amp; Grand Ave(21.51)</t>
  </si>
  <si>
    <t>Ellis Ave &amp; 60th St&amp;&amp;Ellis Ave &amp; 55th St(20.20)</t>
  </si>
  <si>
    <t>Ellis Ave &amp; 60th St&amp;&amp;Ellis Ave &amp; 55th St(29.76)</t>
  </si>
  <si>
    <t>Clark St &amp; Elm St(25.45)</t>
  </si>
  <si>
    <t>Clark St &amp; Elm St(31.02)</t>
  </si>
  <si>
    <t>Streeter Dr &amp; Grand Ave(31.94)</t>
  </si>
  <si>
    <t>Lake Shore Dr &amp; Monroe St&amp;&amp;Streeter Dr &amp; Grand Ave(29.55)</t>
  </si>
  <si>
    <t>Streeter Dr &amp; Grand Ave(36.67)</t>
  </si>
  <si>
    <t>Streeter Dr &amp; Grand Ave(36.80)</t>
  </si>
  <si>
    <t>Lake Shore Dr &amp; Monroe St&amp;&amp;Streeter Dr &amp; Grand Ave(23.86)</t>
  </si>
  <si>
    <t>Sat(21.15)</t>
  </si>
  <si>
    <t>Sat(26.18)</t>
  </si>
  <si>
    <t>Sat(16.89)</t>
  </si>
  <si>
    <t>17(9.87)</t>
  </si>
  <si>
    <t>17(10.87)</t>
  </si>
  <si>
    <t>Afternoon(36.42)</t>
  </si>
  <si>
    <t>Afternoon(39.66)</t>
  </si>
  <si>
    <t>Afternoon(33.67)</t>
  </si>
  <si>
    <t>Streeter Dr &amp; Grand Ave(48.76)</t>
  </si>
  <si>
    <t>Streeter Dr &amp; Grand Ave(45.25)</t>
  </si>
  <si>
    <t>Lake Shore Dr &amp; Monroe St&amp;&amp;Streeter Dr &amp; Grand Ave(31.38)</t>
  </si>
  <si>
    <t>Clark St &amp; Elm St(23.86)</t>
  </si>
  <si>
    <t>Clark St &amp; Elm St(28.20)</t>
  </si>
  <si>
    <t>Ellis Ave &amp; 60th St&amp;&amp;Ellis Ave &amp; 55th St(26.84)</t>
  </si>
  <si>
    <t>Lake Shore Dr &amp; Monroe St&amp;&amp;Streeter Dr &amp; Grand Ave(28.21)</t>
  </si>
  <si>
    <t>Streeter Dr &amp; Grand Ave(35.24)</t>
  </si>
  <si>
    <t>Streeter Dr &amp; Grand Ave(35.03)</t>
  </si>
  <si>
    <t>sat(16.71)</t>
  </si>
  <si>
    <t>Sat(21.02)</t>
  </si>
  <si>
    <t>Wed(18.30)</t>
  </si>
  <si>
    <t>17(10.48)</t>
  </si>
  <si>
    <t>17(9.85)</t>
  </si>
  <si>
    <t>Evening(32.94)</t>
  </si>
  <si>
    <t>Afternoon&amp;Evening(32.86,32.24)</t>
  </si>
  <si>
    <t>17(11.07)</t>
  </si>
  <si>
    <t>Evening(33.60)</t>
  </si>
  <si>
    <t>Streeter Dr &amp; Grand Ave(45.89)</t>
  </si>
  <si>
    <t>Streeter Dr &amp; Grand Ave(42.57)</t>
  </si>
  <si>
    <t>Lake Shore Dr &amp; Monroe St&amp;&amp;Streeter Dr &amp; Grand Ave(30.86)</t>
  </si>
  <si>
    <t>Clark St &amp; Elm St(24.4)</t>
  </si>
  <si>
    <t>Clark St &amp; Elm St(28.03)</t>
  </si>
  <si>
    <t>Ellis Ave &amp; 60th St&amp;&amp;Ellis Ave &amp; 55th St(15.94)</t>
  </si>
  <si>
    <t>Lake Shore Dr &amp; Monroe St&amp;&amp;Streeter Dr &amp; Grand Ave(19.88)</t>
  </si>
  <si>
    <t>Streeter Dr &amp; Grand Ave(36.69)</t>
  </si>
  <si>
    <t>Streeter Dr &amp; Grand Ave(36.18)</t>
  </si>
  <si>
    <t>sat(20.01)</t>
  </si>
  <si>
    <t>Sat(24.16)</t>
  </si>
  <si>
    <t>Thurs(17.09)</t>
  </si>
  <si>
    <t>17(9.84)</t>
  </si>
  <si>
    <t>17(9.08)</t>
  </si>
  <si>
    <t>17(10.67)</t>
  </si>
  <si>
    <t>Afternoon(32.10)</t>
  </si>
  <si>
    <t>Afternoon(34.36)</t>
  </si>
  <si>
    <t>Evening(31.97)</t>
  </si>
  <si>
    <t>Streeter Dr &amp; Grand Ave(46.30)</t>
  </si>
  <si>
    <t>Streeter Dr &amp; Grand Ave(42.91)</t>
  </si>
  <si>
    <t>Lake Shore Dr &amp; Monroe St&amp;&amp;Streeter Dr &amp; Grand Ave(20.34)</t>
  </si>
  <si>
    <t>Wells St &amp; Concord Ln(23.2)</t>
  </si>
  <si>
    <t>Wells St &amp; Concord Ln(28)</t>
  </si>
  <si>
    <t>Streeter Dr &amp; Grand Ave&amp;&amp;Michigan Ave &amp; Oak St(19.58)</t>
  </si>
  <si>
    <t>DuSable Lake Shore Dr &amp; Monroe St&amp;&amp;Streeter Dr &amp; Grand Ave(18.13)</t>
  </si>
  <si>
    <t>Streeter Dr &amp; Grand Ave(33.75)</t>
  </si>
  <si>
    <t>Streeter Dr &amp; Grand Ave(33.63)</t>
  </si>
  <si>
    <t>Sun(17.7)</t>
  </si>
  <si>
    <t>Sun(21.23)</t>
  </si>
  <si>
    <t>Tues(16.38)</t>
  </si>
  <si>
    <t>17(9.75)</t>
  </si>
  <si>
    <t>Afternoon(32.67)</t>
  </si>
  <si>
    <t>Afternoon(34.98)</t>
  </si>
  <si>
    <t>Evening(31.45)</t>
  </si>
  <si>
    <t>Streeter Dr &amp; Grand Ave(42.14)</t>
  </si>
  <si>
    <t>Streeter Dr &amp; Grand Ave(40.05)</t>
  </si>
  <si>
    <t>DuSable Lake Shore Dr &amp; Monroe St&amp;&amp;Streeter Dr &amp; Grand Ave(24.39)</t>
  </si>
  <si>
    <t>Wells St &amp; Concord Ln(23.62)</t>
  </si>
  <si>
    <t>Wells St &amp; Concord Ln(28.41)</t>
  </si>
  <si>
    <t>Ellis Ave &amp; 60th St&amp;&amp;Ellis Ave &amp; 55th St(41.51)</t>
  </si>
  <si>
    <t>Ellis Ave &amp; 60th St&amp;&amp;Ellis Ave &amp; 55th St(18.31)</t>
  </si>
  <si>
    <t>Streeter Dr &amp; Grand Ave(31.9)</t>
  </si>
  <si>
    <t>Streeter Dr &amp; Grand Ave(32.05)</t>
  </si>
  <si>
    <t>Sat(16.58)</t>
  </si>
  <si>
    <t>Sat(21.24)</t>
  </si>
  <si>
    <t>Thurs(18.36)</t>
  </si>
  <si>
    <t>17(10.52)</t>
  </si>
  <si>
    <t>17(9.9)</t>
  </si>
  <si>
    <t>17(11.05)</t>
  </si>
  <si>
    <t>Afternoon(32.9)</t>
  </si>
  <si>
    <t>Afternoon(35.14)</t>
  </si>
  <si>
    <t>Afternoon+Evening(30.99,30.69)</t>
  </si>
  <si>
    <t>Streeter Dr &amp; Grand Ave(41.88)</t>
  </si>
  <si>
    <t>Streeter Dr &amp; Grand Ave(39.60)</t>
  </si>
  <si>
    <t>DuSable Lake Shore Dr &amp; Monroe St&amp;&amp;Streeter Dr &amp; Grand Ave(27.33)</t>
  </si>
  <si>
    <t>Wells St &amp; Concord Ln(24.3)</t>
  </si>
  <si>
    <t>Wells St &amp; Concord Ln(29.67)</t>
  </si>
  <si>
    <t>Ellis Ave &amp; 60th St&amp;&amp;Ellis Ave &amp; 55th St(34.53)</t>
  </si>
  <si>
    <t>Ellis Ave &amp; 60th St&amp;&amp;University Ave &amp; 57th St(19.92)</t>
  </si>
  <si>
    <t>Streeter Dr &amp; Grand Ave(25.67)</t>
  </si>
  <si>
    <t>Streeter Dr &amp; Grand Ave(26.85)</t>
  </si>
  <si>
    <t>Sat(20.74)</t>
  </si>
  <si>
    <t>Sat(27.35)</t>
  </si>
  <si>
    <t>Sat(16.54)</t>
  </si>
  <si>
    <t>17(10.03)</t>
  </si>
  <si>
    <t>17(8.95)</t>
  </si>
  <si>
    <t>17(10.72)</t>
  </si>
  <si>
    <t>Afternoon(33.59)</t>
  </si>
  <si>
    <t>Afternoon(36.78)</t>
  </si>
  <si>
    <t>Afternoon(31.57)</t>
  </si>
  <si>
    <t>Streeter Dr &amp; Grand Ave(37.74)</t>
  </si>
  <si>
    <t>Streeter Dr &amp; Grand Ave(35.68)</t>
  </si>
  <si>
    <t>DuSable Lake Shore Dr &amp; Monroe St&amp;&amp;Streeter Dr &amp; Grand Ave(19.34)</t>
  </si>
  <si>
    <t>Clark St &amp; Elm St(27.64)</t>
  </si>
  <si>
    <t>Ellis Ave &amp; 60th St&amp;&amp;University Ave &amp; 57th St(25.66)</t>
  </si>
  <si>
    <t>Ellis Ave &amp; 60th St&amp;&amp;University Ave &amp; 57th St(23.66)</t>
  </si>
  <si>
    <t>Clark St &amp; Elm St(25.22)</t>
  </si>
  <si>
    <t>Clark St &amp; Elm St(24.89)</t>
  </si>
  <si>
    <t>Tues(19.06)</t>
  </si>
  <si>
    <t>Sat(20.51)</t>
  </si>
  <si>
    <t>Tues(20.71)</t>
  </si>
  <si>
    <t>17(10.16)</t>
  </si>
  <si>
    <t>17(9.07)</t>
  </si>
  <si>
    <t>17(10.56)</t>
  </si>
  <si>
    <t>Afternoon(34.95)</t>
  </si>
  <si>
    <t>Afternoon(39.37)</t>
  </si>
  <si>
    <t>Afternoon(33.33)</t>
  </si>
  <si>
    <t>Streeter Dr &amp; Grand Ave(39.07)</t>
  </si>
  <si>
    <t>Streeter Dr &amp; Grand Ave(37.61)</t>
  </si>
  <si>
    <t>DuSable Lake Shore Dr &amp; Monroe St&amp;&amp;Streeter Dr &amp; Grand Ave(25.69)</t>
  </si>
  <si>
    <t>Clark St &amp; Elm St(30.35)</t>
  </si>
  <si>
    <t>Clark St &amp; Elm St(35.32)</t>
  </si>
  <si>
    <t>Ellis Ave &amp; 60th St&amp;&amp;University Ave &amp; 57th St(27.86)</t>
  </si>
  <si>
    <t>Ellis Ave &amp; 60th St&amp;&amp;University Ave &amp; 57th St(23.20)</t>
  </si>
  <si>
    <t>Clark St &amp; Elm St(25.57)</t>
  </si>
  <si>
    <t>Clark St &amp; Elm St(25.14)</t>
  </si>
  <si>
    <t>Thurs(19.45)</t>
  </si>
  <si>
    <t>Fri(18.5)</t>
  </si>
  <si>
    <t>Thurs(19.86)</t>
  </si>
  <si>
    <t>17(9.2)</t>
  </si>
  <si>
    <t>16(8.5)</t>
  </si>
  <si>
    <t>17(9.57)</t>
  </si>
  <si>
    <t>Afternoon(36.1)</t>
  </si>
  <si>
    <t>Afternoon(40)</t>
  </si>
  <si>
    <t>Afternoon(34.81)</t>
  </si>
  <si>
    <t>Streeter Dr &amp; Grand Ave(39.12)</t>
  </si>
  <si>
    <t>Streeter Dr &amp; Grand Ave(36.79)</t>
  </si>
  <si>
    <t>DuSable Lake Shore Dr &amp; Monroe St&amp;&amp;Streeter Dr &amp; Grand Ave(34.93)</t>
  </si>
  <si>
    <t>Clark St &amp; Elm St(29.76)</t>
  </si>
  <si>
    <t>Clark St &amp; Elm St(34.77)</t>
  </si>
  <si>
    <t>Ellis Ave &amp; 60th St&amp;&amp;University Ave &amp; 57th St(32.79)</t>
  </si>
  <si>
    <t>Jun</t>
  </si>
  <si>
    <t>17(10.58)</t>
  </si>
  <si>
    <t>17(9.92)</t>
  </si>
  <si>
    <t>Afternoon(33.39)</t>
  </si>
  <si>
    <t>Afternoon(35.61)</t>
  </si>
  <si>
    <t>Afternoon(32.05)</t>
  </si>
  <si>
    <t>Sat(17.97)</t>
  </si>
  <si>
    <t>Sat(23.98)</t>
  </si>
  <si>
    <t>Wed(15.54)</t>
  </si>
  <si>
    <t>July(15.58)
Aug(15.53)</t>
  </si>
  <si>
    <t>July(19.21)</t>
  </si>
  <si>
    <t>Aug(13.79)</t>
  </si>
  <si>
    <t>Year_quarter(Q3)</t>
  </si>
  <si>
    <t>Season(Summer)</t>
  </si>
  <si>
    <t>Streeter Dr &amp; Grand Ave(28.80)</t>
  </si>
  <si>
    <t>Streeter Dr &amp; Grand Ave(29.10)</t>
  </si>
  <si>
    <t>Ellis Ave &amp; 60th St&amp;&amp;Ellis Ave &amp; 55th St(18.15)</t>
  </si>
  <si>
    <t>Ellis Ave &amp; 60th St&amp;&amp;Ellis Ave &amp; 55th St(27.13)</t>
  </si>
  <si>
    <t>Clark St &amp; Elm St(29.23)</t>
  </si>
  <si>
    <t>Streeter Dr &amp; Grand Ave(40.23)</t>
  </si>
  <si>
    <t>Streeter Dr &amp; Grand Ave(37.98)</t>
  </si>
  <si>
    <t>Streeter Dr &amp; Grand Ave&amp;&amp;Millennium Park(15.27)</t>
  </si>
  <si>
    <t>17,16(8.86,8.84)</t>
  </si>
  <si>
    <t>NO RECORDS</t>
  </si>
  <si>
    <t>Afternoon(41.76)</t>
  </si>
  <si>
    <t>Sat(25.78)</t>
  </si>
  <si>
    <t>July(18.92)</t>
  </si>
  <si>
    <t>Summer(50.1)</t>
  </si>
  <si>
    <t>Q3(45.69)</t>
  </si>
  <si>
    <t>Streeter Dr &amp; Grand Ave(63.22)</t>
  </si>
  <si>
    <t>Streeter Dr &amp; Grand Ave(51.56)</t>
  </si>
  <si>
    <t>Streeter Dr &amp; Grand Ave&amp;&amp;Millennium Park(18.43)</t>
  </si>
  <si>
    <t>17(9.8)</t>
  </si>
  <si>
    <t>17(9.5)</t>
  </si>
  <si>
    <t>17(10.1)</t>
  </si>
  <si>
    <t>Afternoon(35.09)</t>
  </si>
  <si>
    <t>Afternoon(31.83)</t>
  </si>
  <si>
    <t>Sat(15.6)</t>
  </si>
  <si>
    <t>Sat(18.92)</t>
  </si>
  <si>
    <t>Wed(16.32)</t>
  </si>
  <si>
    <t>Oct(13.53)</t>
  </si>
  <si>
    <t>July(15)</t>
  </si>
  <si>
    <t>Oct(14.06)</t>
  </si>
  <si>
    <t>Summer(42.90)</t>
  </si>
  <si>
    <t>Summer(19.69)</t>
  </si>
  <si>
    <t>Fall(19.75)</t>
  </si>
  <si>
    <t>Q3(43.42)</t>
  </si>
  <si>
    <t>Q3(19.45)</t>
  </si>
  <si>
    <t>Q4(18.67)</t>
  </si>
  <si>
    <t>Streeter Dr &amp; Grand Ave(24.28)</t>
  </si>
  <si>
    <t>Streeter Dr &amp; Grand Ave(25.65)</t>
  </si>
  <si>
    <t>Streeter Dr &amp; Grand Ave&amp;&amp;Millennium Park(12.88)</t>
  </si>
  <si>
    <t>Streeter Dr &amp; Grand Ave(33.62)</t>
  </si>
  <si>
    <t>Streeter Dr &amp; Grand Ave(33)</t>
  </si>
  <si>
    <t>Streeter Dr &amp; Grand Ave&amp;&amp;Millennium Park(17.64)</t>
  </si>
  <si>
    <t>Wells St &amp; Concord Ln(26.98)</t>
  </si>
  <si>
    <t>Wells St &amp; Concord Ln(33.08)</t>
  </si>
  <si>
    <t>University Ave &amp; 57th St&amp;&amp;Ellis Ave &amp; 60th St(22.96)</t>
  </si>
  <si>
    <t>Evening(36.58)</t>
  </si>
  <si>
    <t>17(10.98)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</si>
</sst>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3" fontId="0" fillId="3" borderId="1" xfId="1" applyFont="1" applyFill="1" applyBorder="1"/>
    <xf numFmtId="0" fontId="0" fillId="4" borderId="1" xfId="0" applyFill="1" applyBorder="1"/>
    <xf numFmtId="0" fontId="3" fillId="4" borderId="1" xfId="0" applyFont="1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3" borderId="1" xfId="0" applyFill="1" applyBorder="1"/>
    <xf numFmtId="2" fontId="0" fillId="3" borderId="1" xfId="0" applyNumberFormat="1" applyFill="1" applyBorder="1"/>
    <xf numFmtId="164" fontId="0" fillId="0" borderId="1" xfId="0" applyNumberFormat="1" applyBorder="1"/>
    <xf numFmtId="2" fontId="0" fillId="0" borderId="1" xfId="0" applyNumberFormat="1" applyBorder="1"/>
    <xf numFmtId="2" fontId="3" fillId="4" borderId="1" xfId="0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6CF7-9641-4627-813D-FBE7A9A21061}">
  <dimension ref="A1:AM168"/>
  <sheetViews>
    <sheetView tabSelected="1" topLeftCell="E1" zoomScale="98" zoomScaleNormal="98" workbookViewId="0">
      <selection activeCell="AM4" sqref="AM4"/>
    </sheetView>
  </sheetViews>
  <sheetFormatPr defaultRowHeight="15" x14ac:dyDescent="0.25"/>
  <cols>
    <col min="1" max="1" width="10.7109375" bestFit="1" customWidth="1"/>
    <col min="2" max="2" width="39.7109375" bestFit="1" customWidth="1"/>
    <col min="3" max="3" width="41" bestFit="1" customWidth="1"/>
    <col min="4" max="4" width="39.7109375" bestFit="1" customWidth="1"/>
    <col min="5" max="5" width="13.140625" bestFit="1" customWidth="1"/>
    <col min="8" max="8" width="12.7109375" bestFit="1" customWidth="1"/>
    <col min="9" max="10" width="30.140625" bestFit="1" customWidth="1"/>
    <col min="11" max="11" width="28.28515625" bestFit="1" customWidth="1"/>
    <col min="15" max="15" width="14.140625" bestFit="1" customWidth="1"/>
    <col min="16" max="16" width="42.42578125" bestFit="1" customWidth="1"/>
    <col min="17" max="17" width="47" bestFit="1" customWidth="1"/>
    <col min="18" max="18" width="42.42578125" bestFit="1" customWidth="1"/>
    <col min="22" max="22" width="14.140625" bestFit="1" customWidth="1"/>
    <col min="23" max="23" width="31.85546875" bestFit="1" customWidth="1"/>
    <col min="24" max="24" width="33.5703125" bestFit="1" customWidth="1"/>
    <col min="25" max="25" width="33.28515625" bestFit="1" customWidth="1"/>
    <col min="29" max="29" width="10.7109375" bestFit="1" customWidth="1"/>
    <col min="36" max="36" width="18.42578125" bestFit="1" customWidth="1"/>
    <col min="37" max="38" width="50.7109375" bestFit="1" customWidth="1"/>
    <col min="39" max="39" width="50.85546875" bestFit="1" customWidth="1"/>
  </cols>
  <sheetData>
    <row r="1" spans="1:39" ht="18.75" x14ac:dyDescent="0.3">
      <c r="A1" s="15" t="s">
        <v>0</v>
      </c>
      <c r="B1" s="15"/>
      <c r="C1" s="15"/>
      <c r="H1" s="21" t="s">
        <v>190</v>
      </c>
      <c r="I1" s="21"/>
      <c r="J1" s="21"/>
      <c r="K1" s="21"/>
      <c r="O1" s="21" t="s">
        <v>189</v>
      </c>
      <c r="P1" s="21"/>
      <c r="Q1" s="21"/>
      <c r="R1" s="21"/>
      <c r="V1" s="21" t="s">
        <v>303</v>
      </c>
      <c r="W1" s="21"/>
      <c r="X1" s="21"/>
      <c r="Y1" s="21"/>
      <c r="AC1" s="21" t="s">
        <v>42</v>
      </c>
      <c r="AD1" s="21"/>
      <c r="AE1" s="21"/>
      <c r="AF1" s="21"/>
      <c r="AJ1" s="21" t="s">
        <v>67</v>
      </c>
      <c r="AK1" s="21"/>
      <c r="AL1" s="21"/>
      <c r="AM1" s="21"/>
    </row>
    <row r="2" spans="1:39" x14ac:dyDescent="0.25">
      <c r="A2" s="1" t="s">
        <v>1</v>
      </c>
      <c r="B2" s="1" t="s">
        <v>2</v>
      </c>
      <c r="C2" s="1" t="s">
        <v>3</v>
      </c>
      <c r="H2" s="16" t="s">
        <v>75</v>
      </c>
      <c r="I2" s="19"/>
      <c r="J2" s="19"/>
      <c r="K2" s="20"/>
      <c r="O2" s="16" t="s">
        <v>170</v>
      </c>
      <c r="P2" s="19"/>
      <c r="Q2" s="19"/>
      <c r="R2" s="20"/>
      <c r="V2" s="16" t="s">
        <v>304</v>
      </c>
      <c r="W2" s="19"/>
      <c r="X2" s="19"/>
      <c r="Y2" s="20"/>
      <c r="AC2" s="16" t="s">
        <v>43</v>
      </c>
      <c r="AD2" s="19"/>
      <c r="AE2" s="19"/>
      <c r="AF2" s="20"/>
      <c r="AJ2" s="16" t="s">
        <v>26</v>
      </c>
      <c r="AK2" s="19"/>
      <c r="AL2" s="19"/>
      <c r="AM2" s="20"/>
    </row>
    <row r="3" spans="1:39" x14ac:dyDescent="0.25">
      <c r="A3" s="1">
        <f>SUM(B3:C3)</f>
        <v>4300941</v>
      </c>
      <c r="B3" s="1">
        <f>1855831</f>
        <v>1855831</v>
      </c>
      <c r="C3" s="1">
        <f>2445110</f>
        <v>2445110</v>
      </c>
      <c r="H3" s="1"/>
      <c r="I3" s="1" t="s">
        <v>76</v>
      </c>
      <c r="J3" s="1" t="s">
        <v>77</v>
      </c>
      <c r="K3" s="1" t="s">
        <v>78</v>
      </c>
      <c r="O3" s="1"/>
      <c r="P3" s="1" t="s">
        <v>171</v>
      </c>
      <c r="Q3" s="1" t="s">
        <v>172</v>
      </c>
      <c r="R3" s="1" t="s">
        <v>173</v>
      </c>
      <c r="V3" s="1"/>
      <c r="W3" s="1" t="s">
        <v>305</v>
      </c>
      <c r="X3" s="1" t="s">
        <v>306</v>
      </c>
      <c r="Y3" s="1" t="s">
        <v>307</v>
      </c>
      <c r="AC3" s="1"/>
      <c r="AD3" s="1" t="s">
        <v>1</v>
      </c>
      <c r="AE3" s="1" t="s">
        <v>44</v>
      </c>
      <c r="AF3" s="1" t="s">
        <v>45</v>
      </c>
      <c r="AJ3" s="1"/>
      <c r="AK3" s="1" t="s">
        <v>1</v>
      </c>
      <c r="AL3" s="1" t="s">
        <v>2</v>
      </c>
      <c r="AM3" s="1" t="s">
        <v>3</v>
      </c>
    </row>
    <row r="4" spans="1:39" ht="45" x14ac:dyDescent="0.25">
      <c r="A4" s="2">
        <f>SUM(B4:C4)</f>
        <v>100</v>
      </c>
      <c r="B4" s="2">
        <f>(B3/A3)*100</f>
        <v>43.149417766949142</v>
      </c>
      <c r="C4" s="2">
        <f>(C3/A3)*100</f>
        <v>56.850582233050858</v>
      </c>
      <c r="H4" s="1" t="s">
        <v>9</v>
      </c>
      <c r="I4" s="6" t="s">
        <v>82</v>
      </c>
      <c r="J4" s="6" t="s">
        <v>83</v>
      </c>
      <c r="K4" s="6" t="s">
        <v>88</v>
      </c>
      <c r="O4" s="1" t="s">
        <v>9</v>
      </c>
      <c r="P4" s="6" t="s">
        <v>174</v>
      </c>
      <c r="Q4" s="6" t="s">
        <v>175</v>
      </c>
      <c r="R4" s="6" t="s">
        <v>176</v>
      </c>
      <c r="V4" s="1" t="s">
        <v>9</v>
      </c>
      <c r="W4" s="6" t="s">
        <v>352</v>
      </c>
      <c r="X4" s="6" t="s">
        <v>353</v>
      </c>
      <c r="Y4" s="6" t="s">
        <v>354</v>
      </c>
      <c r="AC4" s="1" t="s">
        <v>14</v>
      </c>
      <c r="AD4" s="1" t="s">
        <v>41</v>
      </c>
      <c r="AE4" s="1" t="s">
        <v>41</v>
      </c>
      <c r="AF4" s="1" t="s">
        <v>41</v>
      </c>
      <c r="AJ4" s="1" t="s">
        <v>9</v>
      </c>
      <c r="AK4" s="1" t="s">
        <v>564</v>
      </c>
      <c r="AL4" s="1" t="s">
        <v>565</v>
      </c>
      <c r="AM4" s="1" t="s">
        <v>622</v>
      </c>
    </row>
    <row r="5" spans="1:39" x14ac:dyDescent="0.25">
      <c r="A5" s="16" t="s">
        <v>4</v>
      </c>
      <c r="B5" s="17"/>
      <c r="C5" s="17"/>
      <c r="D5" s="18"/>
      <c r="H5" s="1" t="s">
        <v>24</v>
      </c>
      <c r="I5" s="1">
        <v>1506</v>
      </c>
      <c r="J5" s="1">
        <v>1576</v>
      </c>
      <c r="K5" s="1">
        <v>12</v>
      </c>
      <c r="O5" s="1" t="s">
        <v>11</v>
      </c>
      <c r="P5" s="1" t="s">
        <v>177</v>
      </c>
      <c r="Q5" s="1" t="s">
        <v>178</v>
      </c>
      <c r="R5" s="1" t="s">
        <v>179</v>
      </c>
      <c r="V5" s="1" t="s">
        <v>11</v>
      </c>
      <c r="W5" s="1" t="s">
        <v>355</v>
      </c>
      <c r="X5" s="1" t="s">
        <v>356</v>
      </c>
      <c r="Y5" s="1" t="s">
        <v>357</v>
      </c>
      <c r="AC5" s="1" t="s">
        <v>0</v>
      </c>
      <c r="AD5" s="1">
        <v>58.66</v>
      </c>
      <c r="AE5" s="1">
        <v>56.33</v>
      </c>
      <c r="AF5" s="1">
        <v>67.03</v>
      </c>
      <c r="AJ5" s="1" t="s">
        <v>11</v>
      </c>
      <c r="AK5" s="1" t="s">
        <v>566</v>
      </c>
      <c r="AL5" s="1" t="s">
        <v>567</v>
      </c>
      <c r="AM5" s="1" t="s">
        <v>568</v>
      </c>
    </row>
    <row r="6" spans="1:39" x14ac:dyDescent="0.25">
      <c r="A6" s="1" t="s">
        <v>5</v>
      </c>
      <c r="B6" s="1" t="s">
        <v>1</v>
      </c>
      <c r="C6" s="1" t="s">
        <v>2</v>
      </c>
      <c r="D6" s="1" t="s">
        <v>3</v>
      </c>
      <c r="H6" s="1" t="s">
        <v>23</v>
      </c>
      <c r="I6" s="1">
        <v>17</v>
      </c>
      <c r="J6" s="1">
        <v>27</v>
      </c>
      <c r="K6" s="1">
        <v>1472</v>
      </c>
      <c r="O6" s="1" t="s">
        <v>23</v>
      </c>
      <c r="P6" s="1">
        <v>19</v>
      </c>
      <c r="Q6" s="1">
        <v>30</v>
      </c>
      <c r="R6" s="1">
        <v>13</v>
      </c>
      <c r="V6" s="1" t="s">
        <v>34</v>
      </c>
      <c r="W6" s="1" t="s">
        <v>358</v>
      </c>
      <c r="X6" s="1" t="s">
        <v>359</v>
      </c>
      <c r="Y6" s="1" t="s">
        <v>360</v>
      </c>
      <c r="AC6" s="1" t="s">
        <v>23</v>
      </c>
      <c r="AD6" s="1">
        <v>15</v>
      </c>
      <c r="AE6" s="1">
        <v>26</v>
      </c>
      <c r="AF6" s="1">
        <v>11</v>
      </c>
      <c r="AJ6" s="1" t="s">
        <v>34</v>
      </c>
      <c r="AK6" s="1" t="s">
        <v>569</v>
      </c>
      <c r="AL6" s="1" t="s">
        <v>570</v>
      </c>
      <c r="AM6" s="1" t="s">
        <v>571</v>
      </c>
    </row>
    <row r="7" spans="1:39" ht="45" x14ac:dyDescent="0.25">
      <c r="A7" s="1" t="s">
        <v>6</v>
      </c>
      <c r="B7" s="1">
        <f>SUM(C7:D7)</f>
        <v>70.509999999999991</v>
      </c>
      <c r="C7" s="1">
        <f>26.5</f>
        <v>26.5</v>
      </c>
      <c r="D7" s="1">
        <f>44.01</f>
        <v>44.01</v>
      </c>
      <c r="H7" s="1" t="s">
        <v>26</v>
      </c>
      <c r="I7" s="6" t="s">
        <v>93</v>
      </c>
      <c r="J7" s="6" t="s">
        <v>97</v>
      </c>
      <c r="K7" s="6" t="s">
        <v>90</v>
      </c>
      <c r="O7" s="1" t="s">
        <v>24</v>
      </c>
      <c r="P7" s="1">
        <v>1461</v>
      </c>
      <c r="Q7" s="1">
        <v>1507</v>
      </c>
      <c r="R7" s="1">
        <v>1434</v>
      </c>
      <c r="V7" s="1" t="s">
        <v>23</v>
      </c>
      <c r="W7" s="1">
        <v>14</v>
      </c>
      <c r="X7" s="1">
        <v>12</v>
      </c>
      <c r="Y7" s="1">
        <v>12</v>
      </c>
      <c r="AC7" s="1" t="s">
        <v>24</v>
      </c>
      <c r="AD7" s="1">
        <v>1367</v>
      </c>
      <c r="AE7" s="1">
        <v>1412</v>
      </c>
      <c r="AF7" s="1">
        <v>1355</v>
      </c>
      <c r="AJ7" s="1" t="s">
        <v>23</v>
      </c>
      <c r="AK7" s="1">
        <v>17</v>
      </c>
      <c r="AL7" s="1">
        <v>24</v>
      </c>
      <c r="AM7" s="1">
        <v>13</v>
      </c>
    </row>
    <row r="8" spans="1:39" ht="45" x14ac:dyDescent="0.25">
      <c r="A8" s="1" t="s">
        <v>7</v>
      </c>
      <c r="B8" s="1">
        <f>SUM(C8:D8)</f>
        <v>5.74</v>
      </c>
      <c r="C8" s="1">
        <f>5.74</f>
        <v>5.74</v>
      </c>
      <c r="D8" s="1">
        <f>0</f>
        <v>0</v>
      </c>
      <c r="H8" s="1" t="s">
        <v>28</v>
      </c>
      <c r="I8" s="6" t="s">
        <v>95</v>
      </c>
      <c r="J8" s="6" t="s">
        <v>96</v>
      </c>
      <c r="K8" s="6" t="s">
        <v>92</v>
      </c>
      <c r="O8" s="1" t="s">
        <v>26</v>
      </c>
      <c r="P8" s="6">
        <f>SUM(Q8:R8)</f>
        <v>70.240000000000009</v>
      </c>
      <c r="Q8" s="6">
        <v>22.28</v>
      </c>
      <c r="R8" s="6">
        <v>47.96</v>
      </c>
      <c r="V8" s="1" t="s">
        <v>24</v>
      </c>
      <c r="W8" s="1">
        <v>1374</v>
      </c>
      <c r="X8" s="1">
        <v>1409</v>
      </c>
      <c r="Y8" s="1">
        <v>1367</v>
      </c>
      <c r="AJ8" s="1" t="s">
        <v>24</v>
      </c>
      <c r="AK8" s="1">
        <v>1459</v>
      </c>
      <c r="AL8" s="1">
        <v>1553</v>
      </c>
      <c r="AM8" s="1">
        <v>1403</v>
      </c>
    </row>
    <row r="9" spans="1:39" ht="45" x14ac:dyDescent="0.25">
      <c r="A9" s="1" t="s">
        <v>8</v>
      </c>
      <c r="B9" s="1">
        <f>SUM(C9:D9)</f>
        <v>23.740000000000002</v>
      </c>
      <c r="C9" s="1">
        <f>10.9</f>
        <v>10.9</v>
      </c>
      <c r="D9" s="1">
        <f>12.84</f>
        <v>12.84</v>
      </c>
      <c r="H9" s="1" t="s">
        <v>27</v>
      </c>
      <c r="I9" s="6" t="s">
        <v>94</v>
      </c>
      <c r="J9" s="6" t="s">
        <v>94</v>
      </c>
      <c r="K9" s="6" t="s">
        <v>91</v>
      </c>
      <c r="O9" s="1" t="s">
        <v>28</v>
      </c>
      <c r="P9" s="6">
        <f t="shared" ref="P9:P10" si="0">SUM(Q9:R9)</f>
        <v>24.57</v>
      </c>
      <c r="Q9" s="6">
        <v>10.52</v>
      </c>
      <c r="R9" s="6">
        <v>14.05</v>
      </c>
      <c r="V9" s="1" t="s">
        <v>28</v>
      </c>
      <c r="W9" s="6">
        <f>SUM(X9:Y9)</f>
        <v>24.880000000000003</v>
      </c>
      <c r="X9" s="6">
        <v>5.44</v>
      </c>
      <c r="Y9" s="6">
        <v>19.440000000000001</v>
      </c>
      <c r="AC9" s="12" t="s">
        <v>46</v>
      </c>
      <c r="AD9" s="13"/>
      <c r="AE9" s="13"/>
      <c r="AF9" s="14"/>
      <c r="AJ9" s="1" t="s">
        <v>14</v>
      </c>
      <c r="AK9" s="6" t="s">
        <v>572</v>
      </c>
      <c r="AL9" s="1" t="s">
        <v>573</v>
      </c>
      <c r="AM9" s="1" t="s">
        <v>574</v>
      </c>
    </row>
    <row r="10" spans="1:39" x14ac:dyDescent="0.25">
      <c r="B10" s="7">
        <f>ROUND(SUM(B7:B9),0)</f>
        <v>100</v>
      </c>
      <c r="C10" s="8">
        <f>SUM(C7:C9)</f>
        <v>43.14</v>
      </c>
      <c r="D10" s="7">
        <f>SUM(D7:D9)</f>
        <v>56.849999999999994</v>
      </c>
      <c r="H10" s="1" t="s">
        <v>32</v>
      </c>
      <c r="I10" s="1" t="s">
        <v>80</v>
      </c>
      <c r="J10" s="1" t="s">
        <v>84</v>
      </c>
      <c r="K10" s="1" t="s">
        <v>86</v>
      </c>
      <c r="O10" s="1" t="s">
        <v>27</v>
      </c>
      <c r="P10" s="6">
        <f t="shared" si="0"/>
        <v>5.2</v>
      </c>
      <c r="Q10" s="6">
        <v>5.2</v>
      </c>
      <c r="R10" s="6">
        <v>0</v>
      </c>
      <c r="V10" s="1" t="s">
        <v>27</v>
      </c>
      <c r="W10" s="6">
        <f t="shared" ref="W10:W11" si="1">SUM(X10:Y10)</f>
        <v>1.99</v>
      </c>
      <c r="X10" s="6">
        <v>1.99</v>
      </c>
      <c r="Y10" s="6">
        <v>0</v>
      </c>
      <c r="AC10" s="1"/>
      <c r="AD10" s="1" t="s">
        <v>1</v>
      </c>
      <c r="AE10" s="1" t="s">
        <v>44</v>
      </c>
      <c r="AF10" s="1" t="s">
        <v>45</v>
      </c>
      <c r="AJ10" s="1" t="s">
        <v>19</v>
      </c>
      <c r="AK10" s="1" t="s">
        <v>577</v>
      </c>
      <c r="AL10" s="1" t="s">
        <v>582</v>
      </c>
      <c r="AM10" s="1" t="s">
        <v>270</v>
      </c>
    </row>
    <row r="11" spans="1:39" x14ac:dyDescent="0.25">
      <c r="A11" s="12" t="s">
        <v>9</v>
      </c>
      <c r="B11" s="13"/>
      <c r="C11" s="13"/>
      <c r="D11" s="14"/>
      <c r="H11" s="1" t="s">
        <v>33</v>
      </c>
      <c r="I11" s="1" t="s">
        <v>79</v>
      </c>
      <c r="J11" s="1" t="s">
        <v>85</v>
      </c>
      <c r="K11" s="1" t="s">
        <v>87</v>
      </c>
      <c r="O11" s="1" t="s">
        <v>19</v>
      </c>
      <c r="P11" s="1" t="s">
        <v>180</v>
      </c>
      <c r="Q11" s="1" t="s">
        <v>183</v>
      </c>
      <c r="R11" s="1" t="s">
        <v>186</v>
      </c>
      <c r="V11" s="1" t="s">
        <v>26</v>
      </c>
      <c r="W11" s="6">
        <f t="shared" si="1"/>
        <v>73.13</v>
      </c>
      <c r="X11" s="6">
        <v>9.18</v>
      </c>
      <c r="Y11" s="6">
        <v>63.95</v>
      </c>
      <c r="AC11" s="1" t="s">
        <v>14</v>
      </c>
      <c r="AD11" s="1" t="s">
        <v>37</v>
      </c>
      <c r="AE11" s="1" t="s">
        <v>37</v>
      </c>
      <c r="AF11" s="1" t="s">
        <v>38</v>
      </c>
      <c r="AJ11" s="1" t="s">
        <v>20</v>
      </c>
      <c r="AK11" s="1" t="s">
        <v>578</v>
      </c>
      <c r="AL11" s="1" t="s">
        <v>583</v>
      </c>
      <c r="AM11" s="1" t="s">
        <v>581</v>
      </c>
    </row>
    <row r="12" spans="1:39" ht="75" x14ac:dyDescent="0.25">
      <c r="A12" s="1"/>
      <c r="B12" s="1" t="s">
        <v>1</v>
      </c>
      <c r="C12" s="1" t="s">
        <v>2</v>
      </c>
      <c r="D12" s="1" t="s">
        <v>3</v>
      </c>
      <c r="H12" s="1" t="s">
        <v>21</v>
      </c>
      <c r="I12" s="6" t="s">
        <v>81</v>
      </c>
      <c r="J12" s="6" t="s">
        <v>98</v>
      </c>
      <c r="K12" s="6" t="s">
        <v>89</v>
      </c>
      <c r="O12" s="1" t="s">
        <v>20</v>
      </c>
      <c r="P12" s="1" t="s">
        <v>182</v>
      </c>
      <c r="Q12" s="1" t="s">
        <v>184</v>
      </c>
      <c r="R12" s="1" t="s">
        <v>187</v>
      </c>
      <c r="V12" s="1" t="s">
        <v>19</v>
      </c>
      <c r="W12" s="1" t="s">
        <v>361</v>
      </c>
      <c r="X12" s="1" t="s">
        <v>364</v>
      </c>
      <c r="Y12" s="1" t="s">
        <v>369</v>
      </c>
      <c r="AC12" s="1" t="s">
        <v>0</v>
      </c>
      <c r="AD12" s="1">
        <v>35.049999999999997</v>
      </c>
      <c r="AE12" s="1">
        <v>36.47</v>
      </c>
      <c r="AF12" s="1">
        <v>34.71</v>
      </c>
      <c r="AJ12" s="1" t="s">
        <v>21</v>
      </c>
      <c r="AK12" s="1" t="s">
        <v>579</v>
      </c>
      <c r="AL12" s="1" t="s">
        <v>584</v>
      </c>
      <c r="AM12" s="1" t="s">
        <v>580</v>
      </c>
    </row>
    <row r="13" spans="1:39" x14ac:dyDescent="0.25">
      <c r="A13" s="1" t="s">
        <v>17</v>
      </c>
      <c r="B13" s="1" t="s">
        <v>53</v>
      </c>
      <c r="C13" s="1" t="s">
        <v>53</v>
      </c>
      <c r="D13" s="1" t="s">
        <v>53</v>
      </c>
      <c r="O13" s="1" t="s">
        <v>21</v>
      </c>
      <c r="P13" s="6" t="s">
        <v>181</v>
      </c>
      <c r="Q13" s="6" t="s">
        <v>185</v>
      </c>
      <c r="R13" s="1" t="s">
        <v>188</v>
      </c>
      <c r="V13" s="1" t="s">
        <v>20</v>
      </c>
      <c r="W13" s="1" t="s">
        <v>362</v>
      </c>
      <c r="X13" s="1" t="s">
        <v>365</v>
      </c>
      <c r="Y13" s="1" t="s">
        <v>368</v>
      </c>
      <c r="AC13" s="1" t="s">
        <v>23</v>
      </c>
      <c r="AD13" s="1">
        <v>23</v>
      </c>
      <c r="AE13" s="1">
        <v>31</v>
      </c>
      <c r="AF13" s="1">
        <v>14</v>
      </c>
      <c r="AJ13" s="1" t="s">
        <v>576</v>
      </c>
      <c r="AK13" s="1">
        <f>SUM(AL13:AM13)</f>
        <v>44.38</v>
      </c>
      <c r="AL13" s="1">
        <v>19.670000000000002</v>
      </c>
      <c r="AM13" s="1">
        <v>24.71</v>
      </c>
    </row>
    <row r="14" spans="1:39" ht="30" x14ac:dyDescent="0.25">
      <c r="A14" s="1" t="s">
        <v>10</v>
      </c>
      <c r="B14" s="1" t="s">
        <v>55</v>
      </c>
      <c r="C14" s="1" t="s">
        <v>54</v>
      </c>
      <c r="D14" s="1" t="s">
        <v>56</v>
      </c>
      <c r="H14" s="12" t="s">
        <v>99</v>
      </c>
      <c r="I14" s="13"/>
      <c r="J14" s="13"/>
      <c r="K14" s="14"/>
      <c r="V14" s="1" t="s">
        <v>21</v>
      </c>
      <c r="W14" s="6" t="s">
        <v>363</v>
      </c>
      <c r="X14" s="6" t="s">
        <v>366</v>
      </c>
      <c r="Y14" s="6" t="s">
        <v>367</v>
      </c>
      <c r="AC14" s="1" t="s">
        <v>24</v>
      </c>
      <c r="AD14" s="1">
        <v>1558</v>
      </c>
      <c r="AE14" s="1">
        <v>1603</v>
      </c>
      <c r="AF14" s="1">
        <v>1513</v>
      </c>
      <c r="AJ14" s="1" t="s">
        <v>575</v>
      </c>
      <c r="AK14" s="1">
        <f>SUM(AL14:AM14)</f>
        <v>45.44</v>
      </c>
      <c r="AL14" s="1">
        <v>20.05</v>
      </c>
      <c r="AM14" s="1">
        <v>25.39</v>
      </c>
    </row>
    <row r="15" spans="1:39" x14ac:dyDescent="0.25">
      <c r="H15" s="1"/>
      <c r="I15" s="1" t="s">
        <v>100</v>
      </c>
      <c r="J15" s="1" t="s">
        <v>101</v>
      </c>
      <c r="K15" s="1" t="s">
        <v>102</v>
      </c>
      <c r="O15" s="16" t="s">
        <v>191</v>
      </c>
      <c r="P15" s="19"/>
      <c r="Q15" s="19"/>
      <c r="R15" s="20"/>
    </row>
    <row r="16" spans="1:39" ht="45" x14ac:dyDescent="0.25">
      <c r="A16" s="12" t="s">
        <v>13</v>
      </c>
      <c r="B16" s="13"/>
      <c r="C16" s="13"/>
      <c r="D16" s="14"/>
      <c r="H16" s="1" t="s">
        <v>9</v>
      </c>
      <c r="I16" s="6" t="s">
        <v>106</v>
      </c>
      <c r="J16" s="6" t="s">
        <v>112</v>
      </c>
      <c r="K16" s="6" t="s">
        <v>116</v>
      </c>
      <c r="O16" s="1"/>
      <c r="P16" s="1" t="s">
        <v>192</v>
      </c>
      <c r="Q16" s="1" t="s">
        <v>193</v>
      </c>
      <c r="R16" s="1" t="s">
        <v>194</v>
      </c>
      <c r="V16" s="12" t="s">
        <v>308</v>
      </c>
      <c r="W16" s="13"/>
      <c r="X16" s="13"/>
      <c r="Y16" s="14"/>
      <c r="AC16" s="12" t="s">
        <v>47</v>
      </c>
      <c r="AD16" s="13"/>
      <c r="AE16" s="13"/>
      <c r="AF16" s="14"/>
      <c r="AJ16" s="12" t="s">
        <v>27</v>
      </c>
      <c r="AK16" s="13"/>
      <c r="AL16" s="13"/>
      <c r="AM16" s="14"/>
    </row>
    <row r="17" spans="1:39" x14ac:dyDescent="0.25">
      <c r="A17" s="1"/>
      <c r="B17" s="1" t="s">
        <v>1</v>
      </c>
      <c r="C17" s="1" t="s">
        <v>2</v>
      </c>
      <c r="D17" s="1" t="s">
        <v>3</v>
      </c>
      <c r="H17" s="1" t="s">
        <v>24</v>
      </c>
      <c r="I17" s="1">
        <v>1522</v>
      </c>
      <c r="J17" s="1">
        <v>1598</v>
      </c>
      <c r="K17" s="1">
        <v>1457</v>
      </c>
      <c r="O17" s="1" t="s">
        <v>9</v>
      </c>
      <c r="P17" s="6" t="s">
        <v>195</v>
      </c>
      <c r="Q17" s="6" t="s">
        <v>196</v>
      </c>
      <c r="R17" s="6" t="s">
        <v>197</v>
      </c>
      <c r="V17" s="1"/>
      <c r="W17" s="1" t="s">
        <v>309</v>
      </c>
      <c r="X17" s="1" t="s">
        <v>310</v>
      </c>
      <c r="Y17" s="1" t="s">
        <v>311</v>
      </c>
      <c r="AC17" s="1"/>
      <c r="AD17" s="1" t="s">
        <v>1</v>
      </c>
      <c r="AE17" s="1" t="s">
        <v>44</v>
      </c>
      <c r="AF17" s="1" t="s">
        <v>45</v>
      </c>
      <c r="AJ17" s="1"/>
      <c r="AK17" s="1" t="s">
        <v>1</v>
      </c>
      <c r="AL17" s="1" t="s">
        <v>2</v>
      </c>
      <c r="AM17" s="1" t="s">
        <v>3</v>
      </c>
    </row>
    <row r="18" spans="1:39" x14ac:dyDescent="0.25">
      <c r="A18" s="1" t="s">
        <v>18</v>
      </c>
      <c r="B18" s="1" t="s">
        <v>57</v>
      </c>
      <c r="C18" s="1" t="s">
        <v>57</v>
      </c>
      <c r="D18" s="1" t="s">
        <v>57</v>
      </c>
      <c r="H18" s="1" t="s">
        <v>23</v>
      </c>
      <c r="I18" s="1">
        <v>22</v>
      </c>
      <c r="J18" s="1">
        <v>32</v>
      </c>
      <c r="K18" s="1">
        <v>13</v>
      </c>
      <c r="O18" s="1" t="s">
        <v>11</v>
      </c>
      <c r="P18" s="1" t="s">
        <v>198</v>
      </c>
      <c r="Q18" s="1" t="s">
        <v>199</v>
      </c>
      <c r="R18" s="1" t="s">
        <v>200</v>
      </c>
      <c r="V18" s="1" t="s">
        <v>9</v>
      </c>
      <c r="W18" s="6" t="s">
        <v>370</v>
      </c>
      <c r="X18" s="6" t="s">
        <v>372</v>
      </c>
      <c r="Y18" s="6" t="s">
        <v>371</v>
      </c>
      <c r="AC18" s="1" t="s">
        <v>14</v>
      </c>
      <c r="AD18" s="1" t="s">
        <v>36</v>
      </c>
      <c r="AE18" s="1" t="s">
        <v>36</v>
      </c>
      <c r="AF18" s="1" t="s">
        <v>36</v>
      </c>
      <c r="AJ18" s="1" t="s">
        <v>9</v>
      </c>
      <c r="AK18" s="1" t="s">
        <v>585</v>
      </c>
      <c r="AL18" s="1" t="s">
        <v>585</v>
      </c>
      <c r="AM18" s="1" t="s">
        <v>586</v>
      </c>
    </row>
    <row r="19" spans="1:39" ht="45" x14ac:dyDescent="0.25">
      <c r="A19" s="1" t="s">
        <v>10</v>
      </c>
      <c r="B19" s="1">
        <v>33.85</v>
      </c>
      <c r="C19" s="1">
        <v>36.299999999999997</v>
      </c>
      <c r="D19" s="1">
        <v>32</v>
      </c>
      <c r="H19" s="1" t="s">
        <v>26</v>
      </c>
      <c r="I19" s="6" t="s">
        <v>107</v>
      </c>
      <c r="J19" s="6" t="s">
        <v>111</v>
      </c>
      <c r="K19" s="6" t="s">
        <v>117</v>
      </c>
      <c r="O19" s="1" t="s">
        <v>23</v>
      </c>
      <c r="P19" s="1">
        <v>17</v>
      </c>
      <c r="Q19" s="1">
        <v>26</v>
      </c>
      <c r="R19" s="1">
        <v>12</v>
      </c>
      <c r="V19" s="1" t="s">
        <v>11</v>
      </c>
      <c r="W19" s="1" t="s">
        <v>373</v>
      </c>
      <c r="X19" s="1" t="s">
        <v>374</v>
      </c>
      <c r="Y19" s="1" t="s">
        <v>375</v>
      </c>
      <c r="AC19" s="1" t="s">
        <v>0</v>
      </c>
      <c r="AD19" s="1">
        <v>47.29</v>
      </c>
      <c r="AE19" s="1">
        <v>53.12</v>
      </c>
      <c r="AF19" s="1">
        <v>43.27</v>
      </c>
      <c r="AJ19" s="1" t="s">
        <v>11</v>
      </c>
      <c r="AK19" s="1" t="s">
        <v>587</v>
      </c>
      <c r="AL19" s="1" t="s">
        <v>587</v>
      </c>
      <c r="AM19" s="1" t="s">
        <v>586</v>
      </c>
    </row>
    <row r="20" spans="1:39" ht="45" x14ac:dyDescent="0.25">
      <c r="H20" s="1" t="s">
        <v>28</v>
      </c>
      <c r="I20" s="6" t="s">
        <v>109</v>
      </c>
      <c r="J20" s="6" t="s">
        <v>110</v>
      </c>
      <c r="K20" s="6" t="s">
        <v>119</v>
      </c>
      <c r="O20" s="1" t="s">
        <v>24</v>
      </c>
      <c r="P20" s="1">
        <v>1471</v>
      </c>
      <c r="Q20" s="1">
        <v>1527</v>
      </c>
      <c r="R20" s="1">
        <v>1442</v>
      </c>
      <c r="V20" s="1" t="s">
        <v>34</v>
      </c>
      <c r="W20" s="1" t="s">
        <v>376</v>
      </c>
      <c r="X20" s="1" t="s">
        <v>377</v>
      </c>
      <c r="Y20" s="1" t="s">
        <v>378</v>
      </c>
      <c r="AC20" s="1" t="s">
        <v>23</v>
      </c>
      <c r="AD20" s="1">
        <v>23</v>
      </c>
      <c r="AE20" s="1">
        <v>36</v>
      </c>
      <c r="AF20" s="1">
        <v>14</v>
      </c>
      <c r="AJ20" s="1" t="s">
        <v>34</v>
      </c>
      <c r="AK20" s="1" t="s">
        <v>588</v>
      </c>
      <c r="AL20" s="1" t="s">
        <v>588</v>
      </c>
      <c r="AM20" s="1" t="s">
        <v>586</v>
      </c>
    </row>
    <row r="21" spans="1:39" ht="45" x14ac:dyDescent="0.25">
      <c r="A21" s="12" t="s">
        <v>12</v>
      </c>
      <c r="B21" s="13"/>
      <c r="C21" s="13"/>
      <c r="D21" s="14"/>
      <c r="H21" s="1" t="s">
        <v>27</v>
      </c>
      <c r="I21" s="6" t="s">
        <v>108</v>
      </c>
      <c r="J21" s="6" t="s">
        <v>108</v>
      </c>
      <c r="K21" s="6" t="s">
        <v>118</v>
      </c>
      <c r="O21" s="1" t="s">
        <v>26</v>
      </c>
      <c r="P21" s="6">
        <f>SUM(Q21:R21)</f>
        <v>70</v>
      </c>
      <c r="Q21" s="6">
        <v>19.8</v>
      </c>
      <c r="R21" s="6">
        <v>50.2</v>
      </c>
      <c r="V21" s="1" t="s">
        <v>23</v>
      </c>
      <c r="W21" s="1">
        <v>20</v>
      </c>
      <c r="X21" s="1">
        <v>43</v>
      </c>
      <c r="Y21" s="1">
        <v>14</v>
      </c>
      <c r="AC21" s="1" t="s">
        <v>24</v>
      </c>
      <c r="AD21" s="1">
        <v>1513</v>
      </c>
      <c r="AE21" s="1">
        <v>1543</v>
      </c>
      <c r="AF21" s="1">
        <v>1492</v>
      </c>
      <c r="AJ21" s="1" t="s">
        <v>23</v>
      </c>
      <c r="AK21" s="1">
        <v>78</v>
      </c>
      <c r="AL21" s="1">
        <v>78</v>
      </c>
      <c r="AM21" s="1" t="s">
        <v>586</v>
      </c>
    </row>
    <row r="22" spans="1:39" x14ac:dyDescent="0.25">
      <c r="A22" s="1"/>
      <c r="B22" s="1" t="s">
        <v>1</v>
      </c>
      <c r="C22" s="1" t="s">
        <v>2</v>
      </c>
      <c r="D22" s="1" t="s">
        <v>3</v>
      </c>
      <c r="H22" s="1" t="s">
        <v>32</v>
      </c>
      <c r="I22" s="1" t="s">
        <v>103</v>
      </c>
      <c r="J22" s="1" t="s">
        <v>113</v>
      </c>
      <c r="K22" s="1" t="s">
        <v>120</v>
      </c>
      <c r="O22" s="1" t="s">
        <v>28</v>
      </c>
      <c r="P22" s="6">
        <f t="shared" ref="P22:P23" si="2">SUM(Q22:R22)</f>
        <v>26.020000000000003</v>
      </c>
      <c r="Q22" s="6">
        <v>10.39</v>
      </c>
      <c r="R22" s="6">
        <v>15.63</v>
      </c>
      <c r="V22" s="1" t="s">
        <v>24</v>
      </c>
      <c r="W22" s="1">
        <v>1410</v>
      </c>
      <c r="X22" s="1">
        <v>1474</v>
      </c>
      <c r="Y22" s="1">
        <v>1395</v>
      </c>
      <c r="AJ22" s="1" t="s">
        <v>24</v>
      </c>
      <c r="AK22" s="1">
        <v>1580</v>
      </c>
      <c r="AL22" s="1">
        <v>1580</v>
      </c>
      <c r="AM22" s="1" t="s">
        <v>586</v>
      </c>
    </row>
    <row r="23" spans="1:39" x14ac:dyDescent="0.25">
      <c r="A23" s="1" t="s">
        <v>17</v>
      </c>
      <c r="B23" s="1" t="s">
        <v>58</v>
      </c>
      <c r="C23" s="1" t="s">
        <v>58</v>
      </c>
      <c r="D23" s="1" t="s">
        <v>61</v>
      </c>
      <c r="H23" s="1" t="s">
        <v>33</v>
      </c>
      <c r="I23" s="1" t="s">
        <v>104</v>
      </c>
      <c r="J23" s="1" t="s">
        <v>114</v>
      </c>
      <c r="K23" s="1" t="s">
        <v>121</v>
      </c>
      <c r="O23" s="1" t="s">
        <v>27</v>
      </c>
      <c r="P23" s="6">
        <f t="shared" si="2"/>
        <v>3.98</v>
      </c>
      <c r="Q23" s="6">
        <v>3.98</v>
      </c>
      <c r="R23" s="6">
        <v>0</v>
      </c>
      <c r="V23" s="1" t="s">
        <v>28</v>
      </c>
      <c r="W23" s="6"/>
      <c r="X23" s="6">
        <v>4.29</v>
      </c>
      <c r="Y23" s="6">
        <v>13.18</v>
      </c>
      <c r="AC23" s="12" t="s">
        <v>48</v>
      </c>
      <c r="AD23" s="24"/>
      <c r="AE23" s="24"/>
      <c r="AF23" s="25"/>
      <c r="AJ23" s="1" t="s">
        <v>14</v>
      </c>
      <c r="AK23" s="1" t="s">
        <v>589</v>
      </c>
      <c r="AL23" s="1" t="s">
        <v>589</v>
      </c>
      <c r="AM23" s="1" t="s">
        <v>586</v>
      </c>
    </row>
    <row r="24" spans="1:39" ht="60" x14ac:dyDescent="0.25">
      <c r="A24" s="1" t="s">
        <v>10</v>
      </c>
      <c r="B24" s="1" t="s">
        <v>59</v>
      </c>
      <c r="C24" s="1" t="s">
        <v>60</v>
      </c>
      <c r="D24" s="1" t="s">
        <v>62</v>
      </c>
      <c r="H24" s="1" t="s">
        <v>21</v>
      </c>
      <c r="I24" s="6" t="s">
        <v>105</v>
      </c>
      <c r="J24" s="6" t="s">
        <v>115</v>
      </c>
      <c r="K24" s="6" t="s">
        <v>122</v>
      </c>
      <c r="O24" s="1" t="s">
        <v>19</v>
      </c>
      <c r="P24" s="1" t="s">
        <v>201</v>
      </c>
      <c r="Q24" s="1" t="s">
        <v>204</v>
      </c>
      <c r="R24" s="1" t="s">
        <v>207</v>
      </c>
      <c r="V24" s="1" t="s">
        <v>27</v>
      </c>
      <c r="W24" s="6"/>
      <c r="X24" s="6">
        <v>2.41</v>
      </c>
      <c r="Y24" s="6">
        <v>0</v>
      </c>
      <c r="AC24" s="1"/>
      <c r="AD24" s="1" t="s">
        <v>1</v>
      </c>
      <c r="AE24" s="1" t="s">
        <v>44</v>
      </c>
      <c r="AF24" s="1" t="s">
        <v>45</v>
      </c>
      <c r="AJ24" s="1" t="s">
        <v>19</v>
      </c>
      <c r="AK24" s="1" t="s">
        <v>592</v>
      </c>
      <c r="AL24" s="1" t="s">
        <v>592</v>
      </c>
      <c r="AM24" s="1" t="s">
        <v>586</v>
      </c>
    </row>
    <row r="25" spans="1:39" x14ac:dyDescent="0.25">
      <c r="O25" s="1" t="s">
        <v>20</v>
      </c>
      <c r="P25" s="1" t="s">
        <v>202</v>
      </c>
      <c r="Q25" s="1" t="s">
        <v>205</v>
      </c>
      <c r="R25" s="1" t="s">
        <v>208</v>
      </c>
      <c r="V25" s="1" t="s">
        <v>26</v>
      </c>
      <c r="W25" s="6"/>
      <c r="X25" s="6">
        <v>12.1</v>
      </c>
      <c r="Y25" s="6">
        <v>68.010000000000005</v>
      </c>
      <c r="AC25" s="1" t="s">
        <v>14</v>
      </c>
      <c r="AD25" s="1" t="s">
        <v>39</v>
      </c>
      <c r="AE25" s="1" t="s">
        <v>39</v>
      </c>
      <c r="AF25" s="1" t="s">
        <v>39</v>
      </c>
      <c r="AJ25" s="1" t="s">
        <v>20</v>
      </c>
      <c r="AK25" s="1" t="s">
        <v>593</v>
      </c>
      <c r="AL25" s="1" t="s">
        <v>593</v>
      </c>
      <c r="AM25" s="1" t="s">
        <v>586</v>
      </c>
    </row>
    <row r="26" spans="1:39" ht="30" customHeight="1" x14ac:dyDescent="0.25">
      <c r="A26" s="12" t="s">
        <v>14</v>
      </c>
      <c r="B26" s="13"/>
      <c r="C26" s="13"/>
      <c r="D26" s="14"/>
      <c r="H26" s="12" t="s">
        <v>123</v>
      </c>
      <c r="I26" s="13"/>
      <c r="J26" s="13"/>
      <c r="K26" s="14"/>
      <c r="O26" s="1" t="s">
        <v>21</v>
      </c>
      <c r="P26" s="6" t="s">
        <v>203</v>
      </c>
      <c r="Q26" s="6" t="s">
        <v>206</v>
      </c>
      <c r="R26" s="6" t="s">
        <v>209</v>
      </c>
      <c r="V26" s="1" t="s">
        <v>19</v>
      </c>
      <c r="W26" s="1" t="s">
        <v>379</v>
      </c>
      <c r="X26" s="1" t="s">
        <v>382</v>
      </c>
      <c r="Y26" s="1" t="s">
        <v>385</v>
      </c>
      <c r="AC26" s="1" t="s">
        <v>0</v>
      </c>
      <c r="AD26" s="1">
        <v>45.52</v>
      </c>
      <c r="AE26" s="1">
        <v>52.68</v>
      </c>
      <c r="AF26" s="1">
        <v>40.79</v>
      </c>
      <c r="AJ26" s="1" t="s">
        <v>21</v>
      </c>
      <c r="AK26" s="1" t="s">
        <v>594</v>
      </c>
      <c r="AL26" s="1" t="s">
        <v>594</v>
      </c>
      <c r="AM26" s="1" t="s">
        <v>586</v>
      </c>
    </row>
    <row r="27" spans="1:39" x14ac:dyDescent="0.25">
      <c r="A27" s="1"/>
      <c r="B27" s="1" t="s">
        <v>1</v>
      </c>
      <c r="C27" s="1" t="s">
        <v>2</v>
      </c>
      <c r="D27" s="1" t="s">
        <v>3</v>
      </c>
      <c r="H27" s="1"/>
      <c r="I27" s="1" t="s">
        <v>124</v>
      </c>
      <c r="J27" s="1" t="s">
        <v>125</v>
      </c>
      <c r="K27" s="1" t="s">
        <v>126</v>
      </c>
      <c r="V27" s="1" t="s">
        <v>20</v>
      </c>
      <c r="W27" s="1" t="s">
        <v>380</v>
      </c>
      <c r="X27" s="1" t="s">
        <v>383</v>
      </c>
      <c r="Y27" s="1" t="s">
        <v>386</v>
      </c>
      <c r="AC27" s="1" t="s">
        <v>23</v>
      </c>
      <c r="AD27" s="1">
        <v>17</v>
      </c>
      <c r="AE27" s="1">
        <v>25</v>
      </c>
      <c r="AF27" s="1">
        <v>12</v>
      </c>
      <c r="AJ27" s="1" t="s">
        <v>15</v>
      </c>
      <c r="AK27" s="1" t="s">
        <v>590</v>
      </c>
      <c r="AL27" s="1" t="s">
        <v>590</v>
      </c>
      <c r="AM27" s="1" t="s">
        <v>586</v>
      </c>
    </row>
    <row r="28" spans="1:39" ht="45" x14ac:dyDescent="0.25">
      <c r="A28" s="1" t="s">
        <v>17</v>
      </c>
      <c r="B28" s="1" t="s">
        <v>37</v>
      </c>
      <c r="C28" s="1" t="s">
        <v>37</v>
      </c>
      <c r="D28" s="1" t="s">
        <v>38</v>
      </c>
      <c r="H28" s="1" t="s">
        <v>9</v>
      </c>
      <c r="I28" s="6" t="s">
        <v>134</v>
      </c>
      <c r="J28" s="6" t="s">
        <v>140</v>
      </c>
      <c r="K28" s="6" t="s">
        <v>150</v>
      </c>
      <c r="O28" s="12" t="s">
        <v>210</v>
      </c>
      <c r="P28" s="13"/>
      <c r="Q28" s="13"/>
      <c r="R28" s="14"/>
      <c r="V28" s="1" t="s">
        <v>21</v>
      </c>
      <c r="W28" s="6" t="s">
        <v>384</v>
      </c>
      <c r="X28" s="6" t="s">
        <v>381</v>
      </c>
      <c r="Y28" s="6" t="s">
        <v>387</v>
      </c>
      <c r="AC28" s="1" t="s">
        <v>24</v>
      </c>
      <c r="AD28" s="1">
        <v>1475</v>
      </c>
      <c r="AE28" s="1">
        <v>1568</v>
      </c>
      <c r="AF28" s="1">
        <v>1414</v>
      </c>
      <c r="AJ28" s="1" t="s">
        <v>16</v>
      </c>
      <c r="AK28" s="1" t="s">
        <v>591</v>
      </c>
      <c r="AL28" s="1" t="s">
        <v>591</v>
      </c>
      <c r="AM28" s="1" t="s">
        <v>586</v>
      </c>
    </row>
    <row r="29" spans="1:39" x14ac:dyDescent="0.25">
      <c r="A29" s="1" t="s">
        <v>10</v>
      </c>
      <c r="B29" s="1">
        <v>15.04</v>
      </c>
      <c r="C29" s="1">
        <v>18.11</v>
      </c>
      <c r="D29" s="1">
        <v>13.11</v>
      </c>
      <c r="H29" s="1" t="s">
        <v>24</v>
      </c>
      <c r="I29" s="1">
        <v>1510</v>
      </c>
      <c r="J29" s="1">
        <v>1570</v>
      </c>
      <c r="K29" s="1">
        <v>1466</v>
      </c>
      <c r="O29" s="1"/>
      <c r="P29" s="1" t="s">
        <v>211</v>
      </c>
      <c r="Q29" s="1" t="s">
        <v>212</v>
      </c>
      <c r="R29" s="1" t="s">
        <v>213</v>
      </c>
    </row>
    <row r="30" spans="1:39" ht="18.75" x14ac:dyDescent="0.25">
      <c r="H30" s="1" t="s">
        <v>23</v>
      </c>
      <c r="I30" s="1">
        <v>20</v>
      </c>
      <c r="J30" s="1">
        <v>28</v>
      </c>
      <c r="K30" s="1">
        <v>14</v>
      </c>
      <c r="O30" s="1" t="s">
        <v>9</v>
      </c>
      <c r="P30" s="6" t="s">
        <v>230</v>
      </c>
      <c r="Q30" s="6" t="s">
        <v>231</v>
      </c>
      <c r="R30" s="6" t="s">
        <v>232</v>
      </c>
      <c r="V30" s="12" t="s">
        <v>312</v>
      </c>
      <c r="W30" s="13"/>
      <c r="X30" s="13"/>
      <c r="Y30" s="14"/>
      <c r="AC30" s="26" t="s">
        <v>16</v>
      </c>
      <c r="AD30" s="26"/>
      <c r="AE30" s="26"/>
      <c r="AF30" s="26"/>
      <c r="AJ30" s="12" t="s">
        <v>28</v>
      </c>
      <c r="AK30" s="13"/>
      <c r="AL30" s="13"/>
      <c r="AM30" s="14"/>
    </row>
    <row r="31" spans="1:39" ht="45" x14ac:dyDescent="0.25">
      <c r="A31" s="12" t="s">
        <v>15</v>
      </c>
      <c r="B31" s="13"/>
      <c r="C31" s="13"/>
      <c r="D31" s="14"/>
      <c r="H31" s="1" t="s">
        <v>26</v>
      </c>
      <c r="I31" s="6" t="s">
        <v>135</v>
      </c>
      <c r="J31" s="6" t="s">
        <v>138</v>
      </c>
      <c r="K31" s="6" t="s">
        <v>147</v>
      </c>
      <c r="O31" s="1" t="s">
        <v>11</v>
      </c>
      <c r="P31" s="1" t="s">
        <v>233</v>
      </c>
      <c r="Q31" s="1" t="s">
        <v>234</v>
      </c>
      <c r="R31" s="1" t="s">
        <v>235</v>
      </c>
      <c r="V31" s="1"/>
      <c r="W31" s="1" t="s">
        <v>313</v>
      </c>
      <c r="X31" s="1" t="s">
        <v>314</v>
      </c>
      <c r="Y31" s="1" t="s">
        <v>315</v>
      </c>
      <c r="AC31" s="16" t="s">
        <v>49</v>
      </c>
      <c r="AD31" s="19"/>
      <c r="AE31" s="19"/>
      <c r="AF31" s="20"/>
      <c r="AJ31" s="1"/>
      <c r="AK31" s="1" t="s">
        <v>1</v>
      </c>
      <c r="AL31" s="1" t="s">
        <v>2</v>
      </c>
      <c r="AM31" s="1" t="s">
        <v>3</v>
      </c>
    </row>
    <row r="32" spans="1:39" ht="45" x14ac:dyDescent="0.25">
      <c r="A32" s="1"/>
      <c r="B32" s="1" t="s">
        <v>1</v>
      </c>
      <c r="C32" s="1" t="s">
        <v>2</v>
      </c>
      <c r="D32" s="1" t="s">
        <v>3</v>
      </c>
      <c r="H32" s="1" t="s">
        <v>28</v>
      </c>
      <c r="I32" s="6" t="s">
        <v>137</v>
      </c>
      <c r="J32" s="6" t="s">
        <v>139</v>
      </c>
      <c r="K32" s="6" t="s">
        <v>149</v>
      </c>
      <c r="O32" s="1" t="s">
        <v>23</v>
      </c>
      <c r="P32" s="1">
        <v>17</v>
      </c>
      <c r="Q32" s="1">
        <v>26</v>
      </c>
      <c r="R32" s="1">
        <v>12</v>
      </c>
      <c r="V32" s="1" t="s">
        <v>9</v>
      </c>
      <c r="W32" s="6" t="s">
        <v>400</v>
      </c>
      <c r="X32" s="6" t="s">
        <v>401</v>
      </c>
      <c r="Y32" s="6" t="s">
        <v>402</v>
      </c>
      <c r="AC32" s="1"/>
      <c r="AD32" s="1" t="s">
        <v>1</v>
      </c>
      <c r="AE32" s="1" t="s">
        <v>44</v>
      </c>
      <c r="AF32" s="1" t="s">
        <v>45</v>
      </c>
      <c r="AJ32" s="1" t="s">
        <v>9</v>
      </c>
      <c r="AK32" s="1" t="s">
        <v>595</v>
      </c>
      <c r="AL32" s="1" t="s">
        <v>596</v>
      </c>
      <c r="AM32" s="1" t="s">
        <v>597</v>
      </c>
    </row>
    <row r="33" spans="1:39" ht="45" x14ac:dyDescent="0.25">
      <c r="A33" s="1" t="s">
        <v>17</v>
      </c>
      <c r="B33" s="1" t="s">
        <v>46</v>
      </c>
      <c r="C33" s="1" t="s">
        <v>46</v>
      </c>
      <c r="D33" s="1" t="s">
        <v>46</v>
      </c>
      <c r="H33" s="1" t="s">
        <v>27</v>
      </c>
      <c r="I33" s="6" t="s">
        <v>136</v>
      </c>
      <c r="J33" s="6" t="s">
        <v>136</v>
      </c>
      <c r="K33" s="6" t="s">
        <v>148</v>
      </c>
      <c r="O33" s="1" t="s">
        <v>24</v>
      </c>
      <c r="P33" s="1">
        <v>1487</v>
      </c>
      <c r="Q33" s="1">
        <v>1552</v>
      </c>
      <c r="R33" s="1">
        <v>1453</v>
      </c>
      <c r="V33" s="1" t="s">
        <v>11</v>
      </c>
      <c r="W33" s="1" t="s">
        <v>403</v>
      </c>
      <c r="X33" s="1" t="s">
        <v>404</v>
      </c>
      <c r="Y33" s="1" t="s">
        <v>405</v>
      </c>
      <c r="AC33" s="1" t="s">
        <v>14</v>
      </c>
      <c r="AD33" s="1" t="s">
        <v>35</v>
      </c>
      <c r="AE33" s="1" t="s">
        <v>35</v>
      </c>
      <c r="AF33" s="1" t="s">
        <v>35</v>
      </c>
      <c r="AJ33" s="1" t="s">
        <v>11</v>
      </c>
      <c r="AK33" s="1" t="s">
        <v>538</v>
      </c>
      <c r="AL33" s="1" t="s">
        <v>598</v>
      </c>
      <c r="AM33" s="1" t="s">
        <v>599</v>
      </c>
    </row>
    <row r="34" spans="1:39" x14ac:dyDescent="0.25">
      <c r="A34" s="1" t="s">
        <v>10</v>
      </c>
      <c r="B34" s="1">
        <f>SUM(C34:D34)</f>
        <v>42.900000000000006</v>
      </c>
      <c r="C34" s="1">
        <v>21.42</v>
      </c>
      <c r="D34" s="1">
        <v>21.48</v>
      </c>
      <c r="H34" s="1" t="s">
        <v>32</v>
      </c>
      <c r="I34" s="1" t="s">
        <v>131</v>
      </c>
      <c r="J34" s="1" t="s">
        <v>141</v>
      </c>
      <c r="K34" s="1" t="s">
        <v>144</v>
      </c>
      <c r="O34" s="1" t="s">
        <v>26</v>
      </c>
      <c r="P34" s="6">
        <f>SUM(Q34:R34)</f>
        <v>70.78</v>
      </c>
      <c r="Q34" s="6">
        <v>20.350000000000001</v>
      </c>
      <c r="R34" s="6">
        <v>50.43</v>
      </c>
      <c r="V34" s="1" t="s">
        <v>34</v>
      </c>
      <c r="W34" s="1" t="s">
        <v>397</v>
      </c>
      <c r="X34" s="1" t="s">
        <v>398</v>
      </c>
      <c r="Y34" s="1" t="s">
        <v>399</v>
      </c>
      <c r="AC34" s="1" t="s">
        <v>0</v>
      </c>
      <c r="AD34" s="1">
        <v>61.22</v>
      </c>
      <c r="AE34" s="1">
        <v>75.7</v>
      </c>
      <c r="AF34" s="1">
        <v>55.68</v>
      </c>
      <c r="AJ34" s="1" t="s">
        <v>34</v>
      </c>
      <c r="AK34" s="1" t="s">
        <v>600</v>
      </c>
      <c r="AL34" s="1" t="s">
        <v>601</v>
      </c>
      <c r="AM34" s="1" t="s">
        <v>602</v>
      </c>
    </row>
    <row r="35" spans="1:39" x14ac:dyDescent="0.25">
      <c r="H35" s="1" t="s">
        <v>33</v>
      </c>
      <c r="I35" s="1" t="s">
        <v>132</v>
      </c>
      <c r="J35" s="1" t="s">
        <v>142</v>
      </c>
      <c r="K35" s="1" t="s">
        <v>145</v>
      </c>
      <c r="O35" s="1" t="s">
        <v>28</v>
      </c>
      <c r="P35" s="6">
        <f t="shared" ref="P35:P36" si="3">SUM(Q35:R35)</f>
        <v>25.490000000000002</v>
      </c>
      <c r="Q35" s="6">
        <v>10.050000000000001</v>
      </c>
      <c r="R35" s="6">
        <v>15.44</v>
      </c>
      <c r="V35" s="1" t="s">
        <v>23</v>
      </c>
      <c r="W35" s="1">
        <v>21</v>
      </c>
      <c r="X35" s="1">
        <v>35</v>
      </c>
      <c r="Y35" s="1">
        <v>13</v>
      </c>
      <c r="AC35" s="1" t="s">
        <v>23</v>
      </c>
      <c r="AD35" s="1">
        <v>19</v>
      </c>
      <c r="AE35" s="1">
        <v>34</v>
      </c>
      <c r="AF35" s="1">
        <v>13</v>
      </c>
      <c r="AJ35" s="1" t="s">
        <v>23</v>
      </c>
      <c r="AK35" s="1">
        <v>16</v>
      </c>
      <c r="AL35" s="1">
        <v>20</v>
      </c>
      <c r="AM35" s="1">
        <v>12</v>
      </c>
    </row>
    <row r="36" spans="1:39" ht="60" x14ac:dyDescent="0.25">
      <c r="A36" s="12" t="s">
        <v>16</v>
      </c>
      <c r="B36" s="13"/>
      <c r="C36" s="13"/>
      <c r="D36" s="14"/>
      <c r="H36" s="1" t="s">
        <v>21</v>
      </c>
      <c r="I36" s="6" t="s">
        <v>133</v>
      </c>
      <c r="J36" s="6" t="s">
        <v>143</v>
      </c>
      <c r="K36" s="6" t="s">
        <v>146</v>
      </c>
      <c r="O36" s="1" t="s">
        <v>27</v>
      </c>
      <c r="P36" s="6">
        <f t="shared" si="3"/>
        <v>3.72</v>
      </c>
      <c r="Q36" s="6">
        <v>3.72</v>
      </c>
      <c r="R36" s="6">
        <v>0</v>
      </c>
      <c r="V36" s="1" t="s">
        <v>24</v>
      </c>
      <c r="W36" s="1">
        <v>1486</v>
      </c>
      <c r="X36" s="1">
        <v>1522</v>
      </c>
      <c r="Y36" s="1">
        <v>1467</v>
      </c>
      <c r="AC36" s="1" t="s">
        <v>24</v>
      </c>
      <c r="AD36" s="1">
        <v>1447</v>
      </c>
      <c r="AE36" s="1">
        <v>1500</v>
      </c>
      <c r="AF36" s="1">
        <v>1427</v>
      </c>
      <c r="AJ36" s="1" t="s">
        <v>24</v>
      </c>
      <c r="AK36" s="1">
        <v>1649</v>
      </c>
      <c r="AL36" s="1">
        <v>1628</v>
      </c>
      <c r="AM36" s="1">
        <v>1666</v>
      </c>
    </row>
    <row r="37" spans="1:39" x14ac:dyDescent="0.25">
      <c r="A37" s="1"/>
      <c r="B37" s="1" t="s">
        <v>1</v>
      </c>
      <c r="C37" s="1" t="s">
        <v>2</v>
      </c>
      <c r="D37" s="1" t="s">
        <v>3</v>
      </c>
      <c r="O37" s="1" t="s">
        <v>19</v>
      </c>
      <c r="P37" s="1" t="s">
        <v>236</v>
      </c>
      <c r="Q37" s="1" t="s">
        <v>239</v>
      </c>
      <c r="R37" s="1" t="s">
        <v>242</v>
      </c>
      <c r="V37" s="1" t="s">
        <v>28</v>
      </c>
      <c r="W37" s="6">
        <f>SUM(X37:Y37)</f>
        <v>19.84</v>
      </c>
      <c r="X37" s="6">
        <v>7.66</v>
      </c>
      <c r="Y37" s="6">
        <v>12.18</v>
      </c>
      <c r="AJ37" s="1" t="s">
        <v>14</v>
      </c>
      <c r="AK37" s="1" t="s">
        <v>603</v>
      </c>
      <c r="AL37" s="1" t="s">
        <v>604</v>
      </c>
      <c r="AM37" s="1" t="s">
        <v>605</v>
      </c>
    </row>
    <row r="38" spans="1:39" x14ac:dyDescent="0.25">
      <c r="A38" s="1" t="s">
        <v>17</v>
      </c>
      <c r="B38" s="1" t="s">
        <v>51</v>
      </c>
      <c r="C38" s="1" t="s">
        <v>51</v>
      </c>
      <c r="D38" s="1" t="s">
        <v>51</v>
      </c>
      <c r="H38" s="12" t="s">
        <v>127</v>
      </c>
      <c r="I38" s="13"/>
      <c r="J38" s="13"/>
      <c r="K38" s="14"/>
      <c r="O38" s="1" t="s">
        <v>20</v>
      </c>
      <c r="P38" s="1" t="s">
        <v>237</v>
      </c>
      <c r="Q38" s="1" t="s">
        <v>240</v>
      </c>
      <c r="R38" s="1" t="s">
        <v>243</v>
      </c>
      <c r="V38" s="1" t="s">
        <v>27</v>
      </c>
      <c r="W38" s="6">
        <f t="shared" ref="W38:W39" si="4">SUM(X38:Y38)</f>
        <v>5.93</v>
      </c>
      <c r="X38" s="6">
        <v>5.93</v>
      </c>
      <c r="Y38" s="6">
        <v>0</v>
      </c>
      <c r="AC38" s="12" t="s">
        <v>50</v>
      </c>
      <c r="AD38" s="13"/>
      <c r="AE38" s="13"/>
      <c r="AF38" s="14"/>
      <c r="AJ38" s="1" t="s">
        <v>19</v>
      </c>
      <c r="AK38" s="1" t="s">
        <v>612</v>
      </c>
      <c r="AL38" s="1" t="s">
        <v>615</v>
      </c>
      <c r="AM38" s="1" t="s">
        <v>618</v>
      </c>
    </row>
    <row r="39" spans="1:39" x14ac:dyDescent="0.25">
      <c r="A39" s="1" t="s">
        <v>10</v>
      </c>
      <c r="B39" s="1">
        <f>SUM(C39:D39)</f>
        <v>43.41</v>
      </c>
      <c r="C39" s="1">
        <v>21.38</v>
      </c>
      <c r="D39" s="1">
        <v>22.03</v>
      </c>
      <c r="H39" s="1"/>
      <c r="I39" s="1" t="s">
        <v>128</v>
      </c>
      <c r="J39" s="1" t="s">
        <v>129</v>
      </c>
      <c r="K39" s="1" t="s">
        <v>130</v>
      </c>
      <c r="O39" s="1" t="s">
        <v>21</v>
      </c>
      <c r="P39" s="1" t="s">
        <v>238</v>
      </c>
      <c r="Q39" s="1" t="s">
        <v>241</v>
      </c>
      <c r="R39" s="1" t="s">
        <v>244</v>
      </c>
      <c r="V39" s="1" t="s">
        <v>26</v>
      </c>
      <c r="W39" s="6">
        <f t="shared" si="4"/>
        <v>74.23</v>
      </c>
      <c r="X39" s="6">
        <v>20.63</v>
      </c>
      <c r="Y39" s="6">
        <v>53.6</v>
      </c>
      <c r="AC39" s="1"/>
      <c r="AD39" s="1" t="s">
        <v>1</v>
      </c>
      <c r="AE39" s="1" t="s">
        <v>44</v>
      </c>
      <c r="AF39" s="1" t="s">
        <v>45</v>
      </c>
      <c r="AJ39" s="1" t="s">
        <v>20</v>
      </c>
      <c r="AK39" s="1" t="s">
        <v>613</v>
      </c>
      <c r="AL39" s="1" t="s">
        <v>616</v>
      </c>
      <c r="AM39" s="1" t="s">
        <v>619</v>
      </c>
    </row>
    <row r="40" spans="1:39" ht="45" x14ac:dyDescent="0.25">
      <c r="H40" s="1" t="s">
        <v>9</v>
      </c>
      <c r="I40" s="6" t="s">
        <v>157</v>
      </c>
      <c r="J40" s="6" t="s">
        <v>158</v>
      </c>
      <c r="K40" s="6" t="s">
        <v>166</v>
      </c>
      <c r="V40" s="1" t="s">
        <v>19</v>
      </c>
      <c r="W40" s="1" t="s">
        <v>395</v>
      </c>
      <c r="X40" s="1" t="s">
        <v>392</v>
      </c>
      <c r="Y40" s="1" t="s">
        <v>388</v>
      </c>
      <c r="AC40" s="1" t="s">
        <v>14</v>
      </c>
      <c r="AD40" s="1" t="s">
        <v>563</v>
      </c>
      <c r="AE40" s="1" t="s">
        <v>563</v>
      </c>
      <c r="AF40" s="1" t="s">
        <v>563</v>
      </c>
      <c r="AJ40" s="1" t="s">
        <v>21</v>
      </c>
      <c r="AK40" s="1" t="s">
        <v>614</v>
      </c>
      <c r="AL40" s="1" t="s">
        <v>617</v>
      </c>
      <c r="AM40" s="1" t="s">
        <v>620</v>
      </c>
    </row>
    <row r="41" spans="1:39" x14ac:dyDescent="0.25">
      <c r="A41" s="16" t="s">
        <v>19</v>
      </c>
      <c r="B41" s="19"/>
      <c r="C41" s="19"/>
      <c r="D41" s="20"/>
      <c r="H41" s="1" t="s">
        <v>24</v>
      </c>
      <c r="I41" s="1">
        <v>1489</v>
      </c>
      <c r="J41" s="1">
        <v>1531</v>
      </c>
      <c r="K41" s="1">
        <v>1435</v>
      </c>
      <c r="O41" s="16" t="s">
        <v>214</v>
      </c>
      <c r="P41" s="19"/>
      <c r="Q41" s="19"/>
      <c r="R41" s="20"/>
      <c r="V41" s="1" t="s">
        <v>20</v>
      </c>
      <c r="W41" s="1" t="s">
        <v>396</v>
      </c>
      <c r="X41" s="1" t="s">
        <v>391</v>
      </c>
      <c r="Y41" s="1" t="s">
        <v>389</v>
      </c>
      <c r="AC41" s="1" t="s">
        <v>0</v>
      </c>
      <c r="AD41" s="1">
        <v>45.07</v>
      </c>
      <c r="AE41" s="1">
        <v>48.09</v>
      </c>
      <c r="AF41" s="1">
        <v>42.58</v>
      </c>
      <c r="AJ41" s="1" t="s">
        <v>15</v>
      </c>
      <c r="AK41" s="1" t="s">
        <v>606</v>
      </c>
      <c r="AL41" s="1" t="s">
        <v>607</v>
      </c>
      <c r="AM41" s="1" t="s">
        <v>608</v>
      </c>
    </row>
    <row r="42" spans="1:39" ht="30" x14ac:dyDescent="0.25">
      <c r="A42" s="1"/>
      <c r="B42" s="1" t="s">
        <v>1</v>
      </c>
      <c r="C42" s="1" t="s">
        <v>2</v>
      </c>
      <c r="D42" s="1" t="s">
        <v>3</v>
      </c>
      <c r="H42" s="1" t="s">
        <v>23</v>
      </c>
      <c r="I42" s="1">
        <v>24</v>
      </c>
      <c r="J42" s="1">
        <v>33</v>
      </c>
      <c r="K42" s="1">
        <v>13</v>
      </c>
      <c r="O42" s="1"/>
      <c r="P42" s="1" t="s">
        <v>215</v>
      </c>
      <c r="Q42" s="1" t="s">
        <v>216</v>
      </c>
      <c r="R42" s="1" t="s">
        <v>217</v>
      </c>
      <c r="V42" s="1" t="s">
        <v>21</v>
      </c>
      <c r="W42" s="6" t="s">
        <v>394</v>
      </c>
      <c r="X42" s="6" t="s">
        <v>393</v>
      </c>
      <c r="Y42" s="6" t="s">
        <v>390</v>
      </c>
      <c r="AC42" s="1" t="s">
        <v>23</v>
      </c>
      <c r="AD42" s="1">
        <v>24</v>
      </c>
      <c r="AE42" s="1">
        <v>36</v>
      </c>
      <c r="AF42" s="1">
        <v>14</v>
      </c>
      <c r="AJ42" s="1" t="s">
        <v>16</v>
      </c>
      <c r="AK42" s="1" t="s">
        <v>609</v>
      </c>
      <c r="AL42" s="1" t="s">
        <v>610</v>
      </c>
      <c r="AM42" s="1" t="s">
        <v>611</v>
      </c>
    </row>
    <row r="43" spans="1:39" ht="45" x14ac:dyDescent="0.25">
      <c r="A43" s="1" t="s">
        <v>17</v>
      </c>
      <c r="B43" s="1" t="s">
        <v>63</v>
      </c>
      <c r="C43" s="1" t="s">
        <v>63</v>
      </c>
      <c r="D43" s="1" t="s">
        <v>64</v>
      </c>
      <c r="H43" s="1" t="s">
        <v>26</v>
      </c>
      <c r="I43" s="6" t="s">
        <v>154</v>
      </c>
      <c r="J43" s="6" t="s">
        <v>162</v>
      </c>
      <c r="K43" s="6" t="s">
        <v>165</v>
      </c>
      <c r="O43" s="1" t="s">
        <v>9</v>
      </c>
      <c r="P43" s="6" t="s">
        <v>254</v>
      </c>
      <c r="Q43" s="6" t="s">
        <v>255</v>
      </c>
      <c r="R43" s="6" t="s">
        <v>256</v>
      </c>
      <c r="AC43" s="1" t="s">
        <v>24</v>
      </c>
      <c r="AD43" s="1">
        <v>1537</v>
      </c>
      <c r="AE43" s="1">
        <v>1570</v>
      </c>
      <c r="AF43" s="1">
        <v>1510</v>
      </c>
    </row>
    <row r="44" spans="1:39" ht="45" x14ac:dyDescent="0.25">
      <c r="A44" s="1" t="s">
        <v>10</v>
      </c>
      <c r="B44" s="1">
        <v>31.4</v>
      </c>
      <c r="C44" s="1">
        <v>42.97</v>
      </c>
      <c r="D44" s="1">
        <v>24.89</v>
      </c>
      <c r="H44" s="1" t="s">
        <v>28</v>
      </c>
      <c r="I44" s="6" t="s">
        <v>156</v>
      </c>
      <c r="J44" s="6" t="s">
        <v>163</v>
      </c>
      <c r="K44" s="6" t="s">
        <v>164</v>
      </c>
      <c r="O44" s="1" t="s">
        <v>11</v>
      </c>
      <c r="P44" s="1" t="s">
        <v>257</v>
      </c>
      <c r="Q44" s="1" t="s">
        <v>621</v>
      </c>
      <c r="R44" s="1" t="s">
        <v>258</v>
      </c>
      <c r="V44" s="12" t="s">
        <v>316</v>
      </c>
      <c r="W44" s="13"/>
      <c r="X44" s="13"/>
      <c r="Y44" s="14"/>
    </row>
    <row r="45" spans="1:39" ht="45" x14ac:dyDescent="0.25">
      <c r="H45" s="1" t="s">
        <v>27</v>
      </c>
      <c r="I45" s="6" t="s">
        <v>155</v>
      </c>
      <c r="J45" s="6" t="s">
        <v>155</v>
      </c>
      <c r="K45" s="6" t="s">
        <v>118</v>
      </c>
      <c r="O45" s="1" t="s">
        <v>23</v>
      </c>
      <c r="P45" s="1">
        <v>17</v>
      </c>
      <c r="Q45" s="1">
        <v>26</v>
      </c>
      <c r="R45" s="1">
        <v>12</v>
      </c>
      <c r="V45" s="1"/>
      <c r="W45" s="1" t="s">
        <v>317</v>
      </c>
      <c r="X45" s="1" t="s">
        <v>318</v>
      </c>
      <c r="Y45" s="1" t="s">
        <v>319</v>
      </c>
      <c r="AC45" s="12" t="s">
        <v>51</v>
      </c>
      <c r="AD45" s="24"/>
      <c r="AE45" s="24"/>
      <c r="AF45" s="25"/>
    </row>
    <row r="46" spans="1:39" x14ac:dyDescent="0.25">
      <c r="A46" s="12" t="s">
        <v>20</v>
      </c>
      <c r="B46" s="13"/>
      <c r="C46" s="13"/>
      <c r="D46" s="14"/>
      <c r="H46" s="1" t="s">
        <v>32</v>
      </c>
      <c r="I46" s="1" t="s">
        <v>151</v>
      </c>
      <c r="J46" s="1" t="s">
        <v>159</v>
      </c>
      <c r="K46" s="1" t="s">
        <v>167</v>
      </c>
      <c r="O46" s="1" t="s">
        <v>24</v>
      </c>
      <c r="P46" s="1">
        <v>1482</v>
      </c>
      <c r="Q46" s="1">
        <v>1549</v>
      </c>
      <c r="R46" s="1">
        <v>1444</v>
      </c>
      <c r="V46" s="1" t="s">
        <v>9</v>
      </c>
      <c r="W46" s="6" t="s">
        <v>406</v>
      </c>
      <c r="X46" s="6" t="s">
        <v>407</v>
      </c>
      <c r="Y46" s="6" t="s">
        <v>408</v>
      </c>
      <c r="AC46" s="1"/>
      <c r="AD46" s="1" t="s">
        <v>1</v>
      </c>
      <c r="AE46" s="1" t="s">
        <v>44</v>
      </c>
      <c r="AF46" s="1" t="s">
        <v>45</v>
      </c>
    </row>
    <row r="47" spans="1:39" x14ac:dyDescent="0.25">
      <c r="A47" s="1"/>
      <c r="B47" s="1" t="s">
        <v>1</v>
      </c>
      <c r="C47" s="1" t="s">
        <v>2</v>
      </c>
      <c r="D47" s="1" t="s">
        <v>3</v>
      </c>
      <c r="H47" s="1" t="s">
        <v>33</v>
      </c>
      <c r="I47" s="1" t="s">
        <v>152</v>
      </c>
      <c r="J47" s="1" t="s">
        <v>160</v>
      </c>
      <c r="K47" s="1" t="s">
        <v>168</v>
      </c>
      <c r="O47" s="1" t="s">
        <v>26</v>
      </c>
      <c r="P47" s="6">
        <f>SUM(Q47:R47)</f>
        <v>70.72</v>
      </c>
      <c r="Q47" s="6">
        <v>22.08</v>
      </c>
      <c r="R47" s="6">
        <v>48.64</v>
      </c>
      <c r="V47" s="1" t="s">
        <v>11</v>
      </c>
      <c r="W47" s="1" t="s">
        <v>409</v>
      </c>
      <c r="X47" s="1" t="s">
        <v>410</v>
      </c>
      <c r="Y47" s="1" t="s">
        <v>411</v>
      </c>
      <c r="AC47" s="1" t="s">
        <v>14</v>
      </c>
      <c r="AD47" s="1" t="s">
        <v>37</v>
      </c>
      <c r="AE47" s="1" t="s">
        <v>37</v>
      </c>
      <c r="AF47" s="1" t="s">
        <v>38</v>
      </c>
    </row>
    <row r="48" spans="1:39" ht="60" x14ac:dyDescent="0.25">
      <c r="A48" s="1" t="s">
        <v>17</v>
      </c>
      <c r="B48" s="1" t="s">
        <v>63</v>
      </c>
      <c r="C48" s="1" t="s">
        <v>63</v>
      </c>
      <c r="D48" s="1" t="s">
        <v>64</v>
      </c>
      <c r="H48" s="1" t="s">
        <v>21</v>
      </c>
      <c r="I48" s="6" t="s">
        <v>153</v>
      </c>
      <c r="J48" s="6" t="s">
        <v>161</v>
      </c>
      <c r="K48" s="6" t="s">
        <v>169</v>
      </c>
      <c r="O48" s="1" t="s">
        <v>28</v>
      </c>
      <c r="P48" s="6">
        <f t="shared" ref="P48:P49" si="5">SUM(Q48:R48)</f>
        <v>25.380000000000003</v>
      </c>
      <c r="Q48" s="6">
        <v>10.4</v>
      </c>
      <c r="R48" s="6">
        <v>14.98</v>
      </c>
      <c r="V48" s="1" t="s">
        <v>34</v>
      </c>
      <c r="W48" s="1" t="s">
        <v>412</v>
      </c>
      <c r="X48" s="1" t="s">
        <v>413</v>
      </c>
      <c r="Y48" s="1" t="s">
        <v>414</v>
      </c>
      <c r="AC48" s="1" t="s">
        <v>0</v>
      </c>
      <c r="AD48" s="1">
        <v>34.630000000000003</v>
      </c>
      <c r="AE48" s="1">
        <v>36.54</v>
      </c>
      <c r="AF48" s="1">
        <v>33.83</v>
      </c>
    </row>
    <row r="49" spans="1:32" x14ac:dyDescent="0.25">
      <c r="A49" s="1" t="s">
        <v>10</v>
      </c>
      <c r="B49" s="1">
        <v>31.6</v>
      </c>
      <c r="C49" s="1">
        <v>40</v>
      </c>
      <c r="D49" s="1">
        <v>29.3</v>
      </c>
      <c r="O49" s="1" t="s">
        <v>27</v>
      </c>
      <c r="P49" s="6">
        <f t="shared" si="5"/>
        <v>3.9</v>
      </c>
      <c r="Q49" s="6">
        <v>3.9</v>
      </c>
      <c r="R49" s="6">
        <v>0</v>
      </c>
      <c r="V49" s="1" t="s">
        <v>23</v>
      </c>
      <c r="W49" s="1">
        <v>22</v>
      </c>
      <c r="X49" s="1">
        <v>35</v>
      </c>
      <c r="Y49" s="1">
        <v>14</v>
      </c>
      <c r="AC49" s="1" t="s">
        <v>23</v>
      </c>
      <c r="AD49" s="1">
        <v>21</v>
      </c>
      <c r="AE49" s="1">
        <v>28</v>
      </c>
      <c r="AF49" s="1">
        <v>13</v>
      </c>
    </row>
    <row r="50" spans="1:32" x14ac:dyDescent="0.25">
      <c r="O50" s="1" t="s">
        <v>19</v>
      </c>
      <c r="P50" s="1" t="s">
        <v>251</v>
      </c>
      <c r="Q50" s="1" t="s">
        <v>248</v>
      </c>
      <c r="R50" s="1" t="s">
        <v>246</v>
      </c>
      <c r="V50" s="1" t="s">
        <v>24</v>
      </c>
      <c r="W50" s="1">
        <v>1502</v>
      </c>
      <c r="X50" s="1">
        <v>1532</v>
      </c>
      <c r="Y50" s="1">
        <v>1484</v>
      </c>
      <c r="AC50" s="1" t="s">
        <v>24</v>
      </c>
      <c r="AD50" s="1">
        <v>1552</v>
      </c>
      <c r="AE50" s="1">
        <v>1611</v>
      </c>
      <c r="AF50" s="1">
        <v>1495</v>
      </c>
    </row>
    <row r="51" spans="1:32" x14ac:dyDescent="0.25">
      <c r="A51" s="12" t="s">
        <v>21</v>
      </c>
      <c r="B51" s="13"/>
      <c r="C51" s="13"/>
      <c r="D51" s="14"/>
      <c r="O51" s="1" t="s">
        <v>20</v>
      </c>
      <c r="P51" s="1" t="s">
        <v>252</v>
      </c>
      <c r="Q51" s="1" t="s">
        <v>249</v>
      </c>
      <c r="R51" s="1" t="s">
        <v>247</v>
      </c>
      <c r="V51" s="1" t="s">
        <v>28</v>
      </c>
      <c r="W51" s="6">
        <f>SUM(X51:Y51)</f>
        <v>21.509999999999998</v>
      </c>
      <c r="X51" s="6">
        <v>9.14</v>
      </c>
      <c r="Y51" s="6">
        <v>12.37</v>
      </c>
    </row>
    <row r="52" spans="1:32" x14ac:dyDescent="0.25">
      <c r="A52" s="1"/>
      <c r="B52" s="1" t="s">
        <v>1</v>
      </c>
      <c r="C52" s="1" t="s">
        <v>2</v>
      </c>
      <c r="D52" s="1" t="s">
        <v>3</v>
      </c>
      <c r="O52" s="1" t="s">
        <v>21</v>
      </c>
      <c r="P52" s="1" t="s">
        <v>253</v>
      </c>
      <c r="Q52" s="6" t="s">
        <v>250</v>
      </c>
      <c r="R52" s="1" t="s">
        <v>245</v>
      </c>
      <c r="V52" s="1" t="s">
        <v>27</v>
      </c>
      <c r="W52" s="6">
        <f t="shared" ref="W52:W53" si="6">SUM(X52:Y52)</f>
        <v>6.41</v>
      </c>
      <c r="X52" s="6">
        <v>6.41</v>
      </c>
      <c r="Y52" s="6">
        <v>0</v>
      </c>
      <c r="AC52" s="16" t="s">
        <v>52</v>
      </c>
      <c r="AD52" s="19"/>
      <c r="AE52" s="19"/>
      <c r="AF52" s="20"/>
    </row>
    <row r="53" spans="1:32" x14ac:dyDescent="0.25">
      <c r="A53" s="1" t="s">
        <v>17</v>
      </c>
      <c r="B53" s="1" t="s">
        <v>66</v>
      </c>
      <c r="C53" s="1" t="s">
        <v>65</v>
      </c>
      <c r="D53" s="1" t="s">
        <v>66</v>
      </c>
      <c r="V53" s="1" t="s">
        <v>26</v>
      </c>
      <c r="W53" s="6">
        <f t="shared" si="6"/>
        <v>72.069999999999993</v>
      </c>
      <c r="X53" s="6">
        <v>22.25</v>
      </c>
      <c r="Y53" s="6">
        <v>49.82</v>
      </c>
      <c r="AC53" s="1"/>
      <c r="AD53" s="1" t="s">
        <v>1</v>
      </c>
      <c r="AE53" s="1" t="s">
        <v>44</v>
      </c>
      <c r="AF53" s="1" t="s">
        <v>45</v>
      </c>
    </row>
    <row r="54" spans="1:32" x14ac:dyDescent="0.25">
      <c r="A54" s="1" t="s">
        <v>10</v>
      </c>
      <c r="B54" s="1">
        <v>13.03</v>
      </c>
      <c r="C54" s="1">
        <v>16.46</v>
      </c>
      <c r="D54" s="1">
        <v>26.67</v>
      </c>
      <c r="O54" s="16" t="s">
        <v>218</v>
      </c>
      <c r="P54" s="19"/>
      <c r="Q54" s="19"/>
      <c r="R54" s="20"/>
      <c r="V54" s="1" t="s">
        <v>19</v>
      </c>
      <c r="W54" s="1" t="s">
        <v>415</v>
      </c>
      <c r="X54" s="1" t="s">
        <v>421</v>
      </c>
      <c r="Y54" s="1" t="s">
        <v>419</v>
      </c>
      <c r="AC54" s="1" t="s">
        <v>14</v>
      </c>
      <c r="AD54" s="1" t="s">
        <v>40</v>
      </c>
      <c r="AE54" s="1" t="s">
        <v>40</v>
      </c>
      <c r="AF54" s="1" t="s">
        <v>40</v>
      </c>
    </row>
    <row r="55" spans="1:32" x14ac:dyDescent="0.25">
      <c r="O55" s="1"/>
      <c r="P55" s="1" t="s">
        <v>219</v>
      </c>
      <c r="Q55" s="1" t="s">
        <v>220</v>
      </c>
      <c r="R55" s="1" t="s">
        <v>221</v>
      </c>
      <c r="V55" s="1" t="s">
        <v>20</v>
      </c>
      <c r="W55" s="1" t="s">
        <v>416</v>
      </c>
      <c r="X55" s="1" t="s">
        <v>159</v>
      </c>
      <c r="Y55" s="1" t="s">
        <v>420</v>
      </c>
      <c r="AC55" s="1" t="s">
        <v>0</v>
      </c>
      <c r="AD55" s="1">
        <v>52.27</v>
      </c>
      <c r="AE55" s="1">
        <v>62.04</v>
      </c>
      <c r="AF55" s="1">
        <v>47.52</v>
      </c>
    </row>
    <row r="56" spans="1:32" ht="30" x14ac:dyDescent="0.25">
      <c r="A56" s="12" t="s">
        <v>22</v>
      </c>
      <c r="B56" s="13"/>
      <c r="C56" s="13"/>
      <c r="D56" s="14"/>
      <c r="O56" s="1" t="s">
        <v>9</v>
      </c>
      <c r="P56" s="6" t="s">
        <v>259</v>
      </c>
      <c r="Q56" s="6" t="s">
        <v>260</v>
      </c>
      <c r="R56" s="6" t="s">
        <v>261</v>
      </c>
      <c r="V56" s="1" t="s">
        <v>21</v>
      </c>
      <c r="W56" s="6" t="s">
        <v>417</v>
      </c>
      <c r="X56" s="6" t="s">
        <v>422</v>
      </c>
      <c r="Y56" s="6" t="s">
        <v>418</v>
      </c>
      <c r="AC56" s="1" t="s">
        <v>23</v>
      </c>
      <c r="AD56" s="1">
        <v>15</v>
      </c>
      <c r="AE56" s="1">
        <v>24</v>
      </c>
      <c r="AF56" s="1">
        <v>11</v>
      </c>
    </row>
    <row r="57" spans="1:32" x14ac:dyDescent="0.25">
      <c r="A57" s="1"/>
      <c r="B57" s="1" t="s">
        <v>1</v>
      </c>
      <c r="C57" s="1" t="s">
        <v>2</v>
      </c>
      <c r="D57" s="1" t="s">
        <v>3</v>
      </c>
      <c r="O57" s="1" t="s">
        <v>11</v>
      </c>
      <c r="P57" s="1" t="s">
        <v>262</v>
      </c>
      <c r="Q57" s="1" t="s">
        <v>263</v>
      </c>
      <c r="R57" s="1" t="s">
        <v>264</v>
      </c>
      <c r="AC57" s="1" t="s">
        <v>24</v>
      </c>
      <c r="AD57" s="1">
        <v>1407</v>
      </c>
      <c r="AE57" s="1">
        <v>1492</v>
      </c>
      <c r="AF57" s="1">
        <v>1366</v>
      </c>
    </row>
    <row r="58" spans="1:32" x14ac:dyDescent="0.25">
      <c r="A58" s="1" t="s">
        <v>23</v>
      </c>
      <c r="B58" s="1">
        <v>21</v>
      </c>
      <c r="C58" s="1">
        <v>30</v>
      </c>
      <c r="D58" s="1">
        <v>13</v>
      </c>
      <c r="O58" s="1" t="s">
        <v>23</v>
      </c>
      <c r="P58" s="1">
        <v>20</v>
      </c>
      <c r="Q58" s="1">
        <v>29</v>
      </c>
      <c r="R58" s="1">
        <v>13</v>
      </c>
      <c r="V58" s="16" t="s">
        <v>320</v>
      </c>
      <c r="W58" s="19"/>
      <c r="X58" s="19"/>
      <c r="Y58" s="20"/>
    </row>
    <row r="59" spans="1:32" x14ac:dyDescent="0.25">
      <c r="A59" s="1" t="s">
        <v>24</v>
      </c>
      <c r="B59" s="1">
        <v>1511</v>
      </c>
      <c r="C59" s="1">
        <v>1575</v>
      </c>
      <c r="D59" s="1">
        <v>1462</v>
      </c>
      <c r="O59" s="1" t="s">
        <v>24</v>
      </c>
      <c r="P59" s="1">
        <v>1495</v>
      </c>
      <c r="Q59" s="1">
        <v>1560</v>
      </c>
      <c r="R59" s="1">
        <v>1446</v>
      </c>
      <c r="V59" s="1"/>
      <c r="W59" s="1" t="s">
        <v>321</v>
      </c>
      <c r="X59" s="1" t="s">
        <v>322</v>
      </c>
      <c r="Y59" s="1" t="s">
        <v>323</v>
      </c>
    </row>
    <row r="60" spans="1:32" x14ac:dyDescent="0.25">
      <c r="O60" s="1" t="s">
        <v>26</v>
      </c>
      <c r="P60" s="6"/>
      <c r="Q60" s="6">
        <v>26.03</v>
      </c>
      <c r="R60" s="6">
        <v>43.48</v>
      </c>
      <c r="V60" s="1" t="s">
        <v>9</v>
      </c>
      <c r="W60" s="6" t="s">
        <v>260</v>
      </c>
      <c r="X60" s="6" t="s">
        <v>429</v>
      </c>
      <c r="Y60" s="6" t="s">
        <v>430</v>
      </c>
    </row>
    <row r="61" spans="1:32" x14ac:dyDescent="0.25">
      <c r="A61" s="12" t="s">
        <v>25</v>
      </c>
      <c r="B61" s="13"/>
      <c r="C61" s="13"/>
      <c r="D61" s="13"/>
      <c r="E61" s="14"/>
      <c r="O61" s="1" t="s">
        <v>28</v>
      </c>
      <c r="P61" s="6"/>
      <c r="Q61" s="6">
        <v>11.46</v>
      </c>
      <c r="R61" s="6">
        <v>13.48</v>
      </c>
      <c r="V61" s="1" t="s">
        <v>11</v>
      </c>
      <c r="W61" s="1" t="s">
        <v>431</v>
      </c>
      <c r="X61" s="1" t="s">
        <v>432</v>
      </c>
      <c r="Y61" s="1" t="s">
        <v>433</v>
      </c>
    </row>
    <row r="62" spans="1:32" x14ac:dyDescent="0.25">
      <c r="A62" s="1" t="s">
        <v>5</v>
      </c>
      <c r="B62" s="1"/>
      <c r="C62" s="1" t="s">
        <v>1</v>
      </c>
      <c r="D62" s="1" t="s">
        <v>2</v>
      </c>
      <c r="E62" s="1" t="s">
        <v>3</v>
      </c>
      <c r="O62" s="1" t="s">
        <v>27</v>
      </c>
      <c r="P62" s="6"/>
      <c r="Q62" s="6">
        <v>5.55</v>
      </c>
      <c r="R62" s="6">
        <v>0</v>
      </c>
      <c r="V62" s="1" t="s">
        <v>34</v>
      </c>
      <c r="W62" s="1" t="s">
        <v>426</v>
      </c>
      <c r="X62" s="1" t="s">
        <v>427</v>
      </c>
      <c r="Y62" s="1" t="s">
        <v>428</v>
      </c>
    </row>
    <row r="63" spans="1:32" x14ac:dyDescent="0.25">
      <c r="A63" s="22" t="s">
        <v>26</v>
      </c>
      <c r="B63" s="3" t="s">
        <v>23</v>
      </c>
      <c r="C63" s="4">
        <v>53051205</v>
      </c>
      <c r="D63" s="4">
        <f>27741897</f>
        <v>27741897</v>
      </c>
      <c r="E63" s="4">
        <v>25309308</v>
      </c>
      <c r="O63" s="1" t="s">
        <v>19</v>
      </c>
      <c r="P63" s="1" t="s">
        <v>268</v>
      </c>
      <c r="Q63" s="1" t="s">
        <v>269</v>
      </c>
      <c r="R63" s="1" t="s">
        <v>270</v>
      </c>
      <c r="V63" s="1" t="s">
        <v>23</v>
      </c>
      <c r="W63" s="1">
        <v>25</v>
      </c>
      <c r="X63" s="1">
        <v>37</v>
      </c>
      <c r="Y63" s="1">
        <v>14</v>
      </c>
    </row>
    <row r="64" spans="1:32" x14ac:dyDescent="0.25">
      <c r="A64" s="22"/>
      <c r="B64" s="3" t="s">
        <v>24</v>
      </c>
      <c r="C64" s="11">
        <f>4424652200/1609</f>
        <v>2749939.2169049098</v>
      </c>
      <c r="D64" s="4">
        <f>1769721273/1609</f>
        <v>1099888.920447483</v>
      </c>
      <c r="E64" s="11">
        <f>2654930927/1609</f>
        <v>1650050.2964574271</v>
      </c>
      <c r="O64" s="1" t="s">
        <v>20</v>
      </c>
      <c r="P64" s="1" t="s">
        <v>265</v>
      </c>
      <c r="Q64" s="1" t="s">
        <v>265</v>
      </c>
      <c r="R64" s="1" t="s">
        <v>271</v>
      </c>
      <c r="V64" s="1" t="s">
        <v>24</v>
      </c>
      <c r="W64" s="1">
        <v>1532</v>
      </c>
      <c r="X64" s="1">
        <v>1557</v>
      </c>
      <c r="Y64" s="1">
        <v>1511</v>
      </c>
    </row>
    <row r="65" spans="1:25" x14ac:dyDescent="0.25">
      <c r="A65" s="23" t="s">
        <v>27</v>
      </c>
      <c r="B65" s="1" t="s">
        <v>23</v>
      </c>
      <c r="C65" s="1">
        <v>19250725</v>
      </c>
      <c r="D65" s="1">
        <v>19250722</v>
      </c>
      <c r="E65" s="1">
        <v>3</v>
      </c>
      <c r="O65" s="1" t="s">
        <v>21</v>
      </c>
      <c r="P65" s="1" t="s">
        <v>266</v>
      </c>
      <c r="Q65" s="6" t="s">
        <v>267</v>
      </c>
      <c r="R65" s="1" t="s">
        <v>272</v>
      </c>
      <c r="V65" s="1" t="s">
        <v>28</v>
      </c>
      <c r="W65" s="6">
        <f>SUM(X65:Y65)</f>
        <v>23.68</v>
      </c>
      <c r="X65" s="6">
        <v>11.94</v>
      </c>
      <c r="Y65" s="6">
        <v>11.74</v>
      </c>
    </row>
    <row r="66" spans="1:25" x14ac:dyDescent="0.25">
      <c r="A66" s="23"/>
      <c r="B66" s="1" t="s">
        <v>24</v>
      </c>
      <c r="C66" s="10">
        <f>390299796/1609</f>
        <v>242572.89993784961</v>
      </c>
      <c r="D66" s="10">
        <f>390299731/1609</f>
        <v>242572.859540087</v>
      </c>
      <c r="E66" s="9">
        <f>66/1609</f>
        <v>4.1019266625233065E-2</v>
      </c>
      <c r="V66" s="1" t="s">
        <v>27</v>
      </c>
      <c r="W66" s="6">
        <f t="shared" ref="W66:W67" si="7">SUM(X66:Y66)</f>
        <v>7.88</v>
      </c>
      <c r="X66" s="6">
        <v>7.88</v>
      </c>
      <c r="Y66" s="6">
        <v>0</v>
      </c>
    </row>
    <row r="67" spans="1:25" x14ac:dyDescent="0.25">
      <c r="A67" s="23" t="s">
        <v>28</v>
      </c>
      <c r="B67" s="1" t="s">
        <v>23</v>
      </c>
      <c r="C67" s="1">
        <v>16060878</v>
      </c>
      <c r="D67" s="1">
        <v>9381828</v>
      </c>
      <c r="E67" s="1">
        <v>6679050</v>
      </c>
      <c r="O67" s="12" t="s">
        <v>222</v>
      </c>
      <c r="P67" s="13"/>
      <c r="Q67" s="13"/>
      <c r="R67" s="14"/>
      <c r="V67" s="1" t="s">
        <v>26</v>
      </c>
      <c r="W67" s="6">
        <f t="shared" si="7"/>
        <v>68.460000000000008</v>
      </c>
      <c r="X67" s="6">
        <v>26.08</v>
      </c>
      <c r="Y67" s="6">
        <v>42.38</v>
      </c>
    </row>
    <row r="68" spans="1:25" x14ac:dyDescent="0.25">
      <c r="A68" s="23"/>
      <c r="B68" s="1" t="s">
        <v>24</v>
      </c>
      <c r="C68" s="10">
        <f>1683384856/1609</f>
        <v>1046230.4885021753</v>
      </c>
      <c r="D68" s="10">
        <f>763294029/1609</f>
        <v>474390.32256059663</v>
      </c>
      <c r="E68" s="1">
        <f>920090827/1609</f>
        <v>571840.16594157857</v>
      </c>
      <c r="O68" s="1"/>
      <c r="P68" s="1" t="s">
        <v>223</v>
      </c>
      <c r="Q68" s="1" t="s">
        <v>224</v>
      </c>
      <c r="R68" s="1" t="s">
        <v>225</v>
      </c>
      <c r="V68" s="1" t="s">
        <v>19</v>
      </c>
      <c r="W68" s="1" t="s">
        <v>423</v>
      </c>
      <c r="X68" s="1" t="s">
        <v>434</v>
      </c>
      <c r="Y68" s="1" t="s">
        <v>437</v>
      </c>
    </row>
    <row r="69" spans="1:25" x14ac:dyDescent="0.25">
      <c r="O69" s="1" t="s">
        <v>9</v>
      </c>
      <c r="P69" s="6" t="s">
        <v>282</v>
      </c>
      <c r="Q69" s="6" t="s">
        <v>283</v>
      </c>
      <c r="R69" s="6" t="s">
        <v>284</v>
      </c>
      <c r="V69" s="1" t="s">
        <v>20</v>
      </c>
      <c r="W69" s="1" t="s">
        <v>424</v>
      </c>
      <c r="X69" s="1" t="s">
        <v>435</v>
      </c>
      <c r="Y69" s="1" t="s">
        <v>438</v>
      </c>
    </row>
    <row r="70" spans="1:25" ht="45" x14ac:dyDescent="0.25">
      <c r="A70" s="12" t="s">
        <v>29</v>
      </c>
      <c r="B70" s="13"/>
      <c r="C70" s="13"/>
      <c r="D70" s="14"/>
      <c r="O70" s="1" t="s">
        <v>11</v>
      </c>
      <c r="P70" s="1" t="s">
        <v>285</v>
      </c>
      <c r="Q70" s="1" t="s">
        <v>286</v>
      </c>
      <c r="R70" s="1" t="s">
        <v>287</v>
      </c>
      <c r="V70" s="1" t="s">
        <v>21</v>
      </c>
      <c r="W70" s="6" t="s">
        <v>425</v>
      </c>
      <c r="X70" s="6" t="s">
        <v>436</v>
      </c>
      <c r="Y70" s="6" t="s">
        <v>439</v>
      </c>
    </row>
    <row r="71" spans="1:25" x14ac:dyDescent="0.25">
      <c r="A71" s="1"/>
      <c r="B71" s="1" t="s">
        <v>1</v>
      </c>
      <c r="C71" s="1" t="s">
        <v>2</v>
      </c>
      <c r="D71" s="1" t="s">
        <v>3</v>
      </c>
      <c r="O71" s="1" t="s">
        <v>23</v>
      </c>
      <c r="P71" s="1">
        <v>25</v>
      </c>
      <c r="Q71" s="1">
        <v>33</v>
      </c>
      <c r="R71" s="1">
        <v>15</v>
      </c>
    </row>
    <row r="72" spans="1:25" x14ac:dyDescent="0.25">
      <c r="A72" s="1" t="s">
        <v>9</v>
      </c>
      <c r="B72" s="5" t="s">
        <v>71</v>
      </c>
      <c r="C72" s="5" t="s">
        <v>68</v>
      </c>
      <c r="D72" s="5" t="s">
        <v>70</v>
      </c>
      <c r="O72" s="1" t="s">
        <v>24</v>
      </c>
      <c r="P72" s="1">
        <v>1580</v>
      </c>
      <c r="Q72" s="1">
        <v>1631</v>
      </c>
      <c r="R72" s="1">
        <v>1516</v>
      </c>
      <c r="V72" s="16" t="s">
        <v>324</v>
      </c>
      <c r="W72" s="19"/>
      <c r="X72" s="19"/>
      <c r="Y72" s="20"/>
    </row>
    <row r="73" spans="1:25" x14ac:dyDescent="0.25">
      <c r="A73" s="1" t="s">
        <v>23</v>
      </c>
      <c r="B73" s="1">
        <v>33</v>
      </c>
      <c r="C73" s="1">
        <v>48.13</v>
      </c>
      <c r="D73" s="1">
        <v>13.99</v>
      </c>
      <c r="O73" s="1" t="s">
        <v>26</v>
      </c>
      <c r="P73" s="6">
        <f>SUM(Q73:R73)</f>
        <v>70.94</v>
      </c>
      <c r="Q73" s="6">
        <v>35.58</v>
      </c>
      <c r="R73" s="6">
        <v>35.36</v>
      </c>
      <c r="V73" s="1"/>
      <c r="W73" s="1" t="s">
        <v>325</v>
      </c>
      <c r="X73" s="1" t="s">
        <v>326</v>
      </c>
      <c r="Y73" s="1" t="s">
        <v>327</v>
      </c>
    </row>
    <row r="74" spans="1:25" x14ac:dyDescent="0.25">
      <c r="A74" s="1" t="s">
        <v>9</v>
      </c>
      <c r="B74" s="5" t="s">
        <v>69</v>
      </c>
      <c r="C74" s="5" t="s">
        <v>69</v>
      </c>
      <c r="D74" s="5" t="s">
        <v>72</v>
      </c>
      <c r="O74" s="1" t="s">
        <v>28</v>
      </c>
      <c r="P74" s="6">
        <f t="shared" ref="P74:P75" si="8">SUM(Q74:R74)</f>
        <v>20.770000000000003</v>
      </c>
      <c r="Q74" s="6">
        <v>11.55</v>
      </c>
      <c r="R74" s="6">
        <v>9.2200000000000006</v>
      </c>
      <c r="V74" s="1" t="s">
        <v>9</v>
      </c>
      <c r="W74" s="6" t="s">
        <v>446</v>
      </c>
      <c r="X74" s="6" t="s">
        <v>447</v>
      </c>
      <c r="Y74" s="6" t="s">
        <v>450</v>
      </c>
    </row>
    <row r="75" spans="1:25" x14ac:dyDescent="0.25">
      <c r="A75" s="1" t="s">
        <v>24</v>
      </c>
      <c r="B75" s="10">
        <f>1592/1609</f>
        <v>0.9894344313238036</v>
      </c>
      <c r="C75" s="10">
        <f>1660/1609</f>
        <v>1.0316967060285891</v>
      </c>
      <c r="D75" s="10">
        <f>1584.2/1609</f>
        <v>0.98458669981354885</v>
      </c>
      <c r="O75" s="1" t="s">
        <v>27</v>
      </c>
      <c r="P75" s="6">
        <f t="shared" si="8"/>
        <v>8.2899999999999991</v>
      </c>
      <c r="Q75" s="6">
        <v>8.2899999999999991</v>
      </c>
      <c r="R75" s="6">
        <v>0</v>
      </c>
      <c r="V75" s="1" t="s">
        <v>11</v>
      </c>
      <c r="W75" s="1" t="s">
        <v>448</v>
      </c>
      <c r="X75" s="1" t="s">
        <v>449</v>
      </c>
      <c r="Y75" s="1" t="s">
        <v>451</v>
      </c>
    </row>
    <row r="76" spans="1:25" x14ac:dyDescent="0.25">
      <c r="O76" s="1" t="s">
        <v>19</v>
      </c>
      <c r="P76" s="1" t="s">
        <v>280</v>
      </c>
      <c r="Q76" s="1" t="s">
        <v>278</v>
      </c>
      <c r="R76" s="1" t="s">
        <v>273</v>
      </c>
      <c r="V76" s="1" t="s">
        <v>34</v>
      </c>
      <c r="W76" s="1" t="s">
        <v>443</v>
      </c>
      <c r="X76" s="1" t="s">
        <v>444</v>
      </c>
      <c r="Y76" s="1" t="s">
        <v>445</v>
      </c>
    </row>
    <row r="77" spans="1:25" x14ac:dyDescent="0.25">
      <c r="A77" s="16" t="s">
        <v>31</v>
      </c>
      <c r="B77" s="19"/>
      <c r="C77" s="19"/>
      <c r="D77" s="20"/>
      <c r="O77" s="1" t="s">
        <v>20</v>
      </c>
      <c r="P77" s="1" t="s">
        <v>279</v>
      </c>
      <c r="Q77" s="1" t="s">
        <v>277</v>
      </c>
      <c r="R77" s="1" t="s">
        <v>274</v>
      </c>
      <c r="V77" s="1" t="s">
        <v>23</v>
      </c>
      <c r="W77" s="1">
        <v>25</v>
      </c>
      <c r="X77" s="1">
        <v>36</v>
      </c>
      <c r="Y77" s="1">
        <v>14</v>
      </c>
    </row>
    <row r="78" spans="1:25" ht="30" x14ac:dyDescent="0.25">
      <c r="A78" s="1"/>
      <c r="B78" s="1" t="s">
        <v>1</v>
      </c>
      <c r="C78" s="1" t="s">
        <v>2</v>
      </c>
      <c r="D78" s="1" t="s">
        <v>3</v>
      </c>
      <c r="O78" s="1" t="s">
        <v>21</v>
      </c>
      <c r="P78" s="6" t="s">
        <v>281</v>
      </c>
      <c r="Q78" s="6" t="s">
        <v>276</v>
      </c>
      <c r="R78" s="1" t="s">
        <v>275</v>
      </c>
      <c r="V78" s="1" t="s">
        <v>24</v>
      </c>
      <c r="W78" s="1">
        <v>1557</v>
      </c>
      <c r="X78" s="1">
        <v>1593</v>
      </c>
      <c r="Y78" s="1">
        <v>1524</v>
      </c>
    </row>
    <row r="79" spans="1:25" x14ac:dyDescent="0.25">
      <c r="A79" s="1" t="s">
        <v>30</v>
      </c>
      <c r="B79" s="1" t="s">
        <v>73</v>
      </c>
      <c r="C79" s="1" t="s">
        <v>73</v>
      </c>
      <c r="D79" s="1" t="s">
        <v>74</v>
      </c>
      <c r="V79" s="1" t="s">
        <v>28</v>
      </c>
      <c r="W79" s="6">
        <f>SUM(X79:Y79)</f>
        <v>21.57</v>
      </c>
      <c r="X79" s="6">
        <v>11.39</v>
      </c>
      <c r="Y79" s="6">
        <v>10.18</v>
      </c>
    </row>
    <row r="80" spans="1:25" x14ac:dyDescent="0.25">
      <c r="A80" s="1" t="s">
        <v>23</v>
      </c>
      <c r="B80" s="1">
        <f>53.1+15.61</f>
        <v>68.710000000000008</v>
      </c>
      <c r="C80" s="1">
        <v>53.1</v>
      </c>
      <c r="D80" s="1">
        <v>21.63</v>
      </c>
      <c r="O80" s="12" t="s">
        <v>226</v>
      </c>
      <c r="P80" s="13"/>
      <c r="Q80" s="13"/>
      <c r="R80" s="14"/>
      <c r="V80" s="1" t="s">
        <v>27</v>
      </c>
      <c r="W80" s="6">
        <f>SUM(X80:Y80)</f>
        <v>7.11</v>
      </c>
      <c r="X80" s="6">
        <v>7.11</v>
      </c>
      <c r="Y80" s="6">
        <v>0</v>
      </c>
    </row>
    <row r="81" spans="1:25" x14ac:dyDescent="0.25">
      <c r="A81" s="1" t="s">
        <v>30</v>
      </c>
      <c r="B81" s="1" t="s">
        <v>73</v>
      </c>
      <c r="C81" s="1" t="s">
        <v>73</v>
      </c>
      <c r="D81" s="1" t="s">
        <v>73</v>
      </c>
      <c r="O81" s="1"/>
      <c r="P81" s="1" t="s">
        <v>227</v>
      </c>
      <c r="Q81" s="1" t="s">
        <v>228</v>
      </c>
      <c r="R81" s="1" t="s">
        <v>229</v>
      </c>
      <c r="V81" s="1" t="s">
        <v>26</v>
      </c>
      <c r="W81" s="6">
        <f>SUM(X81:Y81)</f>
        <v>71.31</v>
      </c>
      <c r="X81" s="6">
        <v>29.69</v>
      </c>
      <c r="Y81" s="6">
        <v>41.62</v>
      </c>
    </row>
    <row r="82" spans="1:25" x14ac:dyDescent="0.25">
      <c r="A82" s="1" t="s">
        <v>24</v>
      </c>
      <c r="B82" s="10">
        <f>(1341+1341)/1609</f>
        <v>1.6668738346799254</v>
      </c>
      <c r="C82" s="10">
        <f>1341/1609</f>
        <v>0.83343691733996272</v>
      </c>
      <c r="D82" s="10">
        <f>1341/1609</f>
        <v>0.83343691733996272</v>
      </c>
      <c r="O82" s="1" t="s">
        <v>9</v>
      </c>
      <c r="P82" s="6" t="s">
        <v>297</v>
      </c>
      <c r="Q82" t="s">
        <v>299</v>
      </c>
      <c r="R82" s="6" t="s">
        <v>298</v>
      </c>
      <c r="V82" s="1" t="s">
        <v>19</v>
      </c>
      <c r="W82" s="1" t="s">
        <v>441</v>
      </c>
      <c r="X82" s="1" t="s">
        <v>452</v>
      </c>
      <c r="Y82" s="1" t="s">
        <v>455</v>
      </c>
    </row>
    <row r="83" spans="1:25" x14ac:dyDescent="0.25">
      <c r="O83" s="1" t="s">
        <v>11</v>
      </c>
      <c r="P83" s="1" t="s">
        <v>300</v>
      </c>
      <c r="Q83" s="1" t="s">
        <v>301</v>
      </c>
      <c r="R83" s="1" t="s">
        <v>302</v>
      </c>
      <c r="V83" s="1" t="s">
        <v>20</v>
      </c>
      <c r="W83" s="1" t="s">
        <v>442</v>
      </c>
      <c r="X83" s="1" t="s">
        <v>453</v>
      </c>
      <c r="Y83" s="1" t="s">
        <v>456</v>
      </c>
    </row>
    <row r="84" spans="1:25" ht="45" x14ac:dyDescent="0.25">
      <c r="O84" s="1" t="s">
        <v>23</v>
      </c>
      <c r="P84" s="1">
        <v>26</v>
      </c>
      <c r="Q84" s="1">
        <v>35</v>
      </c>
      <c r="R84" s="1">
        <v>15</v>
      </c>
      <c r="V84" s="1" t="s">
        <v>21</v>
      </c>
      <c r="W84" s="6" t="s">
        <v>454</v>
      </c>
      <c r="X84" s="6" t="s">
        <v>440</v>
      </c>
      <c r="Y84" s="6" t="s">
        <v>457</v>
      </c>
    </row>
    <row r="85" spans="1:25" x14ac:dyDescent="0.25">
      <c r="O85" s="1" t="s">
        <v>24</v>
      </c>
      <c r="P85" s="1">
        <v>1567</v>
      </c>
      <c r="Q85" s="1">
        <v>1613</v>
      </c>
      <c r="R85" s="1">
        <v>1511</v>
      </c>
    </row>
    <row r="86" spans="1:25" x14ac:dyDescent="0.25">
      <c r="O86" s="1" t="s">
        <v>26</v>
      </c>
      <c r="P86" s="6">
        <f>SUM(Q86:R86)</f>
        <v>71.22</v>
      </c>
      <c r="Q86" s="6">
        <v>34.880000000000003</v>
      </c>
      <c r="R86" s="6">
        <v>36.340000000000003</v>
      </c>
      <c r="V86" s="12" t="s">
        <v>328</v>
      </c>
      <c r="W86" s="13"/>
      <c r="X86" s="13"/>
      <c r="Y86" s="14"/>
    </row>
    <row r="87" spans="1:25" x14ac:dyDescent="0.25">
      <c r="O87" s="1" t="s">
        <v>28</v>
      </c>
      <c r="P87" s="6">
        <f t="shared" ref="P87:P88" si="9">SUM(Q87:R87)</f>
        <v>20.64</v>
      </c>
      <c r="Q87" s="6">
        <v>11.75</v>
      </c>
      <c r="R87" s="6">
        <v>8.89</v>
      </c>
      <c r="V87" s="1"/>
      <c r="W87" s="1" t="s">
        <v>329</v>
      </c>
      <c r="X87" s="1" t="s">
        <v>330</v>
      </c>
      <c r="Y87" s="1" t="s">
        <v>331</v>
      </c>
    </row>
    <row r="88" spans="1:25" x14ac:dyDescent="0.25">
      <c r="O88" s="1" t="s">
        <v>27</v>
      </c>
      <c r="P88" s="6">
        <f t="shared" si="9"/>
        <v>8.31</v>
      </c>
      <c r="Q88" s="6">
        <v>8.31</v>
      </c>
      <c r="R88" s="6">
        <v>0</v>
      </c>
      <c r="V88" s="1" t="s">
        <v>9</v>
      </c>
      <c r="W88" s="6" t="s">
        <v>464</v>
      </c>
      <c r="X88" s="6" t="s">
        <v>465</v>
      </c>
      <c r="Y88" s="6" t="s">
        <v>466</v>
      </c>
    </row>
    <row r="89" spans="1:25" x14ac:dyDescent="0.25">
      <c r="O89" s="1" t="s">
        <v>19</v>
      </c>
      <c r="P89" s="1" t="s">
        <v>294</v>
      </c>
      <c r="Q89" s="1" t="s">
        <v>292</v>
      </c>
      <c r="R89" s="1" t="s">
        <v>289</v>
      </c>
      <c r="V89" s="1" t="s">
        <v>11</v>
      </c>
      <c r="W89" s="1" t="s">
        <v>467</v>
      </c>
      <c r="X89" s="1" t="s">
        <v>468</v>
      </c>
      <c r="Y89" s="1" t="s">
        <v>469</v>
      </c>
    </row>
    <row r="90" spans="1:25" x14ac:dyDescent="0.25">
      <c r="O90" s="1" t="s">
        <v>20</v>
      </c>
      <c r="P90" s="1" t="s">
        <v>295</v>
      </c>
      <c r="Q90" s="1" t="s">
        <v>293</v>
      </c>
      <c r="R90" s="1" t="s">
        <v>288</v>
      </c>
      <c r="V90" s="1" t="s">
        <v>34</v>
      </c>
      <c r="W90" s="1" t="s">
        <v>461</v>
      </c>
      <c r="X90" s="1" t="s">
        <v>462</v>
      </c>
      <c r="Y90" s="1" t="s">
        <v>463</v>
      </c>
    </row>
    <row r="91" spans="1:25" ht="30" x14ac:dyDescent="0.25">
      <c r="O91" s="1" t="s">
        <v>21</v>
      </c>
      <c r="P91" s="6" t="s">
        <v>296</v>
      </c>
      <c r="Q91" s="6" t="s">
        <v>291</v>
      </c>
      <c r="R91" s="6" t="s">
        <v>290</v>
      </c>
      <c r="V91" s="1" t="s">
        <v>23</v>
      </c>
      <c r="W91" s="1">
        <v>23</v>
      </c>
      <c r="X91" s="1">
        <v>32</v>
      </c>
      <c r="Y91" s="1">
        <v>14</v>
      </c>
    </row>
    <row r="92" spans="1:25" x14ac:dyDescent="0.25">
      <c r="V92" s="1" t="s">
        <v>24</v>
      </c>
      <c r="W92" s="1">
        <v>1563</v>
      </c>
      <c r="X92" s="1">
        <v>1602</v>
      </c>
      <c r="Y92" s="1">
        <v>1521</v>
      </c>
    </row>
    <row r="93" spans="1:25" x14ac:dyDescent="0.25">
      <c r="V93" s="1" t="s">
        <v>28</v>
      </c>
      <c r="W93" s="6">
        <f>SUM(X93:Y93)</f>
        <v>19.72</v>
      </c>
      <c r="X93" s="6">
        <v>10.88</v>
      </c>
      <c r="Y93" s="6">
        <v>8.84</v>
      </c>
    </row>
    <row r="94" spans="1:25" x14ac:dyDescent="0.25">
      <c r="V94" s="1" t="s">
        <v>27</v>
      </c>
      <c r="W94" s="6">
        <f t="shared" ref="W94:W95" si="10">SUM(X94:Y94)</f>
        <v>7.23</v>
      </c>
      <c r="X94" s="6">
        <v>7.23</v>
      </c>
      <c r="Y94" s="6">
        <v>0</v>
      </c>
    </row>
    <row r="95" spans="1:25" x14ac:dyDescent="0.25">
      <c r="V95" s="1" t="s">
        <v>26</v>
      </c>
      <c r="W95" s="6">
        <f t="shared" si="10"/>
        <v>73.05</v>
      </c>
      <c r="X95" s="6">
        <v>33.86</v>
      </c>
      <c r="Y95" s="6">
        <v>39.19</v>
      </c>
    </row>
    <row r="96" spans="1:25" x14ac:dyDescent="0.25">
      <c r="V96" s="1" t="s">
        <v>19</v>
      </c>
      <c r="W96" s="1" t="s">
        <v>459</v>
      </c>
      <c r="X96" s="1" t="s">
        <v>470</v>
      </c>
      <c r="Y96" s="1" t="s">
        <v>474</v>
      </c>
    </row>
    <row r="97" spans="22:25" x14ac:dyDescent="0.25">
      <c r="V97" s="1" t="s">
        <v>20</v>
      </c>
      <c r="W97" s="1" t="s">
        <v>460</v>
      </c>
      <c r="X97" s="1" t="s">
        <v>471</v>
      </c>
      <c r="Y97" s="1" t="s">
        <v>473</v>
      </c>
    </row>
    <row r="98" spans="22:25" ht="45" x14ac:dyDescent="0.25">
      <c r="V98" s="1" t="s">
        <v>21</v>
      </c>
      <c r="W98" s="6" t="s">
        <v>458</v>
      </c>
      <c r="X98" s="6" t="s">
        <v>472</v>
      </c>
      <c r="Y98" s="6" t="s">
        <v>475</v>
      </c>
    </row>
    <row r="100" spans="22:25" x14ac:dyDescent="0.25">
      <c r="V100" s="16" t="s">
        <v>332</v>
      </c>
      <c r="W100" s="19"/>
      <c r="X100" s="19"/>
      <c r="Y100" s="20"/>
    </row>
    <row r="101" spans="22:25" x14ac:dyDescent="0.25">
      <c r="V101" s="1"/>
      <c r="W101" s="1" t="s">
        <v>333</v>
      </c>
      <c r="X101" s="1" t="s">
        <v>334</v>
      </c>
      <c r="Y101" s="1" t="s">
        <v>335</v>
      </c>
    </row>
    <row r="102" spans="22:25" x14ac:dyDescent="0.25">
      <c r="V102" s="1" t="s">
        <v>9</v>
      </c>
      <c r="W102" s="6" t="s">
        <v>371</v>
      </c>
      <c r="X102" s="6" t="s">
        <v>482</v>
      </c>
      <c r="Y102" s="6" t="s">
        <v>400</v>
      </c>
    </row>
    <row r="103" spans="22:25" x14ac:dyDescent="0.25">
      <c r="V103" s="1" t="s">
        <v>11</v>
      </c>
      <c r="W103" s="1" t="s">
        <v>483</v>
      </c>
      <c r="X103" s="1" t="s">
        <v>484</v>
      </c>
      <c r="Y103" s="1" t="s">
        <v>485</v>
      </c>
    </row>
    <row r="104" spans="22:25" x14ac:dyDescent="0.25">
      <c r="V104" s="1" t="s">
        <v>34</v>
      </c>
      <c r="W104" s="1" t="s">
        <v>479</v>
      </c>
      <c r="X104" s="1" t="s">
        <v>480</v>
      </c>
      <c r="Y104" s="1" t="s">
        <v>481</v>
      </c>
    </row>
    <row r="105" spans="22:25" x14ac:dyDescent="0.25">
      <c r="V105" s="1" t="s">
        <v>23</v>
      </c>
      <c r="W105" s="1">
        <v>20</v>
      </c>
      <c r="X105" s="1">
        <v>27</v>
      </c>
      <c r="Y105" s="1">
        <v>13</v>
      </c>
    </row>
    <row r="106" spans="22:25" x14ac:dyDescent="0.25">
      <c r="V106" s="1" t="s">
        <v>24</v>
      </c>
      <c r="W106" s="1">
        <v>1552</v>
      </c>
      <c r="X106" s="1">
        <v>1613</v>
      </c>
      <c r="Y106" s="1">
        <v>1493</v>
      </c>
    </row>
    <row r="107" spans="22:25" x14ac:dyDescent="0.25">
      <c r="V107" s="1" t="s">
        <v>28</v>
      </c>
      <c r="W107" s="6">
        <f>SUM(X107:Y107)</f>
        <v>19.87</v>
      </c>
      <c r="X107" s="6">
        <v>10.48</v>
      </c>
      <c r="Y107" s="6">
        <v>9.39</v>
      </c>
    </row>
    <row r="108" spans="22:25" x14ac:dyDescent="0.25">
      <c r="V108" s="1" t="s">
        <v>27</v>
      </c>
      <c r="W108" s="6">
        <f t="shared" ref="W108:W109" si="11">SUM(X108:Y108)</f>
        <v>5.81</v>
      </c>
      <c r="X108" s="6">
        <v>5.81</v>
      </c>
      <c r="Y108" s="6">
        <v>0</v>
      </c>
    </row>
    <row r="109" spans="22:25" x14ac:dyDescent="0.25">
      <c r="V109" s="1" t="s">
        <v>26</v>
      </c>
      <c r="W109" s="6">
        <f t="shared" si="11"/>
        <v>74.319999999999993</v>
      </c>
      <c r="X109" s="6">
        <v>33.130000000000003</v>
      </c>
      <c r="Y109" s="6">
        <v>41.19</v>
      </c>
    </row>
    <row r="110" spans="22:25" x14ac:dyDescent="0.25">
      <c r="V110" s="1" t="s">
        <v>19</v>
      </c>
      <c r="W110" s="1" t="s">
        <v>477</v>
      </c>
      <c r="X110" s="1" t="s">
        <v>486</v>
      </c>
      <c r="Y110" s="1" t="s">
        <v>489</v>
      </c>
    </row>
    <row r="111" spans="22:25" x14ac:dyDescent="0.25">
      <c r="V111" s="1" t="s">
        <v>20</v>
      </c>
      <c r="W111" s="1" t="s">
        <v>478</v>
      </c>
      <c r="X111" s="1" t="s">
        <v>487</v>
      </c>
      <c r="Y111" s="1" t="s">
        <v>490</v>
      </c>
    </row>
    <row r="112" spans="22:25" ht="45" x14ac:dyDescent="0.25">
      <c r="V112" s="1" t="s">
        <v>21</v>
      </c>
      <c r="W112" s="6" t="s">
        <v>488</v>
      </c>
      <c r="X112" s="6" t="s">
        <v>476</v>
      </c>
      <c r="Y112" s="6" t="s">
        <v>491</v>
      </c>
    </row>
    <row r="114" spans="22:25" x14ac:dyDescent="0.25">
      <c r="V114" s="16" t="s">
        <v>336</v>
      </c>
      <c r="W114" s="19"/>
      <c r="X114" s="19"/>
      <c r="Y114" s="20"/>
    </row>
    <row r="115" spans="22:25" x14ac:dyDescent="0.25">
      <c r="V115" s="1"/>
      <c r="W115" s="1" t="s">
        <v>337</v>
      </c>
      <c r="X115" s="1" t="s">
        <v>338</v>
      </c>
      <c r="Y115" s="1" t="s">
        <v>339</v>
      </c>
    </row>
    <row r="116" spans="22:25" x14ac:dyDescent="0.25">
      <c r="V116" s="1" t="s">
        <v>9</v>
      </c>
      <c r="W116" s="6" t="s">
        <v>498</v>
      </c>
      <c r="X116" s="6" t="s">
        <v>499</v>
      </c>
      <c r="Y116" s="6" t="s">
        <v>500</v>
      </c>
    </row>
    <row r="117" spans="22:25" x14ac:dyDescent="0.25">
      <c r="V117" s="1" t="s">
        <v>11</v>
      </c>
      <c r="W117" s="1" t="s">
        <v>501</v>
      </c>
      <c r="X117" s="1" t="s">
        <v>502</v>
      </c>
      <c r="Y117" s="1" t="s">
        <v>503</v>
      </c>
    </row>
    <row r="118" spans="22:25" x14ac:dyDescent="0.25">
      <c r="V118" s="1" t="s">
        <v>34</v>
      </c>
      <c r="W118" s="1" t="s">
        <v>495</v>
      </c>
      <c r="X118" s="1" t="s">
        <v>496</v>
      </c>
      <c r="Y118" s="1" t="s">
        <v>497</v>
      </c>
    </row>
    <row r="119" spans="22:25" x14ac:dyDescent="0.25">
      <c r="V119" s="1" t="s">
        <v>23</v>
      </c>
      <c r="W119" s="1">
        <v>19</v>
      </c>
      <c r="X119" s="1">
        <v>27</v>
      </c>
      <c r="Y119" s="1">
        <v>13</v>
      </c>
    </row>
    <row r="120" spans="22:25" x14ac:dyDescent="0.25">
      <c r="V120" s="1" t="s">
        <v>24</v>
      </c>
      <c r="W120" s="1">
        <v>1541</v>
      </c>
      <c r="X120" s="1">
        <v>1621</v>
      </c>
      <c r="Y120" s="1">
        <v>1472</v>
      </c>
    </row>
    <row r="121" spans="22:25" x14ac:dyDescent="0.25">
      <c r="V121" s="1" t="s">
        <v>28</v>
      </c>
      <c r="W121" s="6">
        <f>SUM(X121:Y121)</f>
        <v>20.93</v>
      </c>
      <c r="X121" s="6">
        <v>10.53</v>
      </c>
      <c r="Y121" s="6">
        <v>10.4</v>
      </c>
    </row>
    <row r="122" spans="22:25" x14ac:dyDescent="0.25">
      <c r="V122" s="1" t="s">
        <v>27</v>
      </c>
      <c r="W122" s="6">
        <f t="shared" ref="W122:W123" si="12">SUM(X122:Y122)</f>
        <v>5</v>
      </c>
      <c r="X122" s="6">
        <v>5</v>
      </c>
      <c r="Y122" s="6">
        <v>0</v>
      </c>
    </row>
    <row r="123" spans="22:25" x14ac:dyDescent="0.25">
      <c r="V123" s="1" t="s">
        <v>26</v>
      </c>
      <c r="W123" s="6">
        <f t="shared" si="12"/>
        <v>74.069999999999993</v>
      </c>
      <c r="X123" s="6">
        <v>30.54</v>
      </c>
      <c r="Y123" s="6">
        <v>43.53</v>
      </c>
    </row>
    <row r="124" spans="22:25" x14ac:dyDescent="0.25">
      <c r="V124" s="1" t="s">
        <v>19</v>
      </c>
      <c r="W124" s="1" t="s">
        <v>493</v>
      </c>
      <c r="X124" s="1" t="s">
        <v>504</v>
      </c>
      <c r="Y124" s="1" t="s">
        <v>508</v>
      </c>
    </row>
    <row r="125" spans="22:25" x14ac:dyDescent="0.25">
      <c r="V125" s="1" t="s">
        <v>20</v>
      </c>
      <c r="W125" s="1" t="s">
        <v>494</v>
      </c>
      <c r="X125" s="1" t="s">
        <v>505</v>
      </c>
      <c r="Y125" s="1" t="s">
        <v>507</v>
      </c>
    </row>
    <row r="126" spans="22:25" ht="30" x14ac:dyDescent="0.25">
      <c r="V126" s="1" t="s">
        <v>21</v>
      </c>
      <c r="W126" s="6" t="s">
        <v>492</v>
      </c>
      <c r="X126" s="6" t="s">
        <v>506</v>
      </c>
      <c r="Y126" s="6" t="s">
        <v>509</v>
      </c>
    </row>
    <row r="128" spans="22:25" x14ac:dyDescent="0.25">
      <c r="V128" s="16" t="s">
        <v>340</v>
      </c>
      <c r="W128" s="19"/>
      <c r="X128" s="19"/>
      <c r="Y128" s="20"/>
    </row>
    <row r="129" spans="22:25" x14ac:dyDescent="0.25">
      <c r="V129" s="1"/>
      <c r="W129" s="1" t="s">
        <v>341</v>
      </c>
      <c r="X129" s="1" t="s">
        <v>342</v>
      </c>
      <c r="Y129" s="1" t="s">
        <v>343</v>
      </c>
    </row>
    <row r="130" spans="22:25" x14ac:dyDescent="0.25">
      <c r="V130" s="1" t="s">
        <v>9</v>
      </c>
      <c r="W130" s="6" t="s">
        <v>516</v>
      </c>
      <c r="X130" s="6" t="s">
        <v>517</v>
      </c>
      <c r="Y130" s="6" t="s">
        <v>518</v>
      </c>
    </row>
    <row r="131" spans="22:25" x14ac:dyDescent="0.25">
      <c r="V131" s="1" t="s">
        <v>11</v>
      </c>
      <c r="W131" s="1" t="s">
        <v>519</v>
      </c>
      <c r="X131" s="1" t="s">
        <v>520</v>
      </c>
      <c r="Y131" s="1" t="s">
        <v>521</v>
      </c>
    </row>
    <row r="132" spans="22:25" x14ac:dyDescent="0.25">
      <c r="V132" s="1" t="s">
        <v>34</v>
      </c>
      <c r="W132" s="1" t="s">
        <v>513</v>
      </c>
      <c r="X132" s="1" t="s">
        <v>514</v>
      </c>
      <c r="Y132" s="1" t="s">
        <v>515</v>
      </c>
    </row>
    <row r="133" spans="22:25" x14ac:dyDescent="0.25">
      <c r="V133" s="1" t="s">
        <v>23</v>
      </c>
      <c r="W133" s="1">
        <v>17</v>
      </c>
      <c r="X133" s="1">
        <v>25</v>
      </c>
      <c r="Y133" s="1">
        <v>12</v>
      </c>
    </row>
    <row r="134" spans="22:25" x14ac:dyDescent="0.25">
      <c r="V134" s="1" t="s">
        <v>24</v>
      </c>
      <c r="W134" s="1">
        <v>1449</v>
      </c>
      <c r="X134" s="1">
        <v>1532</v>
      </c>
      <c r="Y134" s="1">
        <v>1396</v>
      </c>
    </row>
    <row r="135" spans="22:25" x14ac:dyDescent="0.25">
      <c r="V135" s="1" t="s">
        <v>28</v>
      </c>
      <c r="W135" s="6">
        <f>SUM(X135:Y135)</f>
        <v>30.3</v>
      </c>
      <c r="X135" s="6">
        <v>13.27</v>
      </c>
      <c r="Y135" s="6">
        <v>17.03</v>
      </c>
    </row>
    <row r="136" spans="22:25" x14ac:dyDescent="0.25">
      <c r="V136" s="1" t="s">
        <v>27</v>
      </c>
      <c r="W136" s="6">
        <f t="shared" ref="W136:W137" si="13">SUM(X136:Y136)</f>
        <v>4.26</v>
      </c>
      <c r="X136" s="6">
        <v>4.26</v>
      </c>
      <c r="Y136" s="6">
        <v>0</v>
      </c>
    </row>
    <row r="137" spans="22:25" x14ac:dyDescent="0.25">
      <c r="V137" s="1" t="s">
        <v>26</v>
      </c>
      <c r="W137" s="6">
        <f t="shared" si="13"/>
        <v>65.45</v>
      </c>
      <c r="X137" s="6">
        <v>21.27</v>
      </c>
      <c r="Y137" s="6">
        <v>44.18</v>
      </c>
    </row>
    <row r="138" spans="22:25" x14ac:dyDescent="0.25">
      <c r="V138" s="1" t="s">
        <v>19</v>
      </c>
      <c r="W138" s="1" t="s">
        <v>511</v>
      </c>
      <c r="X138" s="1" t="s">
        <v>522</v>
      </c>
      <c r="Y138" s="1" t="s">
        <v>525</v>
      </c>
    </row>
    <row r="139" spans="22:25" x14ac:dyDescent="0.25">
      <c r="V139" s="1" t="s">
        <v>20</v>
      </c>
      <c r="W139" s="1" t="s">
        <v>512</v>
      </c>
      <c r="X139" s="1" t="s">
        <v>523</v>
      </c>
      <c r="Y139" s="1" t="s">
        <v>187</v>
      </c>
    </row>
    <row r="140" spans="22:25" ht="30" x14ac:dyDescent="0.25">
      <c r="V140" s="1" t="s">
        <v>21</v>
      </c>
      <c r="W140" s="6" t="s">
        <v>510</v>
      </c>
      <c r="X140" s="6" t="s">
        <v>524</v>
      </c>
      <c r="Y140" s="6" t="s">
        <v>526</v>
      </c>
    </row>
    <row r="142" spans="22:25" x14ac:dyDescent="0.25">
      <c r="V142" s="16" t="s">
        <v>344</v>
      </c>
      <c r="W142" s="19"/>
      <c r="X142" s="19"/>
      <c r="Y142" s="20"/>
    </row>
    <row r="143" spans="22:25" x14ac:dyDescent="0.25">
      <c r="V143" s="1"/>
      <c r="W143" s="1" t="s">
        <v>345</v>
      </c>
      <c r="X143" s="1" t="s">
        <v>346</v>
      </c>
      <c r="Y143" s="1" t="s">
        <v>347</v>
      </c>
    </row>
    <row r="144" spans="22:25" x14ac:dyDescent="0.25">
      <c r="V144" s="1" t="s">
        <v>9</v>
      </c>
      <c r="W144" s="6" t="s">
        <v>533</v>
      </c>
      <c r="X144" s="6" t="s">
        <v>534</v>
      </c>
      <c r="Y144" s="6" t="s">
        <v>535</v>
      </c>
    </row>
    <row r="145" spans="22:25" x14ac:dyDescent="0.25">
      <c r="V145" s="1" t="s">
        <v>11</v>
      </c>
      <c r="W145" s="1" t="s">
        <v>536</v>
      </c>
      <c r="X145" s="1" t="s">
        <v>537</v>
      </c>
      <c r="Y145" s="1" t="s">
        <v>538</v>
      </c>
    </row>
    <row r="146" spans="22:25" x14ac:dyDescent="0.25">
      <c r="V146" s="1" t="s">
        <v>34</v>
      </c>
      <c r="W146" s="1" t="s">
        <v>530</v>
      </c>
      <c r="X146" s="1" t="s">
        <v>531</v>
      </c>
      <c r="Y146" s="1" t="s">
        <v>532</v>
      </c>
    </row>
    <row r="147" spans="22:25" x14ac:dyDescent="0.25">
      <c r="V147" s="1" t="s">
        <v>23</v>
      </c>
      <c r="W147" s="1">
        <v>14</v>
      </c>
      <c r="X147" s="1">
        <v>21</v>
      </c>
      <c r="Y147" s="1">
        <v>11</v>
      </c>
    </row>
    <row r="148" spans="22:25" x14ac:dyDescent="0.25">
      <c r="V148" s="1" t="s">
        <v>24</v>
      </c>
      <c r="W148" s="1">
        <v>1367</v>
      </c>
      <c r="X148" s="1">
        <v>1444</v>
      </c>
      <c r="Y148" s="1">
        <v>1338</v>
      </c>
    </row>
    <row r="149" spans="22:25" x14ac:dyDescent="0.25">
      <c r="V149" s="1" t="s">
        <v>28</v>
      </c>
      <c r="W149" s="6">
        <f>SUM(X149:Y149)</f>
        <v>37.879999999999995</v>
      </c>
      <c r="X149" s="6">
        <v>12.3</v>
      </c>
      <c r="Y149" s="6">
        <v>25.58</v>
      </c>
    </row>
    <row r="150" spans="22:25" x14ac:dyDescent="0.25">
      <c r="V150" s="1" t="s">
        <v>27</v>
      </c>
      <c r="W150" s="6">
        <f t="shared" ref="W150:W151" si="14">SUM(X150:Y150)</f>
        <v>2.64</v>
      </c>
      <c r="X150" s="6">
        <v>2.64</v>
      </c>
      <c r="Y150" s="6">
        <v>0</v>
      </c>
    </row>
    <row r="151" spans="22:25" x14ac:dyDescent="0.25">
      <c r="V151" s="1" t="s">
        <v>26</v>
      </c>
      <c r="W151" s="6">
        <f t="shared" si="14"/>
        <v>59.48</v>
      </c>
      <c r="X151" s="6">
        <v>11.83</v>
      </c>
      <c r="Y151" s="6">
        <v>47.65</v>
      </c>
    </row>
    <row r="152" spans="22:25" x14ac:dyDescent="0.25">
      <c r="V152" s="1" t="s">
        <v>19</v>
      </c>
      <c r="W152" s="1" t="s">
        <v>528</v>
      </c>
      <c r="X152" s="1" t="s">
        <v>540</v>
      </c>
      <c r="Y152" s="1" t="s">
        <v>542</v>
      </c>
    </row>
    <row r="153" spans="22:25" x14ac:dyDescent="0.25">
      <c r="V153" s="1" t="s">
        <v>20</v>
      </c>
      <c r="W153" s="1" t="s">
        <v>529</v>
      </c>
      <c r="X153" s="1" t="s">
        <v>539</v>
      </c>
      <c r="Y153" s="1" t="s">
        <v>543</v>
      </c>
    </row>
    <row r="154" spans="22:25" ht="30" x14ac:dyDescent="0.25">
      <c r="V154" s="1" t="s">
        <v>21</v>
      </c>
      <c r="W154" s="6" t="s">
        <v>527</v>
      </c>
      <c r="X154" s="6" t="s">
        <v>541</v>
      </c>
      <c r="Y154" s="6" t="s">
        <v>544</v>
      </c>
    </row>
    <row r="156" spans="22:25" x14ac:dyDescent="0.25">
      <c r="V156" s="16" t="s">
        <v>348</v>
      </c>
      <c r="W156" s="19"/>
      <c r="X156" s="19"/>
      <c r="Y156" s="20"/>
    </row>
    <row r="157" spans="22:25" x14ac:dyDescent="0.25">
      <c r="V157" s="1"/>
      <c r="W157" s="1" t="s">
        <v>349</v>
      </c>
      <c r="X157" s="1" t="s">
        <v>350</v>
      </c>
      <c r="Y157" s="1" t="s">
        <v>351</v>
      </c>
    </row>
    <row r="158" spans="22:25" x14ac:dyDescent="0.25">
      <c r="V158" s="1" t="s">
        <v>9</v>
      </c>
      <c r="W158" s="6" t="s">
        <v>551</v>
      </c>
      <c r="X158" s="6" t="s">
        <v>552</v>
      </c>
      <c r="Y158" s="6" t="s">
        <v>553</v>
      </c>
    </row>
    <row r="159" spans="22:25" x14ac:dyDescent="0.25">
      <c r="V159" s="1" t="s">
        <v>11</v>
      </c>
      <c r="W159" s="1" t="s">
        <v>554</v>
      </c>
      <c r="X159" s="1" t="s">
        <v>555</v>
      </c>
      <c r="Y159" s="1" t="s">
        <v>556</v>
      </c>
    </row>
    <row r="160" spans="22:25" x14ac:dyDescent="0.25">
      <c r="V160" s="1" t="s">
        <v>34</v>
      </c>
      <c r="W160" s="1" t="s">
        <v>548</v>
      </c>
      <c r="X160" s="1" t="s">
        <v>549</v>
      </c>
      <c r="Y160" s="1" t="s">
        <v>550</v>
      </c>
    </row>
    <row r="161" spans="22:25" x14ac:dyDescent="0.25">
      <c r="V161" s="1" t="s">
        <v>23</v>
      </c>
      <c r="W161" s="1">
        <v>14</v>
      </c>
      <c r="X161" s="1">
        <v>24</v>
      </c>
      <c r="Y161" s="1">
        <v>11</v>
      </c>
    </row>
    <row r="162" spans="22:25" x14ac:dyDescent="0.25">
      <c r="V162" s="1" t="s">
        <v>24</v>
      </c>
      <c r="W162" s="1">
        <v>1354</v>
      </c>
      <c r="X162" s="1">
        <v>1402</v>
      </c>
      <c r="Y162" s="1">
        <v>1339</v>
      </c>
    </row>
    <row r="163" spans="22:25" x14ac:dyDescent="0.25">
      <c r="V163" s="1" t="s">
        <v>28</v>
      </c>
      <c r="W163" s="6">
        <f>SUM(X163:Y163)</f>
        <v>41.36</v>
      </c>
      <c r="X163" s="6">
        <v>11.92</v>
      </c>
      <c r="Y163" s="6">
        <v>29.44</v>
      </c>
    </row>
    <row r="164" spans="22:25" x14ac:dyDescent="0.25">
      <c r="V164" s="1" t="s">
        <v>27</v>
      </c>
      <c r="W164" s="6">
        <f t="shared" ref="W164:W165" si="15">SUM(X164:Y164)</f>
        <v>2.41</v>
      </c>
      <c r="X164" s="6">
        <v>2.41</v>
      </c>
      <c r="Y164" s="6">
        <v>0</v>
      </c>
    </row>
    <row r="165" spans="22:25" x14ac:dyDescent="0.25">
      <c r="V165" s="1" t="s">
        <v>26</v>
      </c>
      <c r="W165" s="6">
        <f t="shared" si="15"/>
        <v>56.24</v>
      </c>
      <c r="X165" s="6">
        <v>10.53</v>
      </c>
      <c r="Y165" s="6">
        <v>45.71</v>
      </c>
    </row>
    <row r="166" spans="22:25" x14ac:dyDescent="0.25">
      <c r="V166" s="1" t="s">
        <v>19</v>
      </c>
      <c r="W166" s="1" t="s">
        <v>546</v>
      </c>
      <c r="X166" s="1" t="s">
        <v>557</v>
      </c>
      <c r="Y166" s="1" t="s">
        <v>560</v>
      </c>
    </row>
    <row r="167" spans="22:25" x14ac:dyDescent="0.25">
      <c r="V167" s="1" t="s">
        <v>20</v>
      </c>
      <c r="W167" s="1" t="s">
        <v>547</v>
      </c>
      <c r="X167" s="1" t="s">
        <v>558</v>
      </c>
      <c r="Y167" s="1" t="s">
        <v>561</v>
      </c>
    </row>
    <row r="168" spans="22:25" ht="30" x14ac:dyDescent="0.25">
      <c r="V168" s="1" t="s">
        <v>21</v>
      </c>
      <c r="W168" s="6" t="s">
        <v>545</v>
      </c>
      <c r="X168" s="6" t="s">
        <v>559</v>
      </c>
      <c r="Y168" s="6" t="s">
        <v>562</v>
      </c>
    </row>
  </sheetData>
  <mergeCells count="58">
    <mergeCell ref="AJ16:AM16"/>
    <mergeCell ref="AJ30:AM30"/>
    <mergeCell ref="AJ1:AM1"/>
    <mergeCell ref="AJ2:AM2"/>
    <mergeCell ref="AC31:AF31"/>
    <mergeCell ref="AC38:AF38"/>
    <mergeCell ref="AC45:AF45"/>
    <mergeCell ref="AC52:AF52"/>
    <mergeCell ref="AC1:AF1"/>
    <mergeCell ref="AC2:AF2"/>
    <mergeCell ref="AC9:AF9"/>
    <mergeCell ref="AC16:AF16"/>
    <mergeCell ref="AC23:AF23"/>
    <mergeCell ref="AC30:AF30"/>
    <mergeCell ref="V86:Y86"/>
    <mergeCell ref="V100:Y100"/>
    <mergeCell ref="V114:Y114"/>
    <mergeCell ref="V128:Y128"/>
    <mergeCell ref="V142:Y142"/>
    <mergeCell ref="V156:Y156"/>
    <mergeCell ref="O67:R67"/>
    <mergeCell ref="O80:R80"/>
    <mergeCell ref="V2:Y2"/>
    <mergeCell ref="V1:Y1"/>
    <mergeCell ref="V16:Y16"/>
    <mergeCell ref="V30:Y30"/>
    <mergeCell ref="V44:Y44"/>
    <mergeCell ref="V58:Y58"/>
    <mergeCell ref="V72:Y72"/>
    <mergeCell ref="O2:R2"/>
    <mergeCell ref="O1:R1"/>
    <mergeCell ref="O15:R15"/>
    <mergeCell ref="O28:R28"/>
    <mergeCell ref="O41:R41"/>
    <mergeCell ref="O54:R54"/>
    <mergeCell ref="A77:D77"/>
    <mergeCell ref="H1:K1"/>
    <mergeCell ref="H2:K2"/>
    <mergeCell ref="H14:K14"/>
    <mergeCell ref="H26:K26"/>
    <mergeCell ref="H38:K38"/>
    <mergeCell ref="A56:D56"/>
    <mergeCell ref="A63:A64"/>
    <mergeCell ref="A65:A66"/>
    <mergeCell ref="A67:A68"/>
    <mergeCell ref="A61:E61"/>
    <mergeCell ref="A70:D70"/>
    <mergeCell ref="A26:D26"/>
    <mergeCell ref="A31:D31"/>
    <mergeCell ref="A36:D36"/>
    <mergeCell ref="A41:D41"/>
    <mergeCell ref="A46:D46"/>
    <mergeCell ref="A51:D51"/>
    <mergeCell ref="A1:C1"/>
    <mergeCell ref="A5:D5"/>
    <mergeCell ref="A11:D11"/>
    <mergeCell ref="A16:D16"/>
    <mergeCell ref="A21:D2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2023-04-04T01:25:31Z</dcterms:created>
  <dcterms:modified xsi:type="dcterms:W3CDTF">2023-04-14T00:12:31Z</dcterms:modified>
</cp:coreProperties>
</file>