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\Desktop\TFG\document\anexos\"/>
    </mc:Choice>
  </mc:AlternateContent>
  <xr:revisionPtr revIDLastSave="0" documentId="13_ncr:1_{D04E55E1-DF1D-4A02-8F2E-98B7A3F06484}" xr6:coauthVersionLast="33" xr6:coauthVersionMax="33" xr10:uidLastSave="{00000000-0000-0000-0000-000000000000}"/>
  <bookViews>
    <workbookView xWindow="0" yWindow="0" windowWidth="19200" windowHeight="7095" activeTab="5" xr2:uid="{0E1B8A95-D117-425A-A775-08E76EEDFDDE}"/>
  </bookViews>
  <sheets>
    <sheet name="Work units" sheetId="5" r:id="rId1"/>
    <sheet name="Basic costs" sheetId="6" r:id="rId2"/>
    <sheet name="Direct costs" sheetId="1" r:id="rId3"/>
    <sheet name="Indirect costs" sheetId="2" r:id="rId4"/>
    <sheet name="Internal budget" sheetId="3" r:id="rId5"/>
    <sheet name="Costumer budget" sheetId="4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3" i="3"/>
  <c r="B14" i="3" l="1"/>
  <c r="B3" i="3"/>
  <c r="B12" i="3"/>
  <c r="B13" i="3"/>
  <c r="B4" i="3"/>
  <c r="B5" i="3"/>
  <c r="B6" i="3"/>
  <c r="B7" i="3"/>
  <c r="B8" i="3"/>
  <c r="B9" i="3"/>
  <c r="B10" i="3"/>
  <c r="B11" i="3"/>
  <c r="B3" i="2" l="1"/>
  <c r="B8" i="2"/>
  <c r="E18" i="1"/>
  <c r="E17" i="1"/>
  <c r="E16" i="1"/>
  <c r="E15" i="1"/>
  <c r="E14" i="1"/>
  <c r="E4" i="1"/>
  <c r="E5" i="1"/>
  <c r="E6" i="1"/>
  <c r="E7" i="1"/>
  <c r="E8" i="1"/>
  <c r="E9" i="1"/>
  <c r="E10" i="1"/>
  <c r="E11" i="1"/>
  <c r="E12" i="1"/>
  <c r="E13" i="1"/>
  <c r="E3" i="1"/>
  <c r="D17" i="1"/>
  <c r="D14" i="1"/>
  <c r="E8" i="2" l="1"/>
  <c r="E7" i="2"/>
  <c r="E6" i="2"/>
  <c r="E5" i="2"/>
  <c r="E4" i="2"/>
  <c r="E3" i="2"/>
  <c r="E9" i="2" l="1"/>
  <c r="B15" i="3" s="1"/>
  <c r="B17" i="3" l="1"/>
  <c r="C8" i="4" s="1"/>
  <c r="B16" i="3"/>
  <c r="C7" i="4" l="1"/>
  <c r="C2" i="4"/>
  <c r="C4" i="4"/>
  <c r="C3" i="4"/>
  <c r="C5" i="4"/>
  <c r="C6" i="4"/>
</calcChain>
</file>

<file path=xl/sharedStrings.xml><?xml version="1.0" encoding="utf-8"?>
<sst xmlns="http://schemas.openxmlformats.org/spreadsheetml/2006/main" count="117" uniqueCount="68">
  <si>
    <t>Total</t>
  </si>
  <si>
    <t>Concept</t>
  </si>
  <si>
    <t>Direct costs</t>
  </si>
  <si>
    <t>Price/hour</t>
  </si>
  <si>
    <t>Cost</t>
  </si>
  <si>
    <t>Meetings</t>
  </si>
  <si>
    <t>Implementation</t>
  </si>
  <si>
    <t>Unitary cost</t>
  </si>
  <si>
    <t>Unities</t>
  </si>
  <si>
    <t>Indirect costs</t>
  </si>
  <si>
    <t>Description</t>
  </si>
  <si>
    <t>WBS</t>
  </si>
  <si>
    <t>Student</t>
  </si>
  <si>
    <t>Professor</t>
  </si>
  <si>
    <t>Unit</t>
  </si>
  <si>
    <t>h</t>
  </si>
  <si>
    <t>Project proposal</t>
  </si>
  <si>
    <t>Project planning</t>
  </si>
  <si>
    <t>Proposed solution</t>
  </si>
  <si>
    <t>Analysis and design of the system</t>
  </si>
  <si>
    <t>Parametric study</t>
  </si>
  <si>
    <t>Bibliographic review and theorical documentation</t>
  </si>
  <si>
    <t>Problem analysis and formal description</t>
  </si>
  <si>
    <t>Experimental analysis</t>
  </si>
  <si>
    <t>Documentation and review</t>
  </si>
  <si>
    <t>System implementation</t>
  </si>
  <si>
    <t>1.2.1; 1.3.1</t>
  </si>
  <si>
    <t>1.2.2; 1.3.2</t>
  </si>
  <si>
    <t>1.2.3;1.3.3</t>
  </si>
  <si>
    <t>1.2.5</t>
  </si>
  <si>
    <t>1.2.4;1.3.8</t>
  </si>
  <si>
    <t>1.2.9;1.4</t>
  </si>
  <si>
    <t>1.3.9; 1.3.11</t>
  </si>
  <si>
    <t>Total student</t>
  </si>
  <si>
    <t>Total professor</t>
  </si>
  <si>
    <t>Hours</t>
  </si>
  <si>
    <t>Total price</t>
  </si>
  <si>
    <t>1.2.7; 1.2.8; 1.3.12</t>
  </si>
  <si>
    <t>1.2.6; 1.3.4-1.3.7;1.3.10</t>
  </si>
  <si>
    <t>Office consumables</t>
  </si>
  <si>
    <t>Transport</t>
  </si>
  <si>
    <t>GitHub Services</t>
  </si>
  <si>
    <t>License Microsoft Project Pro</t>
  </si>
  <si>
    <t>Computer</t>
  </si>
  <si>
    <t>monthly</t>
  </si>
  <si>
    <t>unit</t>
  </si>
  <si>
    <t>Unit type</t>
  </si>
  <si>
    <t>daily</t>
  </si>
  <si>
    <t>Subtotal</t>
  </si>
  <si>
    <t>Internal budget</t>
  </si>
  <si>
    <t>Indirect costs (+30%)</t>
  </si>
  <si>
    <t>Costs</t>
  </si>
  <si>
    <t>Benefits (+30%)</t>
  </si>
  <si>
    <t>Code</t>
  </si>
  <si>
    <t>Project organization</t>
  </si>
  <si>
    <t>Design of the solution</t>
  </si>
  <si>
    <t>CB1</t>
  </si>
  <si>
    <t>CB2</t>
  </si>
  <si>
    <t>CB3</t>
  </si>
  <si>
    <t>CB4</t>
  </si>
  <si>
    <t>CB5</t>
  </si>
  <si>
    <t>CB6</t>
  </si>
  <si>
    <t>Percentage</t>
  </si>
  <si>
    <t>Documentation</t>
  </si>
  <si>
    <t>CB1/CB3</t>
  </si>
  <si>
    <t>Bibliographic review and theoretical documentation</t>
  </si>
  <si>
    <t>License Microsoft Office Pro</t>
  </si>
  <si>
    <t>Theoretical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</si>
</sst>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3" fillId="3" borderId="1" xfId="2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1" fillId="4" borderId="1" xfId="3" applyBorder="1"/>
    <xf numFmtId="0" fontId="0" fillId="0" borderId="0" xfId="0" applyBorder="1"/>
    <xf numFmtId="164" fontId="0" fillId="0" borderId="1" xfId="0" applyNumberFormat="1" applyBorder="1"/>
    <xf numFmtId="0" fontId="2" fillId="2" borderId="1" xfId="1" applyBorder="1"/>
    <xf numFmtId="0" fontId="0" fillId="0" borderId="1" xfId="0" applyFill="1" applyBorder="1"/>
    <xf numFmtId="8" fontId="0" fillId="0" borderId="1" xfId="0" applyNumberFormat="1" applyBorder="1"/>
    <xf numFmtId="0" fontId="3" fillId="3" borderId="1" xfId="2" applyBorder="1" applyAlignment="1">
      <alignment horizontal="center"/>
    </xf>
    <xf numFmtId="164" fontId="2" fillId="2" borderId="1" xfId="1" applyNumberFormat="1" applyBorder="1"/>
    <xf numFmtId="8" fontId="2" fillId="2" borderId="1" xfId="1" applyNumberFormat="1" applyBorder="1"/>
    <xf numFmtId="164" fontId="3" fillId="3" borderId="1" xfId="2" applyNumberFormat="1" applyBorder="1"/>
    <xf numFmtId="0" fontId="0" fillId="4" borderId="1" xfId="3" applyFont="1" applyBorder="1"/>
    <xf numFmtId="0" fontId="1" fillId="4" borderId="1" xfId="3" applyBorder="1" applyAlignment="1">
      <alignment wrapText="1"/>
    </xf>
    <xf numFmtId="0" fontId="0" fillId="0" borderId="1" xfId="0" applyBorder="1" applyAlignment="1">
      <alignment horizontal="right"/>
    </xf>
    <xf numFmtId="0" fontId="2" fillId="2" borderId="1" xfId="1" applyBorder="1" applyAlignment="1">
      <alignment horizontal="right"/>
    </xf>
    <xf numFmtId="164" fontId="0" fillId="0" borderId="3" xfId="0" applyNumberFormat="1" applyBorder="1"/>
    <xf numFmtId="9" fontId="0" fillId="0" borderId="0" xfId="0" applyNumberFormat="1" applyBorder="1"/>
    <xf numFmtId="0" fontId="0" fillId="5" borderId="1" xfId="4" applyFont="1" applyBorder="1"/>
    <xf numFmtId="0" fontId="0" fillId="5" borderId="1" xfId="4" applyFont="1" applyBorder="1" applyAlignment="1">
      <alignment horizontal="center"/>
    </xf>
    <xf numFmtId="0" fontId="1" fillId="4" borderId="3" xfId="3" applyBorder="1"/>
    <xf numFmtId="0" fontId="0" fillId="5" borderId="3" xfId="4" applyFont="1" applyBorder="1" applyAlignment="1">
      <alignment horizontal="center"/>
    </xf>
    <xf numFmtId="9" fontId="0" fillId="0" borderId="1" xfId="5" applyFont="1" applyBorder="1"/>
    <xf numFmtId="8" fontId="0" fillId="0" borderId="0" xfId="0" applyNumberFormat="1"/>
    <xf numFmtId="0" fontId="3" fillId="3" borderId="1" xfId="2" applyBorder="1" applyAlignment="1">
      <alignment horizontal="left"/>
    </xf>
    <xf numFmtId="0" fontId="3" fillId="3" borderId="4" xfId="2" applyBorder="1" applyAlignment="1">
      <alignment horizontal="center"/>
    </xf>
    <xf numFmtId="0" fontId="3" fillId="3" borderId="5" xfId="2" applyBorder="1" applyAlignment="1">
      <alignment horizontal="center"/>
    </xf>
    <xf numFmtId="0" fontId="3" fillId="3" borderId="2" xfId="2" applyBorder="1" applyAlignment="1">
      <alignment horizontal="center"/>
    </xf>
    <xf numFmtId="0" fontId="1" fillId="5" borderId="3" xfId="4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2" fillId="2" borderId="4" xfId="1" applyBorder="1" applyAlignment="1">
      <alignment horizontal="left"/>
    </xf>
    <xf numFmtId="0" fontId="2" fillId="2" borderId="2" xfId="1" applyBorder="1" applyAlignment="1">
      <alignment horizontal="left"/>
    </xf>
    <xf numFmtId="0" fontId="3" fillId="3" borderId="1" xfId="2" applyBorder="1" applyAlignment="1">
      <alignment horizontal="center"/>
    </xf>
    <xf numFmtId="0" fontId="2" fillId="2" borderId="4" xfId="1" applyBorder="1" applyAlignment="1">
      <alignment horizontal="right"/>
    </xf>
    <xf numFmtId="0" fontId="2" fillId="2" borderId="2" xfId="1" applyBorder="1" applyAlignment="1">
      <alignment horizontal="right"/>
    </xf>
    <xf numFmtId="164" fontId="0" fillId="0" borderId="0" xfId="0" applyNumberFormat="1"/>
  </cellXfs>
  <cellStyles count="6">
    <cellStyle name="20% - Accent5" xfId="3" builtinId="46"/>
    <cellStyle name="40% - Accent5" xfId="4" builtinId="47"/>
    <cellStyle name="Good" xfId="1" builtinId="26"/>
    <cellStyle name="Neutral" xfId="2" builtinId="28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F2A4-EB7E-4633-8834-12DDCCC3CF3C}">
  <dimension ref="A1:B15"/>
  <sheetViews>
    <sheetView workbookViewId="0">
      <selection activeCell="A3" sqref="A3"/>
    </sheetView>
  </sheetViews>
  <sheetFormatPr defaultRowHeight="15" x14ac:dyDescent="0.25"/>
  <cols>
    <col min="1" max="1" width="48" customWidth="1"/>
    <col min="2" max="2" width="21.42578125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s="3" t="s">
        <v>16</v>
      </c>
      <c r="B2" s="4">
        <v>1.1000000000000001</v>
      </c>
    </row>
    <row r="3" spans="1:2" x14ac:dyDescent="0.25">
      <c r="A3" s="3" t="s">
        <v>65</v>
      </c>
      <c r="B3" s="4" t="s">
        <v>26</v>
      </c>
    </row>
    <row r="4" spans="1:2" x14ac:dyDescent="0.25">
      <c r="A4" s="3" t="s">
        <v>22</v>
      </c>
      <c r="B4" s="4" t="s">
        <v>27</v>
      </c>
    </row>
    <row r="5" spans="1:2" x14ac:dyDescent="0.25">
      <c r="A5" s="3" t="s">
        <v>17</v>
      </c>
      <c r="B5" s="4" t="s">
        <v>28</v>
      </c>
    </row>
    <row r="6" spans="1:2" x14ac:dyDescent="0.25">
      <c r="A6" s="3" t="s">
        <v>18</v>
      </c>
      <c r="B6" s="4" t="s">
        <v>30</v>
      </c>
    </row>
    <row r="7" spans="1:2" x14ac:dyDescent="0.25">
      <c r="A7" s="3" t="s">
        <v>19</v>
      </c>
      <c r="B7" s="4" t="s">
        <v>29</v>
      </c>
    </row>
    <row r="8" spans="1:2" x14ac:dyDescent="0.25">
      <c r="A8" s="3" t="s">
        <v>25</v>
      </c>
      <c r="B8" s="4" t="s">
        <v>38</v>
      </c>
    </row>
    <row r="9" spans="1:2" x14ac:dyDescent="0.25">
      <c r="A9" s="3" t="s">
        <v>20</v>
      </c>
      <c r="B9" s="4" t="s">
        <v>32</v>
      </c>
    </row>
    <row r="10" spans="1:2" x14ac:dyDescent="0.25">
      <c r="A10" s="3" t="s">
        <v>23</v>
      </c>
      <c r="B10" s="4" t="s">
        <v>37</v>
      </c>
    </row>
    <row r="11" spans="1:2" x14ac:dyDescent="0.25">
      <c r="A11" s="3" t="s">
        <v>24</v>
      </c>
      <c r="B11" s="4" t="s">
        <v>31</v>
      </c>
    </row>
    <row r="12" spans="1:2" x14ac:dyDescent="0.25">
      <c r="A12" s="5" t="s">
        <v>5</v>
      </c>
      <c r="B12" s="4">
        <v>1.5</v>
      </c>
    </row>
    <row r="15" spans="1:2" x14ac:dyDescent="0.25">
      <c r="A1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E2910-BE29-4600-A861-E5F6038A9241}">
  <dimension ref="A1:C3"/>
  <sheetViews>
    <sheetView workbookViewId="0">
      <selection sqref="A1:C3"/>
    </sheetView>
  </sheetViews>
  <sheetFormatPr defaultRowHeight="15" x14ac:dyDescent="0.25"/>
  <cols>
    <col min="3" max="3" width="17.28515625" customWidth="1"/>
  </cols>
  <sheetData>
    <row r="1" spans="1:3" x14ac:dyDescent="0.25">
      <c r="A1" s="3"/>
      <c r="B1" s="2" t="s">
        <v>14</v>
      </c>
      <c r="C1" s="2" t="s">
        <v>3</v>
      </c>
    </row>
    <row r="2" spans="1:3" x14ac:dyDescent="0.25">
      <c r="A2" s="6" t="s">
        <v>12</v>
      </c>
      <c r="B2" s="3" t="s">
        <v>15</v>
      </c>
      <c r="C2" s="11">
        <v>15</v>
      </c>
    </row>
    <row r="3" spans="1:3" x14ac:dyDescent="0.25">
      <c r="A3" s="6" t="s">
        <v>13</v>
      </c>
      <c r="B3" s="3" t="s">
        <v>15</v>
      </c>
      <c r="C3" s="11">
        <v>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C71F-993B-49A2-9A80-B561134297B0}">
  <dimension ref="A1:E18"/>
  <sheetViews>
    <sheetView workbookViewId="0">
      <selection sqref="A1:E18"/>
    </sheetView>
  </sheetViews>
  <sheetFormatPr defaultRowHeight="15" x14ac:dyDescent="0.25"/>
  <cols>
    <col min="2" max="2" width="45.140625" customWidth="1"/>
    <col min="3" max="3" width="13.42578125" customWidth="1"/>
    <col min="4" max="4" width="14.42578125" customWidth="1"/>
    <col min="5" max="5" width="11.28515625" customWidth="1"/>
  </cols>
  <sheetData>
    <row r="1" spans="1:5" x14ac:dyDescent="0.25">
      <c r="A1" s="29" t="s">
        <v>2</v>
      </c>
      <c r="B1" s="30"/>
      <c r="C1" s="30"/>
      <c r="D1" s="30"/>
      <c r="E1" s="31"/>
    </row>
    <row r="2" spans="1:5" x14ac:dyDescent="0.25">
      <c r="A2" s="29" t="s">
        <v>1</v>
      </c>
      <c r="B2" s="31"/>
      <c r="C2" s="12" t="s">
        <v>3</v>
      </c>
      <c r="D2" s="12" t="s">
        <v>35</v>
      </c>
      <c r="E2" s="12" t="s">
        <v>36</v>
      </c>
    </row>
    <row r="3" spans="1:5" x14ac:dyDescent="0.25">
      <c r="A3" s="32" t="s">
        <v>12</v>
      </c>
      <c r="B3" s="3" t="s">
        <v>16</v>
      </c>
      <c r="C3" s="8">
        <v>15</v>
      </c>
      <c r="D3" s="3">
        <v>3</v>
      </c>
      <c r="E3" s="8">
        <f>D3*C3</f>
        <v>45</v>
      </c>
    </row>
    <row r="4" spans="1:5" x14ac:dyDescent="0.25">
      <c r="A4" s="33"/>
      <c r="B4" s="3" t="s">
        <v>21</v>
      </c>
      <c r="C4" s="8">
        <v>15</v>
      </c>
      <c r="D4" s="3">
        <v>30</v>
      </c>
      <c r="E4" s="8">
        <f t="shared" ref="E4:E13" si="0">D4*C4</f>
        <v>450</v>
      </c>
    </row>
    <row r="5" spans="1:5" x14ac:dyDescent="0.25">
      <c r="A5" s="33"/>
      <c r="B5" s="3" t="s">
        <v>22</v>
      </c>
      <c r="C5" s="8">
        <v>15</v>
      </c>
      <c r="D5" s="3">
        <v>24</v>
      </c>
      <c r="E5" s="8">
        <f t="shared" si="0"/>
        <v>360</v>
      </c>
    </row>
    <row r="6" spans="1:5" x14ac:dyDescent="0.25">
      <c r="A6" s="33"/>
      <c r="B6" s="3" t="s">
        <v>17</v>
      </c>
      <c r="C6" s="8">
        <v>15</v>
      </c>
      <c r="D6" s="3">
        <v>16.5</v>
      </c>
      <c r="E6" s="8">
        <f t="shared" si="0"/>
        <v>247.5</v>
      </c>
    </row>
    <row r="7" spans="1:5" x14ac:dyDescent="0.25">
      <c r="A7" s="33"/>
      <c r="B7" s="3" t="s">
        <v>18</v>
      </c>
      <c r="C7" s="8">
        <v>15</v>
      </c>
      <c r="D7" s="3">
        <v>24</v>
      </c>
      <c r="E7" s="8">
        <f t="shared" si="0"/>
        <v>360</v>
      </c>
    </row>
    <row r="8" spans="1:5" x14ac:dyDescent="0.25">
      <c r="A8" s="33"/>
      <c r="B8" s="3" t="s">
        <v>19</v>
      </c>
      <c r="C8" s="8">
        <v>15</v>
      </c>
      <c r="D8" s="3">
        <v>9</v>
      </c>
      <c r="E8" s="8">
        <f t="shared" si="0"/>
        <v>135</v>
      </c>
    </row>
    <row r="9" spans="1:5" x14ac:dyDescent="0.25">
      <c r="A9" s="33"/>
      <c r="B9" s="3" t="s">
        <v>25</v>
      </c>
      <c r="C9" s="8">
        <v>15</v>
      </c>
      <c r="D9" s="3">
        <v>73.5</v>
      </c>
      <c r="E9" s="8">
        <f t="shared" si="0"/>
        <v>1102.5</v>
      </c>
    </row>
    <row r="10" spans="1:5" x14ac:dyDescent="0.25">
      <c r="A10" s="33"/>
      <c r="B10" s="3" t="s">
        <v>20</v>
      </c>
      <c r="C10" s="8">
        <v>15</v>
      </c>
      <c r="D10" s="3">
        <v>25.5</v>
      </c>
      <c r="E10" s="8">
        <f t="shared" si="0"/>
        <v>382.5</v>
      </c>
    </row>
    <row r="11" spans="1:5" x14ac:dyDescent="0.25">
      <c r="A11" s="33"/>
      <c r="B11" s="3" t="s">
        <v>23</v>
      </c>
      <c r="C11" s="8">
        <v>15</v>
      </c>
      <c r="D11" s="3">
        <v>40.5</v>
      </c>
      <c r="E11" s="8">
        <f t="shared" si="0"/>
        <v>607.5</v>
      </c>
    </row>
    <row r="12" spans="1:5" x14ac:dyDescent="0.25">
      <c r="A12" s="33"/>
      <c r="B12" s="3" t="s">
        <v>24</v>
      </c>
      <c r="C12" s="8">
        <v>15</v>
      </c>
      <c r="D12" s="3">
        <v>15</v>
      </c>
      <c r="E12" s="8">
        <f t="shared" si="0"/>
        <v>225</v>
      </c>
    </row>
    <row r="13" spans="1:5" x14ac:dyDescent="0.25">
      <c r="A13" s="33"/>
      <c r="B13" s="5" t="s">
        <v>5</v>
      </c>
      <c r="C13" s="8">
        <v>15</v>
      </c>
      <c r="D13" s="3">
        <v>25</v>
      </c>
      <c r="E13" s="8">
        <f t="shared" si="0"/>
        <v>375</v>
      </c>
    </row>
    <row r="14" spans="1:5" x14ac:dyDescent="0.25">
      <c r="A14" s="33"/>
      <c r="B14" s="34" t="s">
        <v>33</v>
      </c>
      <c r="C14" s="35"/>
      <c r="D14" s="9">
        <f>SUM(D3:D13)</f>
        <v>286</v>
      </c>
      <c r="E14" s="13">
        <f>SUM(E3:E13)</f>
        <v>4290</v>
      </c>
    </row>
    <row r="15" spans="1:5" x14ac:dyDescent="0.25">
      <c r="A15" s="33" t="s">
        <v>13</v>
      </c>
      <c r="B15" s="10" t="s">
        <v>16</v>
      </c>
      <c r="C15" s="11">
        <v>30</v>
      </c>
      <c r="D15" s="3">
        <v>3</v>
      </c>
      <c r="E15" s="11">
        <f>D15*C15</f>
        <v>90</v>
      </c>
    </row>
    <row r="16" spans="1:5" x14ac:dyDescent="0.25">
      <c r="A16" s="33"/>
      <c r="B16" s="10" t="s">
        <v>5</v>
      </c>
      <c r="C16" s="11">
        <v>30</v>
      </c>
      <c r="D16" s="3">
        <v>25</v>
      </c>
      <c r="E16" s="11">
        <f>D16*C16</f>
        <v>750</v>
      </c>
    </row>
    <row r="17" spans="1:5" x14ac:dyDescent="0.25">
      <c r="A17" s="33"/>
      <c r="B17" s="34" t="s">
        <v>34</v>
      </c>
      <c r="C17" s="35"/>
      <c r="D17" s="9">
        <f>SUM(D15:D16)</f>
        <v>28</v>
      </c>
      <c r="E17" s="14">
        <f>SUM(E15:E16)</f>
        <v>840</v>
      </c>
    </row>
    <row r="18" spans="1:5" x14ac:dyDescent="0.25">
      <c r="A18" s="28" t="s">
        <v>0</v>
      </c>
      <c r="B18" s="28"/>
      <c r="C18" s="28"/>
      <c r="D18" s="28"/>
      <c r="E18" s="15">
        <f>SUM(E14,E17)</f>
        <v>5130</v>
      </c>
    </row>
  </sheetData>
  <mergeCells count="7">
    <mergeCell ref="A18:D18"/>
    <mergeCell ref="A1:E1"/>
    <mergeCell ref="A2:B2"/>
    <mergeCell ref="A3:A14"/>
    <mergeCell ref="A15:A17"/>
    <mergeCell ref="B14:C14"/>
    <mergeCell ref="B17:C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F1DA-2663-4C37-BD25-BFB33A1BEECF}">
  <dimension ref="A1:E9"/>
  <sheetViews>
    <sheetView workbookViewId="0">
      <selection activeCell="A12" sqref="A12"/>
    </sheetView>
  </sheetViews>
  <sheetFormatPr defaultRowHeight="15" x14ac:dyDescent="0.25"/>
  <cols>
    <col min="1" max="1" width="26.140625" customWidth="1"/>
    <col min="2" max="2" width="13.140625" customWidth="1"/>
    <col min="3" max="3" width="11.5703125" customWidth="1"/>
    <col min="5" max="5" width="12.140625" customWidth="1"/>
  </cols>
  <sheetData>
    <row r="1" spans="1:5" x14ac:dyDescent="0.25">
      <c r="A1" s="36" t="s">
        <v>9</v>
      </c>
      <c r="B1" s="36"/>
      <c r="C1" s="36"/>
      <c r="D1" s="36"/>
      <c r="E1" s="36"/>
    </row>
    <row r="2" spans="1:5" x14ac:dyDescent="0.25">
      <c r="A2" s="2" t="s">
        <v>1</v>
      </c>
      <c r="B2" s="2" t="s">
        <v>7</v>
      </c>
      <c r="C2" s="2" t="s">
        <v>46</v>
      </c>
      <c r="D2" s="2" t="s">
        <v>8</v>
      </c>
      <c r="E2" s="2" t="s">
        <v>4</v>
      </c>
    </row>
    <row r="3" spans="1:5" x14ac:dyDescent="0.25">
      <c r="A3" s="16" t="s">
        <v>40</v>
      </c>
      <c r="B3" s="8">
        <f>50*1.2*6/100</f>
        <v>3.6</v>
      </c>
      <c r="C3" s="3" t="s">
        <v>47</v>
      </c>
      <c r="D3" s="3">
        <v>13</v>
      </c>
      <c r="E3" s="8">
        <f>B3*D3</f>
        <v>46.800000000000004</v>
      </c>
    </row>
    <row r="4" spans="1:5" x14ac:dyDescent="0.25">
      <c r="A4" s="16" t="s">
        <v>41</v>
      </c>
      <c r="B4" s="8">
        <v>7</v>
      </c>
      <c r="C4" s="3" t="s">
        <v>44</v>
      </c>
      <c r="D4" s="3">
        <v>6</v>
      </c>
      <c r="E4" s="8">
        <f t="shared" ref="E4:E8" si="0">B4*D4</f>
        <v>42</v>
      </c>
    </row>
    <row r="5" spans="1:5" x14ac:dyDescent="0.25">
      <c r="A5" s="16" t="s">
        <v>42</v>
      </c>
      <c r="B5" s="8">
        <v>769</v>
      </c>
      <c r="C5" s="3" t="s">
        <v>45</v>
      </c>
      <c r="D5" s="3">
        <v>1</v>
      </c>
      <c r="E5" s="8">
        <f t="shared" si="0"/>
        <v>769</v>
      </c>
    </row>
    <row r="6" spans="1:5" x14ac:dyDescent="0.25">
      <c r="A6" s="16" t="s">
        <v>66</v>
      </c>
      <c r="B6" s="39">
        <v>69</v>
      </c>
      <c r="C6" s="3" t="s">
        <v>45</v>
      </c>
      <c r="D6" s="3">
        <v>1</v>
      </c>
      <c r="E6" s="8">
        <f t="shared" si="0"/>
        <v>69</v>
      </c>
    </row>
    <row r="7" spans="1:5" x14ac:dyDescent="0.25">
      <c r="A7" s="16" t="s">
        <v>39</v>
      </c>
      <c r="B7" s="8">
        <v>50</v>
      </c>
      <c r="C7" s="3" t="s">
        <v>44</v>
      </c>
      <c r="D7" s="3">
        <v>6</v>
      </c>
      <c r="E7" s="8">
        <f t="shared" si="0"/>
        <v>300</v>
      </c>
    </row>
    <row r="8" spans="1:5" x14ac:dyDescent="0.25">
      <c r="A8" s="16" t="s">
        <v>43</v>
      </c>
      <c r="B8" s="8">
        <f>1100/4/12</f>
        <v>22.916666666666668</v>
      </c>
      <c r="C8" s="3" t="s">
        <v>44</v>
      </c>
      <c r="D8" s="3">
        <v>6</v>
      </c>
      <c r="E8" s="8">
        <f t="shared" si="0"/>
        <v>137.5</v>
      </c>
    </row>
    <row r="9" spans="1:5" x14ac:dyDescent="0.25">
      <c r="A9" s="9"/>
      <c r="B9" s="9"/>
      <c r="C9" s="9"/>
      <c r="D9" s="9" t="s">
        <v>0</v>
      </c>
      <c r="E9" s="13">
        <f>SUM(E3:E8)</f>
        <v>1364.3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C15B-65E6-4C60-AB36-2243DE04BC44}">
  <dimension ref="A1:D17"/>
  <sheetViews>
    <sheetView workbookViewId="0">
      <selection activeCell="H30" sqref="H30"/>
    </sheetView>
  </sheetViews>
  <sheetFormatPr defaultRowHeight="15" x14ac:dyDescent="0.25"/>
  <cols>
    <col min="1" max="1" width="45.5703125" customWidth="1"/>
    <col min="2" max="2" width="12.7109375" customWidth="1"/>
    <col min="3" max="3" width="7.5703125" customWidth="1"/>
    <col min="4" max="4" width="10.7109375" customWidth="1"/>
  </cols>
  <sheetData>
    <row r="1" spans="1:4" x14ac:dyDescent="0.25">
      <c r="A1" s="36" t="s">
        <v>49</v>
      </c>
      <c r="B1" s="36"/>
      <c r="C1" s="36"/>
      <c r="D1" s="36"/>
    </row>
    <row r="2" spans="1:4" x14ac:dyDescent="0.25">
      <c r="A2" s="12" t="s">
        <v>1</v>
      </c>
      <c r="B2" s="12" t="s">
        <v>48</v>
      </c>
      <c r="C2" s="12" t="s">
        <v>53</v>
      </c>
      <c r="D2" s="12" t="s">
        <v>62</v>
      </c>
    </row>
    <row r="3" spans="1:4" x14ac:dyDescent="0.25">
      <c r="A3" s="24" t="s">
        <v>16</v>
      </c>
      <c r="B3" s="20">
        <f>SUM('Direct costs'!E3,'Direct costs'!E15)</f>
        <v>135</v>
      </c>
      <c r="C3" s="25" t="s">
        <v>56</v>
      </c>
      <c r="D3" s="26">
        <f>B3/$B$14</f>
        <v>2.6315789473684209E-2</v>
      </c>
    </row>
    <row r="4" spans="1:4" x14ac:dyDescent="0.25">
      <c r="A4" s="6" t="s">
        <v>21</v>
      </c>
      <c r="B4" s="8">
        <f>'Direct costs'!E4</f>
        <v>450</v>
      </c>
      <c r="C4" s="23" t="s">
        <v>57</v>
      </c>
      <c r="D4" s="26">
        <f t="shared" ref="D4:D13" si="0">B4/$B$14</f>
        <v>8.771929824561403E-2</v>
      </c>
    </row>
    <row r="5" spans="1:4" x14ac:dyDescent="0.25">
      <c r="A5" s="6" t="s">
        <v>22</v>
      </c>
      <c r="B5" s="8">
        <f>'Direct costs'!E5</f>
        <v>360</v>
      </c>
      <c r="C5" s="23" t="s">
        <v>57</v>
      </c>
      <c r="D5" s="26">
        <f t="shared" si="0"/>
        <v>7.0175438596491224E-2</v>
      </c>
    </row>
    <row r="6" spans="1:4" x14ac:dyDescent="0.25">
      <c r="A6" s="6" t="s">
        <v>17</v>
      </c>
      <c r="B6" s="8">
        <f>'Direct costs'!E6</f>
        <v>247.5</v>
      </c>
      <c r="C6" s="23" t="s">
        <v>56</v>
      </c>
      <c r="D6" s="26">
        <f t="shared" si="0"/>
        <v>4.8245614035087717E-2</v>
      </c>
    </row>
    <row r="7" spans="1:4" x14ac:dyDescent="0.25">
      <c r="A7" s="6" t="s">
        <v>18</v>
      </c>
      <c r="B7" s="8">
        <f>'Direct costs'!E7</f>
        <v>360</v>
      </c>
      <c r="C7" s="23" t="s">
        <v>58</v>
      </c>
      <c r="D7" s="26">
        <f t="shared" si="0"/>
        <v>7.0175438596491224E-2</v>
      </c>
    </row>
    <row r="8" spans="1:4" x14ac:dyDescent="0.25">
      <c r="A8" s="6" t="s">
        <v>19</v>
      </c>
      <c r="B8" s="8">
        <f>'Direct costs'!E8</f>
        <v>135</v>
      </c>
      <c r="C8" s="23" t="s">
        <v>58</v>
      </c>
      <c r="D8" s="26">
        <f t="shared" si="0"/>
        <v>2.6315789473684209E-2</v>
      </c>
    </row>
    <row r="9" spans="1:4" x14ac:dyDescent="0.25">
      <c r="A9" s="6" t="s">
        <v>25</v>
      </c>
      <c r="B9" s="8">
        <f>'Direct costs'!E9</f>
        <v>1102.5</v>
      </c>
      <c r="C9" s="23" t="s">
        <v>59</v>
      </c>
      <c r="D9" s="26">
        <f t="shared" si="0"/>
        <v>0.21491228070175439</v>
      </c>
    </row>
    <row r="10" spans="1:4" x14ac:dyDescent="0.25">
      <c r="A10" s="6" t="s">
        <v>20</v>
      </c>
      <c r="B10" s="8">
        <f>'Direct costs'!E10</f>
        <v>382.5</v>
      </c>
      <c r="C10" s="23" t="s">
        <v>60</v>
      </c>
      <c r="D10" s="26">
        <f t="shared" si="0"/>
        <v>7.4561403508771926E-2</v>
      </c>
    </row>
    <row r="11" spans="1:4" x14ac:dyDescent="0.25">
      <c r="A11" s="6" t="s">
        <v>23</v>
      </c>
      <c r="B11" s="8">
        <f>'Direct costs'!E11</f>
        <v>607.5</v>
      </c>
      <c r="C11" s="23" t="s">
        <v>60</v>
      </c>
      <c r="D11" s="26">
        <f t="shared" si="0"/>
        <v>0.11842105263157894</v>
      </c>
    </row>
    <row r="12" spans="1:4" x14ac:dyDescent="0.25">
      <c r="A12" s="6" t="s">
        <v>24</v>
      </c>
      <c r="B12" s="8">
        <f>'Direct costs'!E12</f>
        <v>225</v>
      </c>
      <c r="C12" s="23" t="s">
        <v>61</v>
      </c>
      <c r="D12" s="26">
        <f t="shared" si="0"/>
        <v>4.3859649122807015E-2</v>
      </c>
    </row>
    <row r="13" spans="1:4" ht="15" customHeight="1" x14ac:dyDescent="0.25">
      <c r="A13" s="17" t="s">
        <v>5</v>
      </c>
      <c r="B13" s="11">
        <f>SUM('Direct costs'!E13,'Direct costs'!E16)</f>
        <v>1125</v>
      </c>
      <c r="C13" s="23" t="s">
        <v>64</v>
      </c>
      <c r="D13" s="26">
        <f t="shared" si="0"/>
        <v>0.21929824561403508</v>
      </c>
    </row>
    <row r="14" spans="1:4" x14ac:dyDescent="0.25">
      <c r="A14" s="18" t="s">
        <v>51</v>
      </c>
      <c r="B14" s="20">
        <f>SUM(B3:B13)</f>
        <v>5130</v>
      </c>
      <c r="C14" s="7"/>
    </row>
    <row r="15" spans="1:4" x14ac:dyDescent="0.25">
      <c r="A15" s="18" t="s">
        <v>50</v>
      </c>
      <c r="B15" s="8">
        <f>SUM('Indirect costs'!E9, 'Indirect costs'!E9*0.3)</f>
        <v>1773.59</v>
      </c>
      <c r="C15" s="21"/>
    </row>
    <row r="16" spans="1:4" x14ac:dyDescent="0.25">
      <c r="A16" s="18" t="s">
        <v>52</v>
      </c>
      <c r="B16" s="8">
        <f>SUM(B14:B15)*0.3</f>
        <v>2071.0769999999998</v>
      </c>
      <c r="C16" s="21"/>
    </row>
    <row r="17" spans="1:3" x14ac:dyDescent="0.25">
      <c r="A17" s="19" t="s">
        <v>0</v>
      </c>
      <c r="B17" s="13">
        <f>SUM(B14:B16)</f>
        <v>8974.6669999999995</v>
      </c>
      <c r="C17" s="7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D8EE-2BBC-4BE8-976F-0ADCC2C06A9F}">
  <dimension ref="A1:F8"/>
  <sheetViews>
    <sheetView tabSelected="1" workbookViewId="0">
      <selection activeCell="B3" sqref="B3"/>
    </sheetView>
  </sheetViews>
  <sheetFormatPr defaultRowHeight="15" x14ac:dyDescent="0.25"/>
  <cols>
    <col min="1" max="1" width="8.85546875" customWidth="1"/>
    <col min="2" max="2" width="32.7109375" customWidth="1"/>
    <col min="3" max="3" width="15" customWidth="1"/>
    <col min="4" max="4" width="9.5703125" bestFit="1" customWidth="1"/>
    <col min="6" max="6" width="9.5703125" bestFit="1" customWidth="1"/>
  </cols>
  <sheetData>
    <row r="1" spans="1:6" x14ac:dyDescent="0.25">
      <c r="A1" s="12" t="s">
        <v>53</v>
      </c>
      <c r="B1" s="12" t="s">
        <v>1</v>
      </c>
      <c r="C1" s="12" t="s">
        <v>48</v>
      </c>
    </row>
    <row r="2" spans="1:6" x14ac:dyDescent="0.25">
      <c r="A2" s="22" t="s">
        <v>56</v>
      </c>
      <c r="B2" s="16" t="s">
        <v>54</v>
      </c>
      <c r="C2" s="11">
        <f>C8*SUM('Internal budget'!D3,'Internal budget'!D6,'Internal budget'!D13/2)</f>
        <v>1653.2281315789471</v>
      </c>
    </row>
    <row r="3" spans="1:6" x14ac:dyDescent="0.25">
      <c r="A3" s="22" t="s">
        <v>57</v>
      </c>
      <c r="B3" s="16" t="s">
        <v>67</v>
      </c>
      <c r="C3" s="11">
        <f>C8*SUM('Internal budget'!D4,'Internal budget'!D5)</f>
        <v>1417.0526842105262</v>
      </c>
    </row>
    <row r="4" spans="1:6" x14ac:dyDescent="0.25">
      <c r="A4" s="22" t="s">
        <v>58</v>
      </c>
      <c r="B4" s="16" t="s">
        <v>55</v>
      </c>
      <c r="C4" s="11">
        <f>C8*SUM('Internal budget'!D7,'Internal budget'!D8,'Internal budget'!D13/2)</f>
        <v>1850.0410043859645</v>
      </c>
    </row>
    <row r="5" spans="1:6" x14ac:dyDescent="0.25">
      <c r="A5" s="22" t="s">
        <v>59</v>
      </c>
      <c r="B5" s="16" t="s">
        <v>6</v>
      </c>
      <c r="C5" s="11">
        <f>C8*SUM('Internal budget'!D9)</f>
        <v>1928.7661535087718</v>
      </c>
    </row>
    <row r="6" spans="1:6" x14ac:dyDescent="0.25">
      <c r="A6" s="22" t="s">
        <v>60</v>
      </c>
      <c r="B6" s="16" t="s">
        <v>23</v>
      </c>
      <c r="C6" s="11">
        <f>C8*SUM('Internal budget'!D10:D11)</f>
        <v>1731.9532807017542</v>
      </c>
    </row>
    <row r="7" spans="1:6" x14ac:dyDescent="0.25">
      <c r="A7" s="22" t="s">
        <v>61</v>
      </c>
      <c r="B7" s="16" t="s">
        <v>63</v>
      </c>
      <c r="C7" s="11">
        <f>C8*SUM('Internal budget'!D12)</f>
        <v>393.62574561403505</v>
      </c>
      <c r="D7" s="27"/>
      <c r="F7" s="27"/>
    </row>
    <row r="8" spans="1:6" x14ac:dyDescent="0.25">
      <c r="A8" s="37" t="s">
        <v>0</v>
      </c>
      <c r="B8" s="38"/>
      <c r="C8" s="13">
        <f>'Internal budget'!B17</f>
        <v>8974.6669999999995</v>
      </c>
    </row>
  </sheetData>
  <mergeCells count="1">
    <mergeCell ref="A8:B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 units</vt:lpstr>
      <vt:lpstr>Basic costs</vt:lpstr>
      <vt:lpstr>Direct costs</vt:lpstr>
      <vt:lpstr>Indirect costs</vt:lpstr>
      <vt:lpstr>Internal budget</vt:lpstr>
      <vt:lpstr>Costumer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Tomillo</dc:creator>
  <cp:lastModifiedBy>Sara</cp:lastModifiedBy>
  <dcterms:created xsi:type="dcterms:W3CDTF">2018-06-17T21:19:00Z</dcterms:created>
  <dcterms:modified xsi:type="dcterms:W3CDTF">2018-06-24T09:55:45Z</dcterms:modified>
</cp:coreProperties>
</file>