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40" yWindow="240" windowWidth="25280" windowHeight="153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D69" i="1"/>
  <c r="C69" i="1"/>
  <c r="B69" i="1"/>
  <c r="D68" i="1"/>
  <c r="C68" i="1"/>
  <c r="B68" i="1"/>
  <c r="D67" i="1"/>
  <c r="C67" i="1"/>
  <c r="B67" i="1"/>
  <c r="D66" i="1"/>
  <c r="C66" i="1"/>
  <c r="B66" i="1"/>
  <c r="D65" i="1"/>
  <c r="C65" i="1"/>
  <c r="B65" i="1"/>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D12" i="1"/>
  <c r="C12" i="1"/>
  <c r="B12" i="1"/>
  <c r="D11" i="1"/>
  <c r="C11" i="1"/>
  <c r="B11" i="1"/>
  <c r="D10" i="1"/>
  <c r="C10" i="1"/>
  <c r="B10" i="1"/>
  <c r="C70" i="1"/>
  <c r="I10" i="1"/>
  <c r="L10" i="1"/>
  <c r="O10" i="1"/>
  <c r="I11" i="1"/>
  <c r="L11" i="1"/>
  <c r="O11" i="1"/>
  <c r="I12" i="1"/>
  <c r="L12" i="1"/>
  <c r="O12" i="1"/>
  <c r="I13" i="1"/>
  <c r="L13" i="1"/>
  <c r="O13" i="1"/>
  <c r="I14" i="1"/>
  <c r="L14" i="1"/>
  <c r="F14" i="1"/>
  <c r="O14" i="1"/>
  <c r="I15" i="1"/>
  <c r="L15" i="1"/>
  <c r="O15" i="1"/>
  <c r="I16" i="1"/>
  <c r="L16" i="1"/>
  <c r="O16" i="1"/>
  <c r="I17" i="1"/>
  <c r="L17" i="1"/>
  <c r="F17" i="1"/>
  <c r="O17" i="1"/>
  <c r="I18" i="1"/>
  <c r="L18" i="1"/>
  <c r="F18" i="1"/>
  <c r="O18" i="1"/>
  <c r="I19" i="1"/>
  <c r="L19" i="1"/>
  <c r="F19" i="1"/>
  <c r="O19" i="1"/>
  <c r="I20" i="1"/>
  <c r="L20" i="1"/>
  <c r="F20" i="1"/>
  <c r="O20" i="1"/>
  <c r="I21" i="1"/>
  <c r="L21" i="1"/>
  <c r="F21" i="1"/>
  <c r="O21" i="1"/>
  <c r="I22" i="1"/>
  <c r="L22" i="1"/>
  <c r="F22" i="1"/>
  <c r="O22" i="1"/>
  <c r="I23" i="1"/>
  <c r="L23" i="1"/>
  <c r="F23" i="1"/>
  <c r="O23" i="1"/>
  <c r="I24" i="1"/>
  <c r="L24" i="1"/>
  <c r="O24" i="1"/>
  <c r="I25" i="1"/>
  <c r="L25" i="1"/>
  <c r="F25" i="1"/>
  <c r="O25" i="1"/>
  <c r="I26" i="1"/>
  <c r="L26" i="1"/>
  <c r="O26" i="1"/>
  <c r="I27" i="1"/>
  <c r="L27" i="1"/>
  <c r="O27" i="1"/>
  <c r="I28" i="1"/>
  <c r="L28" i="1"/>
  <c r="O28" i="1"/>
  <c r="I29" i="1"/>
  <c r="L29" i="1"/>
  <c r="O29" i="1"/>
  <c r="I30" i="1"/>
  <c r="L30" i="1"/>
  <c r="F30" i="1"/>
  <c r="O30" i="1"/>
  <c r="I31" i="1"/>
  <c r="L31" i="1"/>
  <c r="F31" i="1"/>
  <c r="O31" i="1"/>
  <c r="I32" i="1"/>
  <c r="L32" i="1"/>
  <c r="O32" i="1"/>
  <c r="I33" i="1"/>
  <c r="L33" i="1"/>
  <c r="O33" i="1"/>
  <c r="I34" i="1"/>
  <c r="L34" i="1"/>
  <c r="O34" i="1"/>
  <c r="I35" i="1"/>
  <c r="L35" i="1"/>
  <c r="O35" i="1"/>
  <c r="I36" i="1"/>
  <c r="L36" i="1"/>
  <c r="F36" i="1"/>
  <c r="O36" i="1"/>
  <c r="I37" i="1"/>
  <c r="L37" i="1"/>
  <c r="F37" i="1"/>
  <c r="O37" i="1"/>
  <c r="I38" i="1"/>
  <c r="L38" i="1"/>
  <c r="F38" i="1"/>
  <c r="O38" i="1"/>
  <c r="I39" i="1"/>
  <c r="L39" i="1"/>
  <c r="F39" i="1"/>
  <c r="O39" i="1"/>
  <c r="I40" i="1"/>
  <c r="L40" i="1"/>
  <c r="F40" i="1"/>
  <c r="O40" i="1"/>
  <c r="I41" i="1"/>
  <c r="L41" i="1"/>
  <c r="F41" i="1"/>
  <c r="O41" i="1"/>
  <c r="I42" i="1"/>
  <c r="L42" i="1"/>
  <c r="F42" i="1"/>
  <c r="O42" i="1"/>
  <c r="I43" i="1"/>
  <c r="L43" i="1"/>
  <c r="F43" i="1"/>
  <c r="O43" i="1"/>
  <c r="I44" i="1"/>
  <c r="L44" i="1"/>
  <c r="F44" i="1"/>
  <c r="O44" i="1"/>
  <c r="I45" i="1"/>
  <c r="L45" i="1"/>
  <c r="F45" i="1"/>
  <c r="O45" i="1"/>
  <c r="I46" i="1"/>
  <c r="L46" i="1"/>
  <c r="F46" i="1"/>
  <c r="O46" i="1"/>
  <c r="I47" i="1"/>
  <c r="L47" i="1"/>
  <c r="F47" i="1"/>
  <c r="O47" i="1"/>
  <c r="I48" i="1"/>
  <c r="L48" i="1"/>
  <c r="O48" i="1"/>
  <c r="I49" i="1"/>
  <c r="L49" i="1"/>
  <c r="F49" i="1"/>
  <c r="O49" i="1"/>
  <c r="I50" i="1"/>
  <c r="L50" i="1"/>
  <c r="F50" i="1"/>
  <c r="O50" i="1"/>
  <c r="I51" i="1"/>
  <c r="L51" i="1"/>
  <c r="F51" i="1"/>
  <c r="O51" i="1"/>
  <c r="I52" i="1"/>
  <c r="L52" i="1"/>
  <c r="F52" i="1"/>
  <c r="O52" i="1"/>
  <c r="I53" i="1"/>
  <c r="L53" i="1"/>
  <c r="F53" i="1"/>
  <c r="O53" i="1"/>
  <c r="I54" i="1"/>
  <c r="L54" i="1"/>
  <c r="F54" i="1"/>
  <c r="O54" i="1"/>
  <c r="I55" i="1"/>
  <c r="L55" i="1"/>
  <c r="F55" i="1"/>
  <c r="O55" i="1"/>
  <c r="I56" i="1"/>
  <c r="L56" i="1"/>
  <c r="F56" i="1"/>
  <c r="O56" i="1"/>
  <c r="I57" i="1"/>
  <c r="L57" i="1"/>
  <c r="F57" i="1"/>
  <c r="O57" i="1"/>
  <c r="I58" i="1"/>
  <c r="L58" i="1"/>
  <c r="F58" i="1"/>
  <c r="O58" i="1"/>
  <c r="I59" i="1"/>
  <c r="L59" i="1"/>
  <c r="F59" i="1"/>
  <c r="O59" i="1"/>
  <c r="I60" i="1"/>
  <c r="L60" i="1"/>
  <c r="F60" i="1"/>
  <c r="O60" i="1"/>
  <c r="I61" i="1"/>
  <c r="L61" i="1"/>
  <c r="O61" i="1"/>
  <c r="I62" i="1"/>
  <c r="L62" i="1"/>
  <c r="O62" i="1"/>
  <c r="I63" i="1"/>
  <c r="L63" i="1"/>
  <c r="F63" i="1"/>
  <c r="O63" i="1"/>
  <c r="I64" i="1"/>
  <c r="L64" i="1"/>
  <c r="O64" i="1"/>
  <c r="I65" i="1"/>
  <c r="L65" i="1"/>
  <c r="F65" i="1"/>
  <c r="O65" i="1"/>
  <c r="I66" i="1"/>
  <c r="L66" i="1"/>
  <c r="F66" i="1"/>
  <c r="O66" i="1"/>
  <c r="I67" i="1"/>
  <c r="L67" i="1"/>
  <c r="F67" i="1"/>
  <c r="O67" i="1"/>
  <c r="I68" i="1"/>
  <c r="L68" i="1"/>
  <c r="O68" i="1"/>
  <c r="I69" i="1"/>
  <c r="L69" i="1"/>
  <c r="F69" i="1"/>
  <c r="O69" i="1"/>
  <c r="O70" i="1"/>
  <c r="B70" i="1"/>
  <c r="O71" i="1"/>
  <c r="M6" i="1"/>
  <c r="F10" i="1"/>
  <c r="N10" i="1"/>
  <c r="F11" i="1"/>
  <c r="N11" i="1"/>
  <c r="F12" i="1"/>
  <c r="N12" i="1"/>
  <c r="F13" i="1"/>
  <c r="N13" i="1"/>
  <c r="N14" i="1"/>
  <c r="F15" i="1"/>
  <c r="N15" i="1"/>
  <c r="F16" i="1"/>
  <c r="N16" i="1"/>
  <c r="N17" i="1"/>
  <c r="N18" i="1"/>
  <c r="N19" i="1"/>
  <c r="N20" i="1"/>
  <c r="N21" i="1"/>
  <c r="N22" i="1"/>
  <c r="N23" i="1"/>
  <c r="N24" i="1"/>
  <c r="N25" i="1"/>
  <c r="F26" i="1"/>
  <c r="N26" i="1"/>
  <c r="F27" i="1"/>
  <c r="N27" i="1"/>
  <c r="F28" i="1"/>
  <c r="N28" i="1"/>
  <c r="N29" i="1"/>
  <c r="N30" i="1"/>
  <c r="N31" i="1"/>
  <c r="F32" i="1"/>
  <c r="N32" i="1"/>
  <c r="N33" i="1"/>
  <c r="F34" i="1"/>
  <c r="N34" i="1"/>
  <c r="N35" i="1"/>
  <c r="N36" i="1"/>
  <c r="N37" i="1"/>
  <c r="N38" i="1"/>
  <c r="N39" i="1"/>
  <c r="N40" i="1"/>
  <c r="N41" i="1"/>
  <c r="N42" i="1"/>
  <c r="N43" i="1"/>
  <c r="N44" i="1"/>
  <c r="N45" i="1"/>
  <c r="N46" i="1"/>
  <c r="N47" i="1"/>
  <c r="F48" i="1"/>
  <c r="N48" i="1"/>
  <c r="N49" i="1"/>
  <c r="N50" i="1"/>
  <c r="N51" i="1"/>
  <c r="N52" i="1"/>
  <c r="N53" i="1"/>
  <c r="N54" i="1"/>
  <c r="N55" i="1"/>
  <c r="N56" i="1"/>
  <c r="N57" i="1"/>
  <c r="N58" i="1"/>
  <c r="N59" i="1"/>
  <c r="N60" i="1"/>
  <c r="N61" i="1"/>
  <c r="F62" i="1"/>
  <c r="N62" i="1"/>
  <c r="N63" i="1"/>
  <c r="F64" i="1"/>
  <c r="N64" i="1"/>
  <c r="N65" i="1"/>
  <c r="N66" i="1"/>
  <c r="N67" i="1"/>
  <c r="F68" i="1"/>
  <c r="N68" i="1"/>
  <c r="N69" i="1"/>
  <c r="N70" i="1"/>
  <c r="N71" i="1"/>
  <c r="L6" i="1"/>
  <c r="N6" i="1"/>
  <c r="F61"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K5" i="1"/>
  <c r="K6" i="1"/>
  <c r="D70" i="1"/>
  <c r="M5" i="1"/>
  <c r="L5" i="1"/>
  <c r="F33" i="1"/>
  <c r="J71" i="1"/>
  <c r="P71" i="1"/>
  <c r="J10" i="1"/>
  <c r="K10" i="1"/>
  <c r="M10" i="1"/>
  <c r="J11" i="1"/>
  <c r="K11" i="1"/>
  <c r="M11" i="1"/>
  <c r="J12" i="1"/>
  <c r="K12" i="1"/>
  <c r="M12" i="1"/>
  <c r="J13" i="1"/>
  <c r="K13" i="1"/>
  <c r="M13" i="1"/>
  <c r="J14" i="1"/>
  <c r="K14" i="1"/>
  <c r="M14" i="1"/>
  <c r="J15" i="1"/>
  <c r="K15" i="1"/>
  <c r="M15" i="1"/>
  <c r="J16" i="1"/>
  <c r="K16" i="1"/>
  <c r="M16" i="1"/>
  <c r="J17" i="1"/>
  <c r="K17" i="1"/>
  <c r="M17" i="1"/>
  <c r="J18" i="1"/>
  <c r="K18" i="1"/>
  <c r="M18" i="1"/>
  <c r="J19" i="1"/>
  <c r="K19" i="1"/>
  <c r="M19" i="1"/>
  <c r="J20" i="1"/>
  <c r="K20" i="1"/>
  <c r="M20" i="1"/>
  <c r="J21" i="1"/>
  <c r="K21" i="1"/>
  <c r="M21" i="1"/>
  <c r="J22" i="1"/>
  <c r="K22" i="1"/>
  <c r="M22" i="1"/>
  <c r="J23" i="1"/>
  <c r="K23" i="1"/>
  <c r="M23" i="1"/>
  <c r="J24" i="1"/>
  <c r="K24" i="1"/>
  <c r="M24" i="1"/>
  <c r="J25" i="1"/>
  <c r="K25" i="1"/>
  <c r="M25" i="1"/>
  <c r="J26" i="1"/>
  <c r="K26" i="1"/>
  <c r="M26" i="1"/>
  <c r="J27" i="1"/>
  <c r="K27" i="1"/>
  <c r="M27" i="1"/>
  <c r="J28" i="1"/>
  <c r="K28" i="1"/>
  <c r="M28" i="1"/>
  <c r="J29" i="1"/>
  <c r="K29" i="1"/>
  <c r="M29" i="1"/>
  <c r="J30" i="1"/>
  <c r="K30" i="1"/>
  <c r="M30" i="1"/>
  <c r="J31" i="1"/>
  <c r="K31" i="1"/>
  <c r="M31" i="1"/>
  <c r="J32" i="1"/>
  <c r="K32" i="1"/>
  <c r="M32" i="1"/>
  <c r="J33" i="1"/>
  <c r="K33" i="1"/>
  <c r="M33" i="1"/>
  <c r="J34" i="1"/>
  <c r="K34" i="1"/>
  <c r="M34" i="1"/>
  <c r="J35" i="1"/>
  <c r="K35" i="1"/>
  <c r="M35" i="1"/>
  <c r="J36" i="1"/>
  <c r="K36" i="1"/>
  <c r="M36" i="1"/>
  <c r="J37" i="1"/>
  <c r="K37" i="1"/>
  <c r="M37" i="1"/>
  <c r="J38" i="1"/>
  <c r="K38" i="1"/>
  <c r="M38" i="1"/>
  <c r="J39" i="1"/>
  <c r="K39" i="1"/>
  <c r="M39" i="1"/>
  <c r="J40" i="1"/>
  <c r="K40" i="1"/>
  <c r="M40" i="1"/>
  <c r="J41" i="1"/>
  <c r="K41" i="1"/>
  <c r="M41" i="1"/>
  <c r="J42" i="1"/>
  <c r="K42" i="1"/>
  <c r="M42" i="1"/>
  <c r="J43" i="1"/>
  <c r="K43" i="1"/>
  <c r="M43" i="1"/>
  <c r="J44" i="1"/>
  <c r="K44" i="1"/>
  <c r="M44" i="1"/>
  <c r="J45" i="1"/>
  <c r="K45" i="1"/>
  <c r="M45" i="1"/>
  <c r="J46" i="1"/>
  <c r="K46" i="1"/>
  <c r="M46" i="1"/>
  <c r="J47" i="1"/>
  <c r="K47" i="1"/>
  <c r="M47" i="1"/>
  <c r="J48" i="1"/>
  <c r="K48" i="1"/>
  <c r="M48" i="1"/>
  <c r="J49" i="1"/>
  <c r="K49" i="1"/>
  <c r="M49" i="1"/>
  <c r="J50" i="1"/>
  <c r="K50" i="1"/>
  <c r="M50" i="1"/>
  <c r="J51" i="1"/>
  <c r="K51" i="1"/>
  <c r="M51" i="1"/>
  <c r="J52" i="1"/>
  <c r="K52" i="1"/>
  <c r="M52" i="1"/>
  <c r="J53" i="1"/>
  <c r="K53" i="1"/>
  <c r="M53" i="1"/>
  <c r="J54" i="1"/>
  <c r="K54" i="1"/>
  <c r="M54" i="1"/>
  <c r="J55" i="1"/>
  <c r="K55" i="1"/>
  <c r="M55" i="1"/>
  <c r="J56" i="1"/>
  <c r="K56" i="1"/>
  <c r="M56" i="1"/>
  <c r="J57" i="1"/>
  <c r="K57" i="1"/>
  <c r="M57" i="1"/>
  <c r="J58" i="1"/>
  <c r="K58" i="1"/>
  <c r="M58" i="1"/>
  <c r="J59" i="1"/>
  <c r="K59" i="1"/>
  <c r="M59" i="1"/>
  <c r="J60" i="1"/>
  <c r="K60" i="1"/>
  <c r="M60" i="1"/>
  <c r="J61" i="1"/>
  <c r="K61" i="1"/>
  <c r="M61" i="1"/>
  <c r="J62" i="1"/>
  <c r="K62" i="1"/>
  <c r="M62" i="1"/>
  <c r="J63" i="1"/>
  <c r="K63" i="1"/>
  <c r="M63" i="1"/>
  <c r="J64" i="1"/>
  <c r="K64" i="1"/>
  <c r="M64" i="1"/>
  <c r="J65" i="1"/>
  <c r="K65" i="1"/>
  <c r="M65" i="1"/>
  <c r="J66" i="1"/>
  <c r="K66" i="1"/>
  <c r="M66" i="1"/>
  <c r="J67" i="1"/>
  <c r="K67" i="1"/>
  <c r="M67" i="1"/>
  <c r="J68" i="1"/>
  <c r="K68" i="1"/>
  <c r="M68" i="1"/>
  <c r="J69" i="1"/>
  <c r="K69" i="1"/>
  <c r="M69" i="1"/>
  <c r="M73" i="1"/>
  <c r="M72" i="1"/>
  <c r="L73" i="1"/>
  <c r="L72" i="1"/>
  <c r="F24" i="1"/>
  <c r="F29" i="1"/>
  <c r="F35" i="1"/>
  <c r="J70" i="1"/>
  <c r="I6" i="1"/>
  <c r="K70" i="1"/>
  <c r="I70" i="1"/>
  <c r="G69" i="1"/>
  <c r="H69" i="1"/>
  <c r="G68" i="1"/>
  <c r="H68" i="1"/>
  <c r="G67" i="1"/>
  <c r="H67" i="1"/>
  <c r="G66" i="1"/>
  <c r="H66" i="1"/>
  <c r="G65" i="1"/>
  <c r="H65" i="1"/>
  <c r="G64" i="1"/>
  <c r="H64" i="1"/>
  <c r="G63" i="1"/>
  <c r="H63" i="1"/>
  <c r="G62" i="1"/>
  <c r="H62" i="1"/>
  <c r="G61" i="1"/>
  <c r="H61" i="1"/>
  <c r="G60" i="1"/>
  <c r="H60" i="1"/>
  <c r="G59" i="1"/>
  <c r="H59" i="1"/>
  <c r="G58" i="1"/>
  <c r="H58" i="1"/>
  <c r="G57" i="1"/>
  <c r="H57" i="1"/>
  <c r="G56" i="1"/>
  <c r="H56" i="1"/>
  <c r="G55" i="1"/>
  <c r="H55" i="1"/>
  <c r="G54" i="1"/>
  <c r="H54" i="1"/>
  <c r="G53" i="1"/>
  <c r="H53" i="1"/>
  <c r="G52" i="1"/>
  <c r="H52" i="1"/>
  <c r="G51" i="1"/>
  <c r="H51" i="1"/>
  <c r="G50" i="1"/>
  <c r="H50" i="1"/>
  <c r="G49" i="1"/>
  <c r="H49" i="1"/>
  <c r="G48" i="1"/>
  <c r="H48" i="1"/>
  <c r="G47" i="1"/>
  <c r="H47" i="1"/>
  <c r="G46" i="1"/>
  <c r="H46" i="1"/>
  <c r="G45" i="1"/>
  <c r="H45" i="1"/>
  <c r="G44" i="1"/>
  <c r="H44" i="1"/>
  <c r="G43" i="1"/>
  <c r="H43" i="1"/>
  <c r="G42" i="1"/>
  <c r="H42" i="1"/>
  <c r="G41" i="1"/>
  <c r="H41" i="1"/>
  <c r="G40" i="1"/>
  <c r="H40" i="1"/>
  <c r="G39" i="1"/>
  <c r="H39" i="1"/>
  <c r="G38" i="1"/>
  <c r="H38" i="1"/>
  <c r="G37" i="1"/>
  <c r="H37" i="1"/>
  <c r="G36" i="1"/>
  <c r="H36" i="1"/>
  <c r="G35" i="1"/>
  <c r="H35" i="1"/>
  <c r="G34" i="1"/>
  <c r="H34" i="1"/>
  <c r="G33" i="1"/>
  <c r="H33" i="1"/>
  <c r="G32" i="1"/>
  <c r="H32" i="1"/>
  <c r="G31" i="1"/>
  <c r="H31" i="1"/>
  <c r="G30" i="1"/>
  <c r="H30" i="1"/>
  <c r="G29" i="1"/>
  <c r="H29" i="1"/>
  <c r="G28" i="1"/>
  <c r="H28" i="1"/>
  <c r="G27" i="1"/>
  <c r="H27" i="1"/>
  <c r="G26" i="1"/>
  <c r="H26" i="1"/>
  <c r="G25" i="1"/>
  <c r="H25" i="1"/>
  <c r="G24" i="1"/>
  <c r="H24" i="1"/>
  <c r="G23" i="1"/>
  <c r="H23" i="1"/>
  <c r="G22" i="1"/>
  <c r="H22" i="1"/>
  <c r="G21" i="1"/>
  <c r="H21" i="1"/>
  <c r="G20" i="1"/>
  <c r="H20" i="1"/>
  <c r="G19" i="1"/>
  <c r="H19" i="1"/>
  <c r="G18" i="1"/>
  <c r="H18" i="1"/>
  <c r="G17" i="1"/>
  <c r="H17" i="1"/>
  <c r="G16" i="1"/>
  <c r="H16" i="1"/>
  <c r="G15" i="1"/>
  <c r="H15" i="1"/>
  <c r="G14" i="1"/>
  <c r="H14" i="1"/>
  <c r="G13" i="1"/>
  <c r="H13" i="1"/>
  <c r="G12" i="1"/>
  <c r="H12" i="1"/>
  <c r="G11" i="1"/>
  <c r="H11" i="1"/>
  <c r="G10" i="1"/>
  <c r="H10" i="1"/>
</calcChain>
</file>

<file path=xl/sharedStrings.xml><?xml version="1.0" encoding="utf-8"?>
<sst xmlns="http://schemas.openxmlformats.org/spreadsheetml/2006/main" count="29" uniqueCount="29">
  <si>
    <t>Small major</t>
  </si>
  <si>
    <t>Majority shutout</t>
  </si>
  <si>
    <t>Shut out</t>
  </si>
  <si>
    <t>District</t>
  </si>
  <si>
    <t>Independent</t>
  </si>
  <si>
    <t>Dominated?</t>
  </si>
  <si>
    <t>Large Major</t>
  </si>
  <si>
    <t>Democrat</t>
  </si>
  <si>
    <t>Republican</t>
  </si>
  <si>
    <t>Large M %</t>
  </si>
  <si>
    <t># Shut out?</t>
  </si>
  <si>
    <t>This spreadsheet calculates how many Oregon voters are effectively disenfranchised in the selection of their legislators by today's primary system.</t>
  </si>
  <si>
    <t>by which the bigger major party leads in registration in order to be considered dominant.</t>
  </si>
  <si>
    <t>Domination Threshold</t>
  </si>
  <si>
    <t>Dominant Party</t>
  </si>
  <si>
    <t>R Dominates</t>
  </si>
  <si>
    <t>D Dominates</t>
  </si>
  <si>
    <t>Party Dominates Majority</t>
  </si>
  <si>
    <t>Dems Shutout</t>
  </si>
  <si>
    <t>Reps Shutout</t>
  </si>
  <si>
    <t>Independents</t>
  </si>
  <si>
    <t>Democrats</t>
  </si>
  <si>
    <t>Republicans</t>
  </si>
  <si>
    <t>Total Voters</t>
  </si>
  <si>
    <t>46,120 40,460 46,531 45,210 49,298 41,272 43,114 47,248 42,025 43,140 44,604 39,314 44,868 43,792 43,931 41,284 43,283 41,241 41,721 44,108 34,251 27,154 45,697 41,832 41,403 45,138 42,678 39,572 34,704 41,126 46,151 44,053 46,446 40,669 44,587 49,557 45,728 49,441 46,316 45,001 46,707 51,180 51,472 43,192 45,831 43,834 36,017 38,315 35,577 36,235 41,467 43,329 49,459 49,032 46,372 37,564 30,647 39,651 43,055 35,598</t>
  </si>
  <si>
    <t>12,474 10,043 11,895 10,120 22,100 11,900 12,340 24,592 14,186 15,784 18,026 14,858 20,492 17,010 13,887 20,313 11,289 11,298 13,034 15,740 12,920 9,413 13,709 13,577 12,362 15,304 19,318 16,036 12,631 15,246 16,798 15,854 21,217 18,043 19,475 28,390 17,365 24,477 14,431 16,945 24,754 33,661 34,447 25,589 27,289 25,594 16,200 15,744 13,439 13,583 14,777 15,158 14,061 18,494 10,162 7,765 6,885 9,257 12,434 6,740</t>
  </si>
  <si>
    <t>17,999 15,858 17,406 18,882 12,092 14,285 15,994 9,434 13,129 11,445 12,820 9,861 10,580 11,699 14,915 8,028 16,250 15,872 14,501 14,127 8,232 6,364 17,418 13,724 14,886 15,166 10,123 9,225 8,758 10,291 12,928 12,701 9,720 8,634 11,059 5,711 14,359 11,296 17,129 12,625 7,781 2,511 2,460 3,299 5,252 4,282 6,115 7,716 8,305 9,080 11,122 12,997 18,290 13,140 19,426 16,975 10,898 17,075 15,621 16,865</t>
  </si>
  <si>
    <t>The Independent column includes members of the Independent Party of Oregon, all minor parties, and those not affiliated with a party. The domination threshold variable adjusts the edge</t>
  </si>
  <si>
    <t>Reg Stats - 2016-11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</si>
</sst>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mbria"/>
      <scheme val="major"/>
    </font>
  </fonts>
  <fills count="2">
    <fill>
      <patternFill patternType="none"/>
    </fill>
    <fill>
      <patternFill patternType="gray125"/>
    </fill>
  </fills>
  <borders count="1">
    <border>
      <left/>
      <right/>
      <top/>
      <bottom/>
      <diagonal/>
    </border>
  </borders>
  <cellStyleXfs count="9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xf numFmtId="3" fontId="4" fillId="0" borderId="0" xfId="0" applyNumberFormat="1" applyFont="1"/>
    <xf numFmtId="164" fontId="4" fillId="0" borderId="0" xfId="1" applyNumberFormat="1" applyFont="1"/>
    <xf numFmtId="3" fontId="0" fillId="0" borderId="0" xfId="0" applyNumberFormat="1"/>
    <xf numFmtId="164" fontId="0" fillId="0" borderId="0" xfId="1" applyNumberFormat="1" applyFont="1"/>
    <xf numFmtId="164" fontId="0" fillId="0" borderId="0" xfId="0" applyNumberFormat="1"/>
    <xf numFmtId="0" fontId="4" fillId="0" borderId="0" xfId="0" applyFont="1" applyAlignment="1">
      <alignment horizontal="right"/>
    </xf>
  </cellXfs>
  <cellStyles count="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tabSelected="1" workbookViewId="0">
      <selection activeCell="A10" sqref="A10"/>
    </sheetView>
  </sheetViews>
  <sheetFormatPr baseColWidth="10" defaultRowHeight="15" x14ac:dyDescent="0"/>
  <cols>
    <col min="1" max="1" width="19.33203125" customWidth="1"/>
    <col min="2" max="2" width="11.83203125" bestFit="1" customWidth="1"/>
    <col min="3" max="4" width="11" bestFit="1" customWidth="1"/>
    <col min="5" max="5" width="18.5" customWidth="1"/>
    <col min="6" max="6" width="13.5" customWidth="1"/>
    <col min="7" max="7" width="11" bestFit="1" customWidth="1"/>
    <col min="8" max="8" width="11" customWidth="1"/>
    <col min="9" max="10" width="11" bestFit="1" customWidth="1"/>
    <col min="11" max="11" width="16" customWidth="1"/>
    <col min="12" max="12" width="15.5" customWidth="1"/>
    <col min="13" max="13" width="14.6640625" customWidth="1"/>
  </cols>
  <sheetData>
    <row r="1" spans="1:15">
      <c r="A1" s="1" t="s">
        <v>11</v>
      </c>
      <c r="B1" s="1"/>
      <c r="C1" s="1"/>
      <c r="D1" s="1"/>
      <c r="E1" s="1"/>
      <c r="F1" s="1"/>
      <c r="G1" s="1"/>
      <c r="H1" s="1"/>
      <c r="I1" s="1"/>
      <c r="J1" s="1"/>
      <c r="K1" s="1"/>
    </row>
    <row r="2" spans="1:15">
      <c r="A2" s="1" t="s">
        <v>27</v>
      </c>
      <c r="B2" s="1"/>
      <c r="C2" s="1"/>
      <c r="D2" s="1"/>
      <c r="E2" s="1"/>
      <c r="F2" s="1"/>
      <c r="G2" s="1"/>
      <c r="H2" s="1"/>
      <c r="I2" s="1"/>
      <c r="J2" s="1"/>
      <c r="K2" s="1"/>
    </row>
    <row r="3" spans="1:15">
      <c r="A3" s="1" t="s">
        <v>12</v>
      </c>
      <c r="B3" s="1"/>
      <c r="C3" s="1"/>
      <c r="D3" s="1"/>
      <c r="E3" s="1"/>
      <c r="F3" s="1"/>
      <c r="G3" s="1"/>
      <c r="H3" s="1"/>
      <c r="I3" s="1"/>
      <c r="J3" s="1"/>
      <c r="K3" s="1"/>
    </row>
    <row r="4" spans="1:15">
      <c r="A4" s="1"/>
      <c r="B4" s="1"/>
      <c r="C4" s="1"/>
      <c r="D4" s="1"/>
      <c r="E4" s="1"/>
      <c r="F4" s="1"/>
      <c r="G4" s="1" t="s">
        <v>13</v>
      </c>
      <c r="I4" s="3">
        <v>0.08</v>
      </c>
      <c r="J4" s="1"/>
      <c r="K4" s="1" t="s">
        <v>20</v>
      </c>
      <c r="L4" t="s">
        <v>21</v>
      </c>
      <c r="M4" t="s">
        <v>22</v>
      </c>
    </row>
    <row r="5" spans="1:15">
      <c r="A5" s="1"/>
      <c r="B5" s="1"/>
      <c r="C5" s="1"/>
      <c r="D5" s="1"/>
      <c r="E5" s="1"/>
      <c r="F5" s="1"/>
      <c r="G5" s="1"/>
      <c r="J5" s="1"/>
      <c r="K5" s="3">
        <f>E70/B70</f>
        <v>0.33985062691689877</v>
      </c>
      <c r="L5" s="5">
        <f>C70/B70</f>
        <v>0.38189061598488205</v>
      </c>
      <c r="M5" s="5">
        <f>D70/B70</f>
        <v>0.27825875709821918</v>
      </c>
    </row>
    <row r="6" spans="1:15">
      <c r="A6" s="1"/>
      <c r="B6" s="1"/>
      <c r="C6" s="1"/>
      <c r="D6" s="1"/>
      <c r="E6" s="1"/>
      <c r="F6" s="1"/>
      <c r="G6" s="1"/>
      <c r="H6" s="1" t="s">
        <v>2</v>
      </c>
      <c r="I6" s="3">
        <f>J70/B70</f>
        <v>0.51116015638078616</v>
      </c>
      <c r="J6" s="1"/>
      <c r="K6" s="3">
        <f>K5</f>
        <v>0.33985062691689877</v>
      </c>
      <c r="L6" s="5">
        <f>N71</f>
        <v>5.7633685561250828E-2</v>
      </c>
      <c r="M6" s="5">
        <f>O71</f>
        <v>0.11367584390263653</v>
      </c>
      <c r="N6" s="6">
        <f>M6+L6</f>
        <v>0.17130952946388736</v>
      </c>
    </row>
    <row r="7" spans="1:15">
      <c r="A7" s="1"/>
      <c r="B7" s="1"/>
      <c r="C7" s="1"/>
      <c r="D7" s="1"/>
      <c r="E7" s="1"/>
      <c r="F7" s="1"/>
      <c r="G7" s="1"/>
      <c r="J7" s="1"/>
      <c r="K7" s="1"/>
    </row>
    <row r="8" spans="1:15">
      <c r="A8" s="1" t="s">
        <v>3</v>
      </c>
      <c r="B8" s="1" t="s">
        <v>23</v>
      </c>
      <c r="C8" s="1" t="s">
        <v>7</v>
      </c>
      <c r="D8" s="1" t="s">
        <v>8</v>
      </c>
      <c r="E8" s="7" t="s">
        <v>4</v>
      </c>
      <c r="F8" s="1" t="s">
        <v>0</v>
      </c>
      <c r="G8" s="1" t="s">
        <v>6</v>
      </c>
      <c r="H8" s="1" t="s">
        <v>9</v>
      </c>
      <c r="I8" s="1" t="s">
        <v>5</v>
      </c>
      <c r="J8" s="1" t="s">
        <v>10</v>
      </c>
      <c r="K8" s="1" t="s">
        <v>1</v>
      </c>
      <c r="L8" s="1" t="s">
        <v>14</v>
      </c>
      <c r="M8" s="1" t="s">
        <v>17</v>
      </c>
      <c r="N8" s="1" t="s">
        <v>18</v>
      </c>
      <c r="O8" s="1" t="s">
        <v>19</v>
      </c>
    </row>
    <row r="9" spans="1:15">
      <c r="A9" s="1" t="s">
        <v>28</v>
      </c>
      <c r="B9" t="s">
        <v>24</v>
      </c>
      <c r="C9" t="s">
        <v>25</v>
      </c>
      <c r="D9" t="s">
        <v>26</v>
      </c>
      <c r="E9" s="1"/>
      <c r="F9" s="1"/>
      <c r="G9" s="1"/>
      <c r="H9" s="1"/>
      <c r="I9" s="1"/>
      <c r="J9" s="1"/>
      <c r="K9" s="1"/>
      <c r="L9" s="1"/>
      <c r="M9" s="1"/>
      <c r="N9" s="1"/>
      <c r="O9" s="1"/>
    </row>
    <row r="10" spans="1:15">
      <c r="A10" s="1">
        <v>1</v>
      </c>
      <c r="B10" s="4">
        <f>INT(TRIM(MID(SUBSTITUTE(B$9," ",REPT(" ",LEN(B$9))), ($A10-1)*LEN(B$9)+1, LEN(B$9))))</f>
        <v>46120</v>
      </c>
      <c r="C10" s="4">
        <f t="shared" ref="C10:D29" si="0">INT(TRIM(MID(SUBSTITUTE(C$9," ",REPT(" ",LEN(C$9))), ($A10-1)*LEN(C$9)+1, LEN(C$9))))</f>
        <v>12474</v>
      </c>
      <c r="D10" s="4">
        <f t="shared" si="0"/>
        <v>17999</v>
      </c>
      <c r="E10" s="2">
        <f>B10-D10-C10</f>
        <v>15647</v>
      </c>
      <c r="F10" s="2">
        <f>MIN(C10,D10)</f>
        <v>12474</v>
      </c>
      <c r="G10" s="2">
        <f>MAX(C10,D10)</f>
        <v>17999</v>
      </c>
      <c r="H10" s="3">
        <f>G10/B10</f>
        <v>0.39026452732003469</v>
      </c>
      <c r="I10" s="1" t="b">
        <f>ABS((C10-D10)/B10) &gt;$I$4</f>
        <v>1</v>
      </c>
      <c r="J10" s="2">
        <f>E10+IF(I10,F10,0)</f>
        <v>28121</v>
      </c>
      <c r="K10" s="1" t="b">
        <f>J10*2&gt;B10</f>
        <v>1</v>
      </c>
      <c r="L10" t="str">
        <f>IF(I10,IF(C10&gt;D10,"D","R"),"")</f>
        <v>R</v>
      </c>
      <c r="M10" t="str">
        <f>IF(K10,L10,"")</f>
        <v>R</v>
      </c>
      <c r="N10">
        <f>IF(L10="R", F10, 0)</f>
        <v>12474</v>
      </c>
      <c r="O10">
        <f>IF(L10="D", F10, 0)</f>
        <v>0</v>
      </c>
    </row>
    <row r="11" spans="1:15">
      <c r="A11" s="1">
        <f>A10+1</f>
        <v>2</v>
      </c>
      <c r="B11" s="4">
        <f t="shared" ref="B11:D30" si="1">INT(TRIM(MID(SUBSTITUTE(B$9," ",REPT(" ",LEN(B$9))), ($A11-1)*LEN(B$9)+1, LEN(B$9))))</f>
        <v>40460</v>
      </c>
      <c r="C11" s="4">
        <f t="shared" si="0"/>
        <v>10043</v>
      </c>
      <c r="D11" s="4">
        <f t="shared" si="0"/>
        <v>15858</v>
      </c>
      <c r="E11" s="2">
        <f>B11-D11-C11</f>
        <v>14559</v>
      </c>
      <c r="F11" s="2">
        <f>MIN(C11,D11)</f>
        <v>10043</v>
      </c>
      <c r="G11" s="2">
        <f>MAX(C11,D11)</f>
        <v>15858</v>
      </c>
      <c r="H11" s="3">
        <f>G11/B11</f>
        <v>0.39194265941670786</v>
      </c>
      <c r="I11" s="1" t="b">
        <f>ABS((C11-D11)/B11) &gt;$I$4</f>
        <v>1</v>
      </c>
      <c r="J11" s="2">
        <f>E11+IF(I11,F11,0)</f>
        <v>24602</v>
      </c>
      <c r="K11" s="1" t="b">
        <f>J11*2&gt;B11</f>
        <v>1</v>
      </c>
      <c r="L11" t="str">
        <f>IF(I11,IF(C11&gt;D11,"D","R"),"")</f>
        <v>R</v>
      </c>
      <c r="M11" t="str">
        <f t="shared" ref="M11:M69" si="2">IF(K11,L11,"")</f>
        <v>R</v>
      </c>
      <c r="N11">
        <f t="shared" ref="N11:N69" si="3">IF(L11="R", F11, 0)</f>
        <v>10043</v>
      </c>
      <c r="O11">
        <f t="shared" ref="O11:O69" si="4">IF(L11="D", F11, 0)</f>
        <v>0</v>
      </c>
    </row>
    <row r="12" spans="1:15">
      <c r="A12" s="1">
        <f t="shared" ref="A12:A69" si="5">A11+1</f>
        <v>3</v>
      </c>
      <c r="B12" s="4">
        <f t="shared" si="1"/>
        <v>46531</v>
      </c>
      <c r="C12" s="4">
        <f t="shared" si="0"/>
        <v>11895</v>
      </c>
      <c r="D12" s="4">
        <f t="shared" si="0"/>
        <v>17406</v>
      </c>
      <c r="E12" s="2">
        <f>B12-D12-C12</f>
        <v>17230</v>
      </c>
      <c r="F12" s="2">
        <f>MIN(C12,D12)</f>
        <v>11895</v>
      </c>
      <c r="G12" s="2">
        <f>MAX(C12,D12)</f>
        <v>17406</v>
      </c>
      <c r="H12" s="3">
        <f>G12/B12</f>
        <v>0.37407319851281939</v>
      </c>
      <c r="I12" s="1" t="b">
        <f>ABS((C12-D12)/B12) &gt;$I$4</f>
        <v>1</v>
      </c>
      <c r="J12" s="2">
        <f>E12+IF(I12,F12,0)</f>
        <v>29125</v>
      </c>
      <c r="K12" s="1" t="b">
        <f>J12*2&gt;B12</f>
        <v>1</v>
      </c>
      <c r="L12" t="str">
        <f>IF(I12,IF(C12&gt;D12,"D","R"),"")</f>
        <v>R</v>
      </c>
      <c r="M12" t="str">
        <f t="shared" si="2"/>
        <v>R</v>
      </c>
      <c r="N12">
        <f t="shared" si="3"/>
        <v>11895</v>
      </c>
      <c r="O12">
        <f t="shared" si="4"/>
        <v>0</v>
      </c>
    </row>
    <row r="13" spans="1:15">
      <c r="A13" s="1">
        <f t="shared" si="5"/>
        <v>4</v>
      </c>
      <c r="B13" s="4">
        <f t="shared" si="1"/>
        <v>45210</v>
      </c>
      <c r="C13" s="4">
        <f t="shared" si="0"/>
        <v>10120</v>
      </c>
      <c r="D13" s="4">
        <f t="shared" si="0"/>
        <v>18882</v>
      </c>
      <c r="E13" s="2">
        <f>B13-D13-C13</f>
        <v>16208</v>
      </c>
      <c r="F13" s="2">
        <f>MIN(C13,D13)</f>
        <v>10120</v>
      </c>
      <c r="G13" s="2">
        <f>MAX(C13,D13)</f>
        <v>18882</v>
      </c>
      <c r="H13" s="3">
        <f>G13/B13</f>
        <v>0.4176509621765096</v>
      </c>
      <c r="I13" s="1" t="b">
        <f>ABS((C13-D13)/B13) &gt;$I$4</f>
        <v>1</v>
      </c>
      <c r="J13" s="2">
        <f>E13+IF(I13,F13,0)</f>
        <v>26328</v>
      </c>
      <c r="K13" s="1" t="b">
        <f>J13*2&gt;B13</f>
        <v>1</v>
      </c>
      <c r="L13" t="str">
        <f>IF(I13,IF(C13&gt;D13,"D","R"),"")</f>
        <v>R</v>
      </c>
      <c r="M13" t="str">
        <f t="shared" si="2"/>
        <v>R</v>
      </c>
      <c r="N13">
        <f t="shared" si="3"/>
        <v>10120</v>
      </c>
      <c r="O13">
        <f t="shared" si="4"/>
        <v>0</v>
      </c>
    </row>
    <row r="14" spans="1:15">
      <c r="A14" s="1">
        <f t="shared" si="5"/>
        <v>5</v>
      </c>
      <c r="B14" s="4">
        <f t="shared" si="1"/>
        <v>49298</v>
      </c>
      <c r="C14" s="4">
        <f t="shared" si="0"/>
        <v>22100</v>
      </c>
      <c r="D14" s="4">
        <f t="shared" si="0"/>
        <v>12092</v>
      </c>
      <c r="E14" s="2">
        <f>B14-D14-C14</f>
        <v>15106</v>
      </c>
      <c r="F14" s="2">
        <f>MIN(C14,D14)</f>
        <v>12092</v>
      </c>
      <c r="G14" s="2">
        <f>MAX(C14,D14)</f>
        <v>22100</v>
      </c>
      <c r="H14" s="3">
        <f>G14/B14</f>
        <v>0.44829404844009901</v>
      </c>
      <c r="I14" s="1" t="b">
        <f>ABS((C14-D14)/B14) &gt;$I$4</f>
        <v>1</v>
      </c>
      <c r="J14" s="2">
        <f>E14+IF(I14,F14,0)</f>
        <v>27198</v>
      </c>
      <c r="K14" s="1" t="b">
        <f>J14*2&gt;B14</f>
        <v>1</v>
      </c>
      <c r="L14" t="str">
        <f>IF(I14,IF(C14&gt;D14,"D","R"),"")</f>
        <v>D</v>
      </c>
      <c r="M14" t="str">
        <f t="shared" si="2"/>
        <v>D</v>
      </c>
      <c r="N14">
        <f t="shared" si="3"/>
        <v>0</v>
      </c>
      <c r="O14">
        <f t="shared" si="4"/>
        <v>12092</v>
      </c>
    </row>
    <row r="15" spans="1:15">
      <c r="A15" s="1">
        <f t="shared" si="5"/>
        <v>6</v>
      </c>
      <c r="B15" s="4">
        <f t="shared" si="1"/>
        <v>41272</v>
      </c>
      <c r="C15" s="4">
        <f t="shared" si="0"/>
        <v>11900</v>
      </c>
      <c r="D15" s="4">
        <f t="shared" si="0"/>
        <v>14285</v>
      </c>
      <c r="E15" s="2">
        <f>B15-D15-C15</f>
        <v>15087</v>
      </c>
      <c r="F15" s="2">
        <f>MIN(C15,D15)</f>
        <v>11900</v>
      </c>
      <c r="G15" s="2">
        <f>MAX(C15,D15)</f>
        <v>14285</v>
      </c>
      <c r="H15" s="3">
        <f>G15/B15</f>
        <v>0.34611843380500096</v>
      </c>
      <c r="I15" s="1" t="b">
        <f>ABS((C15-D15)/B15) &gt;$I$4</f>
        <v>0</v>
      </c>
      <c r="J15" s="2">
        <f>E15+IF(I15,F15,0)</f>
        <v>15087</v>
      </c>
      <c r="K15" s="1" t="b">
        <f>J15*2&gt;B15</f>
        <v>0</v>
      </c>
      <c r="L15" t="str">
        <f>IF(I15,IF(C15&gt;D15,"D","R"),"")</f>
        <v/>
      </c>
      <c r="M15" t="str">
        <f t="shared" si="2"/>
        <v/>
      </c>
      <c r="N15">
        <f t="shared" si="3"/>
        <v>0</v>
      </c>
      <c r="O15">
        <f t="shared" si="4"/>
        <v>0</v>
      </c>
    </row>
    <row r="16" spans="1:15">
      <c r="A16" s="1">
        <f t="shared" si="5"/>
        <v>7</v>
      </c>
      <c r="B16" s="4">
        <f t="shared" si="1"/>
        <v>43114</v>
      </c>
      <c r="C16" s="4">
        <f t="shared" si="0"/>
        <v>12340</v>
      </c>
      <c r="D16" s="4">
        <f t="shared" si="0"/>
        <v>15994</v>
      </c>
      <c r="E16" s="2">
        <f>B16-D16-C16</f>
        <v>14780</v>
      </c>
      <c r="F16" s="2">
        <f>MIN(C16,D16)</f>
        <v>12340</v>
      </c>
      <c r="G16" s="2">
        <f>MAX(C16,D16)</f>
        <v>15994</v>
      </c>
      <c r="H16" s="3">
        <f>G16/B16</f>
        <v>0.37096998654729324</v>
      </c>
      <c r="I16" s="1" t="b">
        <f>ABS((C16-D16)/B16) &gt;$I$4</f>
        <v>1</v>
      </c>
      <c r="J16" s="2">
        <f>E16+IF(I16,F16,0)</f>
        <v>27120</v>
      </c>
      <c r="K16" s="1" t="b">
        <f>J16*2&gt;B16</f>
        <v>1</v>
      </c>
      <c r="L16" t="str">
        <f>IF(I16,IF(C16&gt;D16,"D","R"),"")</f>
        <v>R</v>
      </c>
      <c r="M16" t="str">
        <f t="shared" si="2"/>
        <v>R</v>
      </c>
      <c r="N16">
        <f t="shared" si="3"/>
        <v>12340</v>
      </c>
      <c r="O16">
        <f t="shared" si="4"/>
        <v>0</v>
      </c>
    </row>
    <row r="17" spans="1:15">
      <c r="A17" s="1">
        <f t="shared" si="5"/>
        <v>8</v>
      </c>
      <c r="B17" s="4">
        <f t="shared" si="1"/>
        <v>47248</v>
      </c>
      <c r="C17" s="4">
        <f t="shared" si="0"/>
        <v>24592</v>
      </c>
      <c r="D17" s="4">
        <f t="shared" si="0"/>
        <v>9434</v>
      </c>
      <c r="E17" s="2">
        <f>B17-D17-C17</f>
        <v>13222</v>
      </c>
      <c r="F17" s="2">
        <f>MIN(C17,D17)</f>
        <v>9434</v>
      </c>
      <c r="G17" s="2">
        <f>MAX(C17,D17)</f>
        <v>24592</v>
      </c>
      <c r="H17" s="3">
        <f>G17/B17</f>
        <v>0.52048763968845246</v>
      </c>
      <c r="I17" s="1" t="b">
        <f>ABS((C17-D17)/B17) &gt;$I$4</f>
        <v>1</v>
      </c>
      <c r="J17" s="2">
        <f>E17+IF(I17,F17,0)</f>
        <v>22656</v>
      </c>
      <c r="K17" s="1" t="b">
        <f>J17*2&gt;B17</f>
        <v>0</v>
      </c>
      <c r="L17" t="str">
        <f>IF(I17,IF(C17&gt;D17,"D","R"),"")</f>
        <v>D</v>
      </c>
      <c r="M17" t="str">
        <f t="shared" si="2"/>
        <v/>
      </c>
      <c r="N17">
        <f t="shared" si="3"/>
        <v>0</v>
      </c>
      <c r="O17">
        <f t="shared" si="4"/>
        <v>9434</v>
      </c>
    </row>
    <row r="18" spans="1:15">
      <c r="A18" s="1">
        <f t="shared" si="5"/>
        <v>9</v>
      </c>
      <c r="B18" s="4">
        <f t="shared" si="1"/>
        <v>42025</v>
      </c>
      <c r="C18" s="4">
        <f t="shared" si="0"/>
        <v>14186</v>
      </c>
      <c r="D18" s="4">
        <f t="shared" si="0"/>
        <v>13129</v>
      </c>
      <c r="E18" s="2">
        <f>B18-D18-C18</f>
        <v>14710</v>
      </c>
      <c r="F18" s="2">
        <f>MIN(C18,D18)</f>
        <v>13129</v>
      </c>
      <c r="G18" s="2">
        <f>MAX(C18,D18)</f>
        <v>14186</v>
      </c>
      <c r="H18" s="3">
        <f>G18/B18</f>
        <v>0.33756097560975612</v>
      </c>
      <c r="I18" s="1" t="b">
        <f>ABS((C18-D18)/B18) &gt;$I$4</f>
        <v>0</v>
      </c>
      <c r="J18" s="2">
        <f>E18+IF(I18,F18,0)</f>
        <v>14710</v>
      </c>
      <c r="K18" s="1" t="b">
        <f>J18*2&gt;B18</f>
        <v>0</v>
      </c>
      <c r="L18" t="str">
        <f>IF(I18,IF(C18&gt;D18,"D","R"),"")</f>
        <v/>
      </c>
      <c r="M18" t="str">
        <f t="shared" si="2"/>
        <v/>
      </c>
      <c r="N18">
        <f t="shared" si="3"/>
        <v>0</v>
      </c>
      <c r="O18">
        <f t="shared" si="4"/>
        <v>0</v>
      </c>
    </row>
    <row r="19" spans="1:15">
      <c r="A19" s="1">
        <f t="shared" si="5"/>
        <v>10</v>
      </c>
      <c r="B19" s="4">
        <f t="shared" si="1"/>
        <v>43140</v>
      </c>
      <c r="C19" s="4">
        <f t="shared" si="0"/>
        <v>15784</v>
      </c>
      <c r="D19" s="4">
        <f t="shared" si="0"/>
        <v>11445</v>
      </c>
      <c r="E19" s="2">
        <f>B19-D19-C19</f>
        <v>15911</v>
      </c>
      <c r="F19" s="2">
        <f>MIN(C19,D19)</f>
        <v>11445</v>
      </c>
      <c r="G19" s="2">
        <f>MAX(C19,D19)</f>
        <v>15784</v>
      </c>
      <c r="H19" s="3">
        <f>G19/B19</f>
        <v>0.36587853500231804</v>
      </c>
      <c r="I19" s="1" t="b">
        <f>ABS((C19-D19)/B19) &gt;$I$4</f>
        <v>1</v>
      </c>
      <c r="J19" s="2">
        <f>E19+IF(I19,F19,0)</f>
        <v>27356</v>
      </c>
      <c r="K19" s="1" t="b">
        <f>J19*2&gt;B19</f>
        <v>1</v>
      </c>
      <c r="L19" t="str">
        <f>IF(I19,IF(C19&gt;D19,"D","R"),"")</f>
        <v>D</v>
      </c>
      <c r="M19" t="str">
        <f t="shared" si="2"/>
        <v>D</v>
      </c>
      <c r="N19">
        <f t="shared" si="3"/>
        <v>0</v>
      </c>
      <c r="O19">
        <f t="shared" si="4"/>
        <v>11445</v>
      </c>
    </row>
    <row r="20" spans="1:15">
      <c r="A20" s="1">
        <f t="shared" si="5"/>
        <v>11</v>
      </c>
      <c r="B20" s="4">
        <f t="shared" si="1"/>
        <v>44604</v>
      </c>
      <c r="C20" s="4">
        <f t="shared" si="0"/>
        <v>18026</v>
      </c>
      <c r="D20" s="4">
        <f t="shared" si="0"/>
        <v>12820</v>
      </c>
      <c r="E20" s="2">
        <f>B20-D20-C20</f>
        <v>13758</v>
      </c>
      <c r="F20" s="2">
        <f>MIN(C20,D20)</f>
        <v>12820</v>
      </c>
      <c r="G20" s="2">
        <f>MAX(C20,D20)</f>
        <v>18026</v>
      </c>
      <c r="H20" s="3">
        <f>G20/B20</f>
        <v>0.40413415837144651</v>
      </c>
      <c r="I20" s="1" t="b">
        <f>ABS((C20-D20)/B20) &gt;$I$4</f>
        <v>1</v>
      </c>
      <c r="J20" s="2">
        <f>E20+IF(I20,F20,0)</f>
        <v>26578</v>
      </c>
      <c r="K20" s="1" t="b">
        <f>J20*2&gt;B20</f>
        <v>1</v>
      </c>
      <c r="L20" t="str">
        <f>IF(I20,IF(C20&gt;D20,"D","R"),"")</f>
        <v>D</v>
      </c>
      <c r="M20" t="str">
        <f t="shared" si="2"/>
        <v>D</v>
      </c>
      <c r="N20">
        <f t="shared" si="3"/>
        <v>0</v>
      </c>
      <c r="O20">
        <f t="shared" si="4"/>
        <v>12820</v>
      </c>
    </row>
    <row r="21" spans="1:15">
      <c r="A21" s="1">
        <f t="shared" si="5"/>
        <v>12</v>
      </c>
      <c r="B21" s="4">
        <f t="shared" si="1"/>
        <v>39314</v>
      </c>
      <c r="C21" s="4">
        <f t="shared" si="0"/>
        <v>14858</v>
      </c>
      <c r="D21" s="4">
        <f t="shared" si="0"/>
        <v>9861</v>
      </c>
      <c r="E21" s="2">
        <f>B21-D21-C21</f>
        <v>14595</v>
      </c>
      <c r="F21" s="2">
        <f>MIN(C21,D21)</f>
        <v>9861</v>
      </c>
      <c r="G21" s="2">
        <f>MAX(C21,D21)</f>
        <v>14858</v>
      </c>
      <c r="H21" s="3">
        <f>G21/B21</f>
        <v>0.37793152566515748</v>
      </c>
      <c r="I21" s="1" t="b">
        <f>ABS((C21-D21)/B21) &gt;$I$4</f>
        <v>1</v>
      </c>
      <c r="J21" s="2">
        <f>E21+IF(I21,F21,0)</f>
        <v>24456</v>
      </c>
      <c r="K21" s="1" t="b">
        <f>J21*2&gt;B21</f>
        <v>1</v>
      </c>
      <c r="L21" t="str">
        <f>IF(I21,IF(C21&gt;D21,"D","R"),"")</f>
        <v>D</v>
      </c>
      <c r="M21" t="str">
        <f t="shared" si="2"/>
        <v>D</v>
      </c>
      <c r="N21">
        <f t="shared" si="3"/>
        <v>0</v>
      </c>
      <c r="O21">
        <f t="shared" si="4"/>
        <v>9861</v>
      </c>
    </row>
    <row r="22" spans="1:15">
      <c r="A22" s="1">
        <f t="shared" si="5"/>
        <v>13</v>
      </c>
      <c r="B22" s="4">
        <f t="shared" si="1"/>
        <v>44868</v>
      </c>
      <c r="C22" s="4">
        <f t="shared" si="0"/>
        <v>20492</v>
      </c>
      <c r="D22" s="4">
        <f t="shared" si="0"/>
        <v>10580</v>
      </c>
      <c r="E22" s="2">
        <f>B22-D22-C22</f>
        <v>13796</v>
      </c>
      <c r="F22" s="2">
        <f>MIN(C22,D22)</f>
        <v>10580</v>
      </c>
      <c r="G22" s="2">
        <f>MAX(C22,D22)</f>
        <v>20492</v>
      </c>
      <c r="H22" s="3">
        <f>G22/B22</f>
        <v>0.45671748239279664</v>
      </c>
      <c r="I22" s="1" t="b">
        <f>ABS((C22-D22)/B22) &gt;$I$4</f>
        <v>1</v>
      </c>
      <c r="J22" s="2">
        <f>E22+IF(I22,F22,0)</f>
        <v>24376</v>
      </c>
      <c r="K22" s="1" t="b">
        <f>J22*2&gt;B22</f>
        <v>1</v>
      </c>
      <c r="L22" t="str">
        <f>IF(I22,IF(C22&gt;D22,"D","R"),"")</f>
        <v>D</v>
      </c>
      <c r="M22" t="str">
        <f t="shared" si="2"/>
        <v>D</v>
      </c>
      <c r="N22">
        <f t="shared" si="3"/>
        <v>0</v>
      </c>
      <c r="O22">
        <f t="shared" si="4"/>
        <v>10580</v>
      </c>
    </row>
    <row r="23" spans="1:15">
      <c r="A23" s="1">
        <f t="shared" si="5"/>
        <v>14</v>
      </c>
      <c r="B23" s="4">
        <f t="shared" si="1"/>
        <v>43792</v>
      </c>
      <c r="C23" s="4">
        <f t="shared" si="0"/>
        <v>17010</v>
      </c>
      <c r="D23" s="4">
        <f t="shared" si="0"/>
        <v>11699</v>
      </c>
      <c r="E23" s="2">
        <f>B23-D23-C23</f>
        <v>15083</v>
      </c>
      <c r="F23" s="2">
        <f>MIN(C23,D23)</f>
        <v>11699</v>
      </c>
      <c r="G23" s="2">
        <f>MAX(C23,D23)</f>
        <v>17010</v>
      </c>
      <c r="H23" s="3">
        <f>G23/B23</f>
        <v>0.38842710997442453</v>
      </c>
      <c r="I23" s="1" t="b">
        <f>ABS((C23-D23)/B23) &gt;$I$4</f>
        <v>1</v>
      </c>
      <c r="J23" s="2">
        <f>E23+IF(I23,F23,0)</f>
        <v>26782</v>
      </c>
      <c r="K23" s="1" t="b">
        <f>J23*2&gt;B23</f>
        <v>1</v>
      </c>
      <c r="L23" t="str">
        <f>IF(I23,IF(C23&gt;D23,"D","R"),"")</f>
        <v>D</v>
      </c>
      <c r="M23" t="str">
        <f t="shared" si="2"/>
        <v>D</v>
      </c>
      <c r="N23">
        <f t="shared" si="3"/>
        <v>0</v>
      </c>
      <c r="O23">
        <f t="shared" si="4"/>
        <v>11699</v>
      </c>
    </row>
    <row r="24" spans="1:15">
      <c r="A24" s="1">
        <f t="shared" si="5"/>
        <v>15</v>
      </c>
      <c r="B24" s="4">
        <f t="shared" si="1"/>
        <v>43931</v>
      </c>
      <c r="C24" s="4">
        <f t="shared" si="0"/>
        <v>13887</v>
      </c>
      <c r="D24" s="4">
        <f t="shared" si="0"/>
        <v>14915</v>
      </c>
      <c r="E24" s="2">
        <f>B24-D24-C24</f>
        <v>15129</v>
      </c>
      <c r="F24" s="2">
        <f>MIN(C24,D24)</f>
        <v>13887</v>
      </c>
      <c r="G24" s="2">
        <f>MAX(C24,D24)</f>
        <v>14915</v>
      </c>
      <c r="H24" s="3">
        <f>G24/B24</f>
        <v>0.33950968564339534</v>
      </c>
      <c r="I24" s="1" t="b">
        <f>ABS((C24-D24)/B24) &gt;$I$4</f>
        <v>0</v>
      </c>
      <c r="J24" s="2">
        <f>E24+IF(I24,F24,0)</f>
        <v>15129</v>
      </c>
      <c r="K24" s="1" t="b">
        <f>J24*2&gt;B24</f>
        <v>0</v>
      </c>
      <c r="L24" t="str">
        <f>IF(I24,IF(C24&gt;D24,"D","R"),"")</f>
        <v/>
      </c>
      <c r="M24" t="str">
        <f t="shared" si="2"/>
        <v/>
      </c>
      <c r="N24">
        <f t="shared" si="3"/>
        <v>0</v>
      </c>
      <c r="O24">
        <f t="shared" si="4"/>
        <v>0</v>
      </c>
    </row>
    <row r="25" spans="1:15">
      <c r="A25" s="1">
        <f t="shared" si="5"/>
        <v>16</v>
      </c>
      <c r="B25" s="4">
        <f t="shared" si="1"/>
        <v>41284</v>
      </c>
      <c r="C25" s="4">
        <f t="shared" si="0"/>
        <v>20313</v>
      </c>
      <c r="D25" s="4">
        <f t="shared" si="0"/>
        <v>8028</v>
      </c>
      <c r="E25" s="2">
        <f>B25-D25-C25</f>
        <v>12943</v>
      </c>
      <c r="F25" s="2">
        <f>MIN(C25,D25)</f>
        <v>8028</v>
      </c>
      <c r="G25" s="2">
        <f>MAX(C25,D25)</f>
        <v>20313</v>
      </c>
      <c r="H25" s="3">
        <f>G25/B25</f>
        <v>0.49203081096792944</v>
      </c>
      <c r="I25" s="1" t="b">
        <f>ABS((C25-D25)/B25) &gt;$I$4</f>
        <v>1</v>
      </c>
      <c r="J25" s="2">
        <f>E25+IF(I25,F25,0)</f>
        <v>20971</v>
      </c>
      <c r="K25" s="1" t="b">
        <f>J25*2&gt;B25</f>
        <v>1</v>
      </c>
      <c r="L25" t="str">
        <f>IF(I25,IF(C25&gt;D25,"D","R"),"")</f>
        <v>D</v>
      </c>
      <c r="M25" t="str">
        <f t="shared" si="2"/>
        <v>D</v>
      </c>
      <c r="N25">
        <f t="shared" si="3"/>
        <v>0</v>
      </c>
      <c r="O25">
        <f t="shared" si="4"/>
        <v>8028</v>
      </c>
    </row>
    <row r="26" spans="1:15">
      <c r="A26" s="1">
        <f t="shared" si="5"/>
        <v>17</v>
      </c>
      <c r="B26" s="4">
        <f t="shared" si="1"/>
        <v>43283</v>
      </c>
      <c r="C26" s="4">
        <f t="shared" si="0"/>
        <v>11289</v>
      </c>
      <c r="D26" s="4">
        <f t="shared" si="0"/>
        <v>16250</v>
      </c>
      <c r="E26" s="2">
        <f>B26-D26-C26</f>
        <v>15744</v>
      </c>
      <c r="F26" s="2">
        <f>MIN(C26,D26)</f>
        <v>11289</v>
      </c>
      <c r="G26" s="2">
        <f>MAX(C26,D26)</f>
        <v>16250</v>
      </c>
      <c r="H26" s="3">
        <f>G26/B26</f>
        <v>0.37543608345077745</v>
      </c>
      <c r="I26" s="1" t="b">
        <f>ABS((C26-D26)/B26) &gt;$I$4</f>
        <v>1</v>
      </c>
      <c r="J26" s="2">
        <f>E26+IF(I26,F26,0)</f>
        <v>27033</v>
      </c>
      <c r="K26" s="1" t="b">
        <f>J26*2&gt;B26</f>
        <v>1</v>
      </c>
      <c r="L26" t="str">
        <f>IF(I26,IF(C26&gt;D26,"D","R"),"")</f>
        <v>R</v>
      </c>
      <c r="M26" t="str">
        <f t="shared" si="2"/>
        <v>R</v>
      </c>
      <c r="N26">
        <f t="shared" si="3"/>
        <v>11289</v>
      </c>
      <c r="O26">
        <f t="shared" si="4"/>
        <v>0</v>
      </c>
    </row>
    <row r="27" spans="1:15">
      <c r="A27" s="1">
        <f t="shared" si="5"/>
        <v>18</v>
      </c>
      <c r="B27" s="4">
        <f t="shared" si="1"/>
        <v>41241</v>
      </c>
      <c r="C27" s="4">
        <f t="shared" si="0"/>
        <v>11298</v>
      </c>
      <c r="D27" s="4">
        <f t="shared" si="0"/>
        <v>15872</v>
      </c>
      <c r="E27" s="2">
        <f>B27-D27-C27</f>
        <v>14071</v>
      </c>
      <c r="F27" s="2">
        <f>MIN(C27,D27)</f>
        <v>11298</v>
      </c>
      <c r="G27" s="2">
        <f>MAX(C27,D27)</f>
        <v>15872</v>
      </c>
      <c r="H27" s="3">
        <f>G27/B27</f>
        <v>0.38485972697073301</v>
      </c>
      <c r="I27" s="1" t="b">
        <f>ABS((C27-D27)/B27) &gt;$I$4</f>
        <v>1</v>
      </c>
      <c r="J27" s="2">
        <f>E27+IF(I27,F27,0)</f>
        <v>25369</v>
      </c>
      <c r="K27" s="1" t="b">
        <f>J27*2&gt;B27</f>
        <v>1</v>
      </c>
      <c r="L27" t="str">
        <f>IF(I27,IF(C27&gt;D27,"D","R"),"")</f>
        <v>R</v>
      </c>
      <c r="M27" t="str">
        <f t="shared" si="2"/>
        <v>R</v>
      </c>
      <c r="N27">
        <f t="shared" si="3"/>
        <v>11298</v>
      </c>
      <c r="O27">
        <f t="shared" si="4"/>
        <v>0</v>
      </c>
    </row>
    <row r="28" spans="1:15">
      <c r="A28" s="1">
        <f t="shared" si="5"/>
        <v>19</v>
      </c>
      <c r="B28" s="4">
        <f t="shared" si="1"/>
        <v>41721</v>
      </c>
      <c r="C28" s="4">
        <f t="shared" si="0"/>
        <v>13034</v>
      </c>
      <c r="D28" s="4">
        <f t="shared" si="0"/>
        <v>14501</v>
      </c>
      <c r="E28" s="2">
        <f>B28-D28-C28</f>
        <v>14186</v>
      </c>
      <c r="F28" s="2">
        <f>MIN(C28,D28)</f>
        <v>13034</v>
      </c>
      <c r="G28" s="2">
        <f>MAX(C28,D28)</f>
        <v>14501</v>
      </c>
      <c r="H28" s="3">
        <f>G28/B28</f>
        <v>0.34757076771889456</v>
      </c>
      <c r="I28" s="1" t="b">
        <f>ABS((C28-D28)/B28) &gt;$I$4</f>
        <v>0</v>
      </c>
      <c r="J28" s="2">
        <f>E28+IF(I28,F28,0)</f>
        <v>14186</v>
      </c>
      <c r="K28" s="1" t="b">
        <f>J28*2&gt;B28</f>
        <v>0</v>
      </c>
      <c r="L28" t="str">
        <f>IF(I28,IF(C28&gt;D28,"D","R"),"")</f>
        <v/>
      </c>
      <c r="M28" t="str">
        <f t="shared" si="2"/>
        <v/>
      </c>
      <c r="N28">
        <f t="shared" si="3"/>
        <v>0</v>
      </c>
      <c r="O28">
        <f t="shared" si="4"/>
        <v>0</v>
      </c>
    </row>
    <row r="29" spans="1:15">
      <c r="A29" s="1">
        <f t="shared" si="5"/>
        <v>20</v>
      </c>
      <c r="B29" s="4">
        <f t="shared" si="1"/>
        <v>44108</v>
      </c>
      <c r="C29" s="4">
        <f t="shared" si="0"/>
        <v>15740</v>
      </c>
      <c r="D29" s="4">
        <f t="shared" si="0"/>
        <v>14127</v>
      </c>
      <c r="E29" s="2">
        <f>B29-D29-C29</f>
        <v>14241</v>
      </c>
      <c r="F29" s="2">
        <f>MIN(C29,D29)</f>
        <v>14127</v>
      </c>
      <c r="G29" s="2">
        <f>MAX(C29,D29)</f>
        <v>15740</v>
      </c>
      <c r="H29" s="3">
        <f>G29/B29</f>
        <v>0.35685136483177654</v>
      </c>
      <c r="I29" s="1" t="b">
        <f>ABS((C29-D29)/B29) &gt;$I$4</f>
        <v>0</v>
      </c>
      <c r="J29" s="2">
        <f>E29+IF(I29,F29,0)</f>
        <v>14241</v>
      </c>
      <c r="K29" s="1" t="b">
        <f>J29*2&gt;B29</f>
        <v>0</v>
      </c>
      <c r="L29" t="str">
        <f>IF(I29,IF(C29&gt;D29,"D","R"),"")</f>
        <v/>
      </c>
      <c r="M29" t="str">
        <f t="shared" si="2"/>
        <v/>
      </c>
      <c r="N29">
        <f t="shared" si="3"/>
        <v>0</v>
      </c>
      <c r="O29">
        <f t="shared" si="4"/>
        <v>0</v>
      </c>
    </row>
    <row r="30" spans="1:15">
      <c r="A30" s="1">
        <f t="shared" si="5"/>
        <v>21</v>
      </c>
      <c r="B30" s="4">
        <f t="shared" si="1"/>
        <v>34251</v>
      </c>
      <c r="C30" s="4">
        <f t="shared" si="1"/>
        <v>12920</v>
      </c>
      <c r="D30" s="4">
        <f t="shared" si="1"/>
        <v>8232</v>
      </c>
      <c r="E30" s="2">
        <f>B30-D30-C30</f>
        <v>13099</v>
      </c>
      <c r="F30" s="2">
        <f>MIN(C30,D30)</f>
        <v>8232</v>
      </c>
      <c r="G30" s="2">
        <f>MAX(C30,D30)</f>
        <v>12920</v>
      </c>
      <c r="H30" s="3">
        <f>G30/B30</f>
        <v>0.37721526378791859</v>
      </c>
      <c r="I30" s="1" t="b">
        <f>ABS((C30-D30)/B30) &gt;$I$4</f>
        <v>1</v>
      </c>
      <c r="J30" s="2">
        <f>E30+IF(I30,F30,0)</f>
        <v>21331</v>
      </c>
      <c r="K30" s="1" t="b">
        <f>J30*2&gt;B30</f>
        <v>1</v>
      </c>
      <c r="L30" t="str">
        <f>IF(I30,IF(C30&gt;D30,"D","R"),"")</f>
        <v>D</v>
      </c>
      <c r="M30" t="str">
        <f t="shared" si="2"/>
        <v>D</v>
      </c>
      <c r="N30">
        <f t="shared" si="3"/>
        <v>0</v>
      </c>
      <c r="O30">
        <f t="shared" si="4"/>
        <v>8232</v>
      </c>
    </row>
    <row r="31" spans="1:15">
      <c r="A31" s="1">
        <f t="shared" si="5"/>
        <v>22</v>
      </c>
      <c r="B31" s="4">
        <f t="shared" ref="B31:D50" si="6">INT(TRIM(MID(SUBSTITUTE(B$9," ",REPT(" ",LEN(B$9))), ($A31-1)*LEN(B$9)+1, LEN(B$9))))</f>
        <v>27154</v>
      </c>
      <c r="C31" s="4">
        <f t="shared" si="6"/>
        <v>9413</v>
      </c>
      <c r="D31" s="4">
        <f t="shared" si="6"/>
        <v>6364</v>
      </c>
      <c r="E31" s="2">
        <f>B31-D31-C31</f>
        <v>11377</v>
      </c>
      <c r="F31" s="2">
        <f>MIN(C31,D31)</f>
        <v>6364</v>
      </c>
      <c r="G31" s="2">
        <f>MAX(C31,D31)</f>
        <v>9413</v>
      </c>
      <c r="H31" s="3">
        <f>G31/B31</f>
        <v>0.34665242689843118</v>
      </c>
      <c r="I31" s="1" t="b">
        <f>ABS((C31-D31)/B31) &gt;$I$4</f>
        <v>1</v>
      </c>
      <c r="J31" s="2">
        <f>E31+IF(I31,F31,0)</f>
        <v>17741</v>
      </c>
      <c r="K31" s="1" t="b">
        <f>J31*2&gt;B31</f>
        <v>1</v>
      </c>
      <c r="L31" t="str">
        <f>IF(I31,IF(C31&gt;D31,"D","R"),"")</f>
        <v>D</v>
      </c>
      <c r="M31" t="str">
        <f t="shared" si="2"/>
        <v>D</v>
      </c>
      <c r="N31">
        <f t="shared" si="3"/>
        <v>0</v>
      </c>
      <c r="O31">
        <f t="shared" si="4"/>
        <v>6364</v>
      </c>
    </row>
    <row r="32" spans="1:15">
      <c r="A32" s="1">
        <f t="shared" si="5"/>
        <v>23</v>
      </c>
      <c r="B32" s="4">
        <f t="shared" si="6"/>
        <v>45697</v>
      </c>
      <c r="C32" s="4">
        <f t="shared" si="6"/>
        <v>13709</v>
      </c>
      <c r="D32" s="4">
        <f t="shared" si="6"/>
        <v>17418</v>
      </c>
      <c r="E32" s="2">
        <f>B32-D32-C32</f>
        <v>14570</v>
      </c>
      <c r="F32" s="2">
        <f>MIN(C32,D32)</f>
        <v>13709</v>
      </c>
      <c r="G32" s="2">
        <f>MAX(C32,D32)</f>
        <v>17418</v>
      </c>
      <c r="H32" s="3">
        <f>G32/B32</f>
        <v>0.38116287721294617</v>
      </c>
      <c r="I32" s="1" t="b">
        <f>ABS((C32-D32)/B32) &gt;$I$4</f>
        <v>1</v>
      </c>
      <c r="J32" s="2">
        <f>E32+IF(I32,F32,0)</f>
        <v>28279</v>
      </c>
      <c r="K32" s="1" t="b">
        <f>J32*2&gt;B32</f>
        <v>1</v>
      </c>
      <c r="L32" t="str">
        <f>IF(I32,IF(C32&gt;D32,"D","R"),"")</f>
        <v>R</v>
      </c>
      <c r="M32" t="str">
        <f t="shared" si="2"/>
        <v>R</v>
      </c>
      <c r="N32">
        <f t="shared" si="3"/>
        <v>13709</v>
      </c>
      <c r="O32">
        <f t="shared" si="4"/>
        <v>0</v>
      </c>
    </row>
    <row r="33" spans="1:15">
      <c r="A33" s="1">
        <f t="shared" si="5"/>
        <v>24</v>
      </c>
      <c r="B33" s="4">
        <f t="shared" si="6"/>
        <v>41832</v>
      </c>
      <c r="C33" s="4">
        <f t="shared" si="6"/>
        <v>13577</v>
      </c>
      <c r="D33" s="4">
        <f t="shared" si="6"/>
        <v>13724</v>
      </c>
      <c r="E33" s="2">
        <f>B33-D33-C33</f>
        <v>14531</v>
      </c>
      <c r="F33" s="2">
        <f>MIN(C33,D33)</f>
        <v>13577</v>
      </c>
      <c r="G33" s="2">
        <f>MAX(C33,D33)</f>
        <v>13724</v>
      </c>
      <c r="H33" s="3">
        <f>G33/B33</f>
        <v>0.32807420156817746</v>
      </c>
      <c r="I33" s="1" t="b">
        <f>ABS((C33-D33)/B33) &gt;$I$4</f>
        <v>0</v>
      </c>
      <c r="J33" s="2">
        <f>E33+IF(I33,F33,0)</f>
        <v>14531</v>
      </c>
      <c r="K33" s="1" t="b">
        <f>J33*2&gt;B33</f>
        <v>0</v>
      </c>
      <c r="L33" t="str">
        <f>IF(I33,IF(C33&gt;D33,"D","R"),"")</f>
        <v/>
      </c>
      <c r="M33" t="str">
        <f t="shared" si="2"/>
        <v/>
      </c>
      <c r="N33">
        <f t="shared" si="3"/>
        <v>0</v>
      </c>
      <c r="O33">
        <f t="shared" si="4"/>
        <v>0</v>
      </c>
    </row>
    <row r="34" spans="1:15">
      <c r="A34" s="1">
        <f t="shared" si="5"/>
        <v>25</v>
      </c>
      <c r="B34" s="4">
        <f t="shared" si="6"/>
        <v>41403</v>
      </c>
      <c r="C34" s="4">
        <f t="shared" si="6"/>
        <v>12362</v>
      </c>
      <c r="D34" s="4">
        <f t="shared" si="6"/>
        <v>14886</v>
      </c>
      <c r="E34" s="2">
        <f>B34-D34-C34</f>
        <v>14155</v>
      </c>
      <c r="F34" s="2">
        <f>MIN(C34,D34)</f>
        <v>12362</v>
      </c>
      <c r="G34" s="2">
        <f>MAX(C34,D34)</f>
        <v>14886</v>
      </c>
      <c r="H34" s="3">
        <f>G34/B34</f>
        <v>0.35953916382870804</v>
      </c>
      <c r="I34" s="1" t="b">
        <f>ABS((C34-D34)/B34) &gt;$I$4</f>
        <v>0</v>
      </c>
      <c r="J34" s="2">
        <f>E34+IF(I34,F34,0)</f>
        <v>14155</v>
      </c>
      <c r="K34" s="1" t="b">
        <f>J34*2&gt;B34</f>
        <v>0</v>
      </c>
      <c r="L34" t="str">
        <f>IF(I34,IF(C34&gt;D34,"D","R"),"")</f>
        <v/>
      </c>
      <c r="M34" t="str">
        <f t="shared" si="2"/>
        <v/>
      </c>
      <c r="N34">
        <f t="shared" si="3"/>
        <v>0</v>
      </c>
      <c r="O34">
        <f t="shared" si="4"/>
        <v>0</v>
      </c>
    </row>
    <row r="35" spans="1:15">
      <c r="A35" s="1">
        <f t="shared" si="5"/>
        <v>26</v>
      </c>
      <c r="B35" s="4">
        <f t="shared" si="6"/>
        <v>45138</v>
      </c>
      <c r="C35" s="4">
        <f t="shared" si="6"/>
        <v>15304</v>
      </c>
      <c r="D35" s="4">
        <f t="shared" si="6"/>
        <v>15166</v>
      </c>
      <c r="E35" s="2">
        <f>B35-D35-C35</f>
        <v>14668</v>
      </c>
      <c r="F35" s="2">
        <f>MIN(C35,D35)</f>
        <v>15166</v>
      </c>
      <c r="G35" s="2">
        <f>MAX(C35,D35)</f>
        <v>15304</v>
      </c>
      <c r="H35" s="3">
        <f>G35/B35</f>
        <v>0.33904913819841376</v>
      </c>
      <c r="I35" s="1" t="b">
        <f>ABS((C35-D35)/B35) &gt;$I$4</f>
        <v>0</v>
      </c>
      <c r="J35" s="2">
        <f>E35+IF(I35,F35,0)</f>
        <v>14668</v>
      </c>
      <c r="K35" s="1" t="b">
        <f>J35*2&gt;B35</f>
        <v>0</v>
      </c>
      <c r="L35" t="str">
        <f>IF(I35,IF(C35&gt;D35,"D","R"),"")</f>
        <v/>
      </c>
      <c r="M35" t="str">
        <f t="shared" si="2"/>
        <v/>
      </c>
      <c r="N35">
        <f t="shared" si="3"/>
        <v>0</v>
      </c>
      <c r="O35">
        <f t="shared" si="4"/>
        <v>0</v>
      </c>
    </row>
    <row r="36" spans="1:15">
      <c r="A36" s="1">
        <f t="shared" si="5"/>
        <v>27</v>
      </c>
      <c r="B36" s="4">
        <f t="shared" si="6"/>
        <v>42678</v>
      </c>
      <c r="C36" s="4">
        <f t="shared" si="6"/>
        <v>19318</v>
      </c>
      <c r="D36" s="4">
        <f t="shared" si="6"/>
        <v>10123</v>
      </c>
      <c r="E36" s="2">
        <f>B36-D36-C36</f>
        <v>13237</v>
      </c>
      <c r="F36" s="2">
        <f>MIN(C36,D36)</f>
        <v>10123</v>
      </c>
      <c r="G36" s="2">
        <f>MAX(C36,D36)</f>
        <v>19318</v>
      </c>
      <c r="H36" s="3">
        <f>G36/B36</f>
        <v>0.45264539106799756</v>
      </c>
      <c r="I36" s="1" t="b">
        <f>ABS((C36-D36)/B36) &gt;$I$4</f>
        <v>1</v>
      </c>
      <c r="J36" s="2">
        <f>E36+IF(I36,F36,0)</f>
        <v>23360</v>
      </c>
      <c r="K36" s="1" t="b">
        <f>J36*2&gt;B36</f>
        <v>1</v>
      </c>
      <c r="L36" t="str">
        <f>IF(I36,IF(C36&gt;D36,"D","R"),"")</f>
        <v>D</v>
      </c>
      <c r="M36" t="str">
        <f t="shared" si="2"/>
        <v>D</v>
      </c>
      <c r="N36">
        <f t="shared" si="3"/>
        <v>0</v>
      </c>
      <c r="O36">
        <f t="shared" si="4"/>
        <v>10123</v>
      </c>
    </row>
    <row r="37" spans="1:15">
      <c r="A37" s="1">
        <f t="shared" si="5"/>
        <v>28</v>
      </c>
      <c r="B37" s="4">
        <f t="shared" si="6"/>
        <v>39572</v>
      </c>
      <c r="C37" s="4">
        <f t="shared" si="6"/>
        <v>16036</v>
      </c>
      <c r="D37" s="4">
        <f t="shared" si="6"/>
        <v>9225</v>
      </c>
      <c r="E37" s="2">
        <f>B37-D37-C37</f>
        <v>14311</v>
      </c>
      <c r="F37" s="2">
        <f>MIN(C37,D37)</f>
        <v>9225</v>
      </c>
      <c r="G37" s="2">
        <f>MAX(C37,D37)</f>
        <v>16036</v>
      </c>
      <c r="H37" s="3">
        <f>G37/B37</f>
        <v>0.40523602547255633</v>
      </c>
      <c r="I37" s="1" t="b">
        <f>ABS((C37-D37)/B37) &gt;$I$4</f>
        <v>1</v>
      </c>
      <c r="J37" s="2">
        <f>E37+IF(I37,F37,0)</f>
        <v>23536</v>
      </c>
      <c r="K37" s="1" t="b">
        <f>J37*2&gt;B37</f>
        <v>1</v>
      </c>
      <c r="L37" t="str">
        <f>IF(I37,IF(C37&gt;D37,"D","R"),"")</f>
        <v>D</v>
      </c>
      <c r="M37" t="str">
        <f t="shared" si="2"/>
        <v>D</v>
      </c>
      <c r="N37">
        <f t="shared" si="3"/>
        <v>0</v>
      </c>
      <c r="O37">
        <f t="shared" si="4"/>
        <v>9225</v>
      </c>
    </row>
    <row r="38" spans="1:15">
      <c r="A38" s="1">
        <f t="shared" si="5"/>
        <v>29</v>
      </c>
      <c r="B38" s="4">
        <f t="shared" si="6"/>
        <v>34704</v>
      </c>
      <c r="C38" s="4">
        <f t="shared" si="6"/>
        <v>12631</v>
      </c>
      <c r="D38" s="4">
        <f t="shared" si="6"/>
        <v>8758</v>
      </c>
      <c r="E38" s="2">
        <f>B38-D38-C38</f>
        <v>13315</v>
      </c>
      <c r="F38" s="2">
        <f>MIN(C38,D38)</f>
        <v>8758</v>
      </c>
      <c r="G38" s="2">
        <f>MAX(C38,D38)</f>
        <v>12631</v>
      </c>
      <c r="H38" s="3">
        <f>G38/B38</f>
        <v>0.36396380820654678</v>
      </c>
      <c r="I38" s="1" t="b">
        <f>ABS((C38-D38)/B38) &gt;$I$4</f>
        <v>1</v>
      </c>
      <c r="J38" s="2">
        <f>E38+IF(I38,F38,0)</f>
        <v>22073</v>
      </c>
      <c r="K38" s="1" t="b">
        <f>J38*2&gt;B38</f>
        <v>1</v>
      </c>
      <c r="L38" t="str">
        <f>IF(I38,IF(C38&gt;D38,"D","R"),"")</f>
        <v>D</v>
      </c>
      <c r="M38" t="str">
        <f t="shared" si="2"/>
        <v>D</v>
      </c>
      <c r="N38">
        <f t="shared" si="3"/>
        <v>0</v>
      </c>
      <c r="O38">
        <f t="shared" si="4"/>
        <v>8758</v>
      </c>
    </row>
    <row r="39" spans="1:15">
      <c r="A39" s="1">
        <f t="shared" si="5"/>
        <v>30</v>
      </c>
      <c r="B39" s="4">
        <f t="shared" si="6"/>
        <v>41126</v>
      </c>
      <c r="C39" s="4">
        <f t="shared" si="6"/>
        <v>15246</v>
      </c>
      <c r="D39" s="4">
        <f t="shared" si="6"/>
        <v>10291</v>
      </c>
      <c r="E39" s="2">
        <f>B39-D39-C39</f>
        <v>15589</v>
      </c>
      <c r="F39" s="2">
        <f>MIN(C39,D39)</f>
        <v>10291</v>
      </c>
      <c r="G39" s="2">
        <f>MAX(C39,D39)</f>
        <v>15246</v>
      </c>
      <c r="H39" s="3">
        <f>G39/B39</f>
        <v>0.37071438992364925</v>
      </c>
      <c r="I39" s="1" t="b">
        <f>ABS((C39-D39)/B39) &gt;$I$4</f>
        <v>1</v>
      </c>
      <c r="J39" s="2">
        <f>E39+IF(I39,F39,0)</f>
        <v>25880</v>
      </c>
      <c r="K39" s="1" t="b">
        <f>J39*2&gt;B39</f>
        <v>1</v>
      </c>
      <c r="L39" t="str">
        <f>IF(I39,IF(C39&gt;D39,"D","R"),"")</f>
        <v>D</v>
      </c>
      <c r="M39" t="str">
        <f t="shared" si="2"/>
        <v>D</v>
      </c>
      <c r="N39">
        <f t="shared" si="3"/>
        <v>0</v>
      </c>
      <c r="O39">
        <f t="shared" si="4"/>
        <v>10291</v>
      </c>
    </row>
    <row r="40" spans="1:15">
      <c r="A40" s="1">
        <f t="shared" si="5"/>
        <v>31</v>
      </c>
      <c r="B40" s="4">
        <f t="shared" si="6"/>
        <v>46151</v>
      </c>
      <c r="C40" s="4">
        <f t="shared" si="6"/>
        <v>16798</v>
      </c>
      <c r="D40" s="4">
        <f t="shared" si="6"/>
        <v>12928</v>
      </c>
      <c r="E40" s="2">
        <f>B40-D40-C40</f>
        <v>16425</v>
      </c>
      <c r="F40" s="2">
        <f>MIN(C40,D40)</f>
        <v>12928</v>
      </c>
      <c r="G40" s="2">
        <f>MAX(C40,D40)</f>
        <v>16798</v>
      </c>
      <c r="H40" s="3">
        <f>G40/B40</f>
        <v>0.3639791120452428</v>
      </c>
      <c r="I40" s="1" t="b">
        <f>ABS((C40-D40)/B40) &gt;$I$4</f>
        <v>1</v>
      </c>
      <c r="J40" s="2">
        <f>E40+IF(I40,F40,0)</f>
        <v>29353</v>
      </c>
      <c r="K40" s="1" t="b">
        <f>J40*2&gt;B40</f>
        <v>1</v>
      </c>
      <c r="L40" t="str">
        <f>IF(I40,IF(C40&gt;D40,"D","R"),"")</f>
        <v>D</v>
      </c>
      <c r="M40" t="str">
        <f t="shared" si="2"/>
        <v>D</v>
      </c>
      <c r="N40">
        <f t="shared" si="3"/>
        <v>0</v>
      </c>
      <c r="O40">
        <f t="shared" si="4"/>
        <v>12928</v>
      </c>
    </row>
    <row r="41" spans="1:15">
      <c r="A41" s="1">
        <f t="shared" si="5"/>
        <v>32</v>
      </c>
      <c r="B41" s="4">
        <f t="shared" si="6"/>
        <v>44053</v>
      </c>
      <c r="C41" s="4">
        <f t="shared" si="6"/>
        <v>15854</v>
      </c>
      <c r="D41" s="4">
        <f t="shared" si="6"/>
        <v>12701</v>
      </c>
      <c r="E41" s="2">
        <f>B41-D41-C41</f>
        <v>15498</v>
      </c>
      <c r="F41" s="2">
        <f>MIN(C41,D41)</f>
        <v>12701</v>
      </c>
      <c r="G41" s="2">
        <f>MAX(C41,D41)</f>
        <v>15854</v>
      </c>
      <c r="H41" s="3">
        <f>G41/B41</f>
        <v>0.3598846843574785</v>
      </c>
      <c r="I41" s="1" t="b">
        <f>ABS((C41-D41)/B41) &gt;$I$4</f>
        <v>0</v>
      </c>
      <c r="J41" s="2">
        <f>E41+IF(I41,F41,0)</f>
        <v>15498</v>
      </c>
      <c r="K41" s="1" t="b">
        <f>J41*2&gt;B41</f>
        <v>0</v>
      </c>
      <c r="L41" t="str">
        <f>IF(I41,IF(C41&gt;D41,"D","R"),"")</f>
        <v/>
      </c>
      <c r="M41" t="str">
        <f t="shared" si="2"/>
        <v/>
      </c>
      <c r="N41">
        <f t="shared" si="3"/>
        <v>0</v>
      </c>
      <c r="O41">
        <f t="shared" si="4"/>
        <v>0</v>
      </c>
    </row>
    <row r="42" spans="1:15">
      <c r="A42" s="1">
        <f t="shared" si="5"/>
        <v>33</v>
      </c>
      <c r="B42" s="4">
        <f t="shared" si="6"/>
        <v>46446</v>
      </c>
      <c r="C42" s="4">
        <f t="shared" si="6"/>
        <v>21217</v>
      </c>
      <c r="D42" s="4">
        <f t="shared" si="6"/>
        <v>9720</v>
      </c>
      <c r="E42" s="2">
        <f>B42-D42-C42</f>
        <v>15509</v>
      </c>
      <c r="F42" s="2">
        <f>MIN(C42,D42)</f>
        <v>9720</v>
      </c>
      <c r="G42" s="2">
        <f>MAX(C42,D42)</f>
        <v>21217</v>
      </c>
      <c r="H42" s="3">
        <f>G42/B42</f>
        <v>0.45681005899323945</v>
      </c>
      <c r="I42" s="1" t="b">
        <f>ABS((C42-D42)/B42) &gt;$I$4</f>
        <v>1</v>
      </c>
      <c r="J42" s="2">
        <f>E42+IF(I42,F42,0)</f>
        <v>25229</v>
      </c>
      <c r="K42" s="1" t="b">
        <f>J42*2&gt;B42</f>
        <v>1</v>
      </c>
      <c r="L42" t="str">
        <f>IF(I42,IF(C42&gt;D42,"D","R"),"")</f>
        <v>D</v>
      </c>
      <c r="M42" t="str">
        <f t="shared" si="2"/>
        <v>D</v>
      </c>
      <c r="N42">
        <f t="shared" si="3"/>
        <v>0</v>
      </c>
      <c r="O42">
        <f t="shared" si="4"/>
        <v>9720</v>
      </c>
    </row>
    <row r="43" spans="1:15">
      <c r="A43" s="1">
        <f t="shared" si="5"/>
        <v>34</v>
      </c>
      <c r="B43" s="4">
        <f t="shared" si="6"/>
        <v>40669</v>
      </c>
      <c r="C43" s="4">
        <f t="shared" si="6"/>
        <v>18043</v>
      </c>
      <c r="D43" s="4">
        <f t="shared" si="6"/>
        <v>8634</v>
      </c>
      <c r="E43" s="2">
        <f>B43-D43-C43</f>
        <v>13992</v>
      </c>
      <c r="F43" s="2">
        <f>MIN(C43,D43)</f>
        <v>8634</v>
      </c>
      <c r="G43" s="2">
        <f>MAX(C43,D43)</f>
        <v>18043</v>
      </c>
      <c r="H43" s="3">
        <f>G43/B43</f>
        <v>0.44365487226142764</v>
      </c>
      <c r="I43" s="1" t="b">
        <f>ABS((C43-D43)/B43) &gt;$I$4</f>
        <v>1</v>
      </c>
      <c r="J43" s="2">
        <f>E43+IF(I43,F43,0)</f>
        <v>22626</v>
      </c>
      <c r="K43" s="1" t="b">
        <f>J43*2&gt;B43</f>
        <v>1</v>
      </c>
      <c r="L43" t="str">
        <f>IF(I43,IF(C43&gt;D43,"D","R"),"")</f>
        <v>D</v>
      </c>
      <c r="M43" t="str">
        <f t="shared" si="2"/>
        <v>D</v>
      </c>
      <c r="N43">
        <f t="shared" si="3"/>
        <v>0</v>
      </c>
      <c r="O43">
        <f t="shared" si="4"/>
        <v>8634</v>
      </c>
    </row>
    <row r="44" spans="1:15">
      <c r="A44" s="1">
        <f t="shared" si="5"/>
        <v>35</v>
      </c>
      <c r="B44" s="4">
        <f t="shared" si="6"/>
        <v>44587</v>
      </c>
      <c r="C44" s="4">
        <f t="shared" si="6"/>
        <v>19475</v>
      </c>
      <c r="D44" s="4">
        <f t="shared" si="6"/>
        <v>11059</v>
      </c>
      <c r="E44" s="2">
        <f>B44-D44-C44</f>
        <v>14053</v>
      </c>
      <c r="F44" s="2">
        <f>MIN(C44,D44)</f>
        <v>11059</v>
      </c>
      <c r="G44" s="2">
        <f>MAX(C44,D44)</f>
        <v>19475</v>
      </c>
      <c r="H44" s="3">
        <f>G44/B44</f>
        <v>0.43678650727790613</v>
      </c>
      <c r="I44" s="1" t="b">
        <f>ABS((C44-D44)/B44) &gt;$I$4</f>
        <v>1</v>
      </c>
      <c r="J44" s="2">
        <f>E44+IF(I44,F44,0)</f>
        <v>25112</v>
      </c>
      <c r="K44" s="1" t="b">
        <f>J44*2&gt;B44</f>
        <v>1</v>
      </c>
      <c r="L44" t="str">
        <f>IF(I44,IF(C44&gt;D44,"D","R"),"")</f>
        <v>D</v>
      </c>
      <c r="M44" t="str">
        <f t="shared" si="2"/>
        <v>D</v>
      </c>
      <c r="N44">
        <f t="shared" si="3"/>
        <v>0</v>
      </c>
      <c r="O44">
        <f t="shared" si="4"/>
        <v>11059</v>
      </c>
    </row>
    <row r="45" spans="1:15">
      <c r="A45" s="1">
        <f t="shared" si="5"/>
        <v>36</v>
      </c>
      <c r="B45" s="4">
        <f t="shared" si="6"/>
        <v>49557</v>
      </c>
      <c r="C45" s="4">
        <f t="shared" si="6"/>
        <v>28390</v>
      </c>
      <c r="D45" s="4">
        <f t="shared" si="6"/>
        <v>5711</v>
      </c>
      <c r="E45" s="2">
        <f>B45-D45-C45</f>
        <v>15456</v>
      </c>
      <c r="F45" s="2">
        <f>MIN(C45,D45)</f>
        <v>5711</v>
      </c>
      <c r="G45" s="2">
        <f>MAX(C45,D45)</f>
        <v>28390</v>
      </c>
      <c r="H45" s="3">
        <f>G45/B45</f>
        <v>0.57287567851161292</v>
      </c>
      <c r="I45" s="1" t="b">
        <f>ABS((C45-D45)/B45) &gt;$I$4</f>
        <v>1</v>
      </c>
      <c r="J45" s="2">
        <f>E45+IF(I45,F45,0)</f>
        <v>21167</v>
      </c>
      <c r="K45" s="1" t="b">
        <f>J45*2&gt;B45</f>
        <v>0</v>
      </c>
      <c r="L45" t="str">
        <f>IF(I45,IF(C45&gt;D45,"D","R"),"")</f>
        <v>D</v>
      </c>
      <c r="M45" t="str">
        <f t="shared" si="2"/>
        <v/>
      </c>
      <c r="N45">
        <f t="shared" si="3"/>
        <v>0</v>
      </c>
      <c r="O45">
        <f t="shared" si="4"/>
        <v>5711</v>
      </c>
    </row>
    <row r="46" spans="1:15">
      <c r="A46" s="1">
        <f t="shared" si="5"/>
        <v>37</v>
      </c>
      <c r="B46" s="4">
        <f t="shared" si="6"/>
        <v>45728</v>
      </c>
      <c r="C46" s="4">
        <f t="shared" si="6"/>
        <v>17365</v>
      </c>
      <c r="D46" s="4">
        <f t="shared" si="6"/>
        <v>14359</v>
      </c>
      <c r="E46" s="2">
        <f>B46-D46-C46</f>
        <v>14004</v>
      </c>
      <c r="F46" s="2">
        <f>MIN(C46,D46)</f>
        <v>14359</v>
      </c>
      <c r="G46" s="2">
        <f>MAX(C46,D46)</f>
        <v>17365</v>
      </c>
      <c r="H46" s="3">
        <f>G46/B46</f>
        <v>0.37974545136459065</v>
      </c>
      <c r="I46" s="1" t="b">
        <f>ABS((C46-D46)/B46) &gt;$I$4</f>
        <v>0</v>
      </c>
      <c r="J46" s="2">
        <f>E46+IF(I46,F46,0)</f>
        <v>14004</v>
      </c>
      <c r="K46" s="1" t="b">
        <f>J46*2&gt;B46</f>
        <v>0</v>
      </c>
      <c r="L46" t="str">
        <f>IF(I46,IF(C46&gt;D46,"D","R"),"")</f>
        <v/>
      </c>
      <c r="M46" t="str">
        <f t="shared" si="2"/>
        <v/>
      </c>
      <c r="N46">
        <f t="shared" si="3"/>
        <v>0</v>
      </c>
      <c r="O46">
        <f t="shared" si="4"/>
        <v>0</v>
      </c>
    </row>
    <row r="47" spans="1:15">
      <c r="A47" s="1">
        <f t="shared" si="5"/>
        <v>38</v>
      </c>
      <c r="B47" s="4">
        <f t="shared" si="6"/>
        <v>49441</v>
      </c>
      <c r="C47" s="4">
        <f t="shared" si="6"/>
        <v>24477</v>
      </c>
      <c r="D47" s="4">
        <f t="shared" si="6"/>
        <v>11296</v>
      </c>
      <c r="E47" s="2">
        <f>B47-D47-C47</f>
        <v>13668</v>
      </c>
      <c r="F47" s="2">
        <f>MIN(C47,D47)</f>
        <v>11296</v>
      </c>
      <c r="G47" s="2">
        <f>MAX(C47,D47)</f>
        <v>24477</v>
      </c>
      <c r="H47" s="3">
        <f>G47/B47</f>
        <v>0.49507493780465606</v>
      </c>
      <c r="I47" s="1" t="b">
        <f>ABS((C47-D47)/B47) &gt;$I$4</f>
        <v>1</v>
      </c>
      <c r="J47" s="2">
        <f>E47+IF(I47,F47,0)</f>
        <v>24964</v>
      </c>
      <c r="K47" s="1" t="b">
        <f>J47*2&gt;B47</f>
        <v>1</v>
      </c>
      <c r="L47" t="str">
        <f>IF(I47,IF(C47&gt;D47,"D","R"),"")</f>
        <v>D</v>
      </c>
      <c r="M47" t="str">
        <f t="shared" si="2"/>
        <v>D</v>
      </c>
      <c r="N47">
        <f t="shared" si="3"/>
        <v>0</v>
      </c>
      <c r="O47">
        <f t="shared" si="4"/>
        <v>11296</v>
      </c>
    </row>
    <row r="48" spans="1:15">
      <c r="A48" s="1">
        <f t="shared" si="5"/>
        <v>39</v>
      </c>
      <c r="B48" s="4">
        <f t="shared" si="6"/>
        <v>46316</v>
      </c>
      <c r="C48" s="4">
        <f t="shared" si="6"/>
        <v>14431</v>
      </c>
      <c r="D48" s="4">
        <f t="shared" si="6"/>
        <v>17129</v>
      </c>
      <c r="E48" s="2">
        <f>B48-D48-C48</f>
        <v>14756</v>
      </c>
      <c r="F48" s="2">
        <f>MIN(C48,D48)</f>
        <v>14431</v>
      </c>
      <c r="G48" s="2">
        <f>MAX(C48,D48)</f>
        <v>17129</v>
      </c>
      <c r="H48" s="3">
        <f>G48/B48</f>
        <v>0.36982900077726921</v>
      </c>
      <c r="I48" s="1" t="b">
        <f>ABS((C48-D48)/B48) &gt;$I$4</f>
        <v>0</v>
      </c>
      <c r="J48" s="2">
        <f>E48+IF(I48,F48,0)</f>
        <v>14756</v>
      </c>
      <c r="K48" s="1" t="b">
        <f>J48*2&gt;B48</f>
        <v>0</v>
      </c>
      <c r="L48" t="str">
        <f>IF(I48,IF(C48&gt;D48,"D","R"),"")</f>
        <v/>
      </c>
      <c r="M48" t="str">
        <f t="shared" si="2"/>
        <v/>
      </c>
      <c r="N48">
        <f t="shared" si="3"/>
        <v>0</v>
      </c>
      <c r="O48">
        <f t="shared" si="4"/>
        <v>0</v>
      </c>
    </row>
    <row r="49" spans="1:15">
      <c r="A49" s="1">
        <f t="shared" si="5"/>
        <v>40</v>
      </c>
      <c r="B49" s="4">
        <f t="shared" si="6"/>
        <v>45001</v>
      </c>
      <c r="C49" s="4">
        <f t="shared" si="6"/>
        <v>16945</v>
      </c>
      <c r="D49" s="4">
        <f t="shared" si="6"/>
        <v>12625</v>
      </c>
      <c r="E49" s="2">
        <f>B49-D49-C49</f>
        <v>15431</v>
      </c>
      <c r="F49" s="2">
        <f>MIN(C49,D49)</f>
        <v>12625</v>
      </c>
      <c r="G49" s="2">
        <f>MAX(C49,D49)</f>
        <v>16945</v>
      </c>
      <c r="H49" s="3">
        <f>G49/B49</f>
        <v>0.37654718784027019</v>
      </c>
      <c r="I49" s="1" t="b">
        <f>ABS((C49-D49)/B49) &gt;$I$4</f>
        <v>1</v>
      </c>
      <c r="J49" s="2">
        <f>E49+IF(I49,F49,0)</f>
        <v>28056</v>
      </c>
      <c r="K49" s="1" t="b">
        <f>J49*2&gt;B49</f>
        <v>1</v>
      </c>
      <c r="L49" t="str">
        <f>IF(I49,IF(C49&gt;D49,"D","R"),"")</f>
        <v>D</v>
      </c>
      <c r="M49" t="str">
        <f t="shared" si="2"/>
        <v>D</v>
      </c>
      <c r="N49">
        <f t="shared" si="3"/>
        <v>0</v>
      </c>
      <c r="O49">
        <f t="shared" si="4"/>
        <v>12625</v>
      </c>
    </row>
    <row r="50" spans="1:15">
      <c r="A50" s="1">
        <f t="shared" si="5"/>
        <v>41</v>
      </c>
      <c r="B50" s="4">
        <f t="shared" si="6"/>
        <v>46707</v>
      </c>
      <c r="C50" s="4">
        <f t="shared" si="6"/>
        <v>24754</v>
      </c>
      <c r="D50" s="4">
        <f t="shared" si="6"/>
        <v>7781</v>
      </c>
      <c r="E50" s="2">
        <f>B50-D50-C50</f>
        <v>14172</v>
      </c>
      <c r="F50" s="2">
        <f>MIN(C50,D50)</f>
        <v>7781</v>
      </c>
      <c r="G50" s="2">
        <f>MAX(C50,D50)</f>
        <v>24754</v>
      </c>
      <c r="H50" s="3">
        <f>G50/B50</f>
        <v>0.52998479885242045</v>
      </c>
      <c r="I50" s="1" t="b">
        <f>ABS((C50-D50)/B50) &gt;$I$4</f>
        <v>1</v>
      </c>
      <c r="J50" s="2">
        <f>E50+IF(I50,F50,0)</f>
        <v>21953</v>
      </c>
      <c r="K50" s="1" t="b">
        <f>J50*2&gt;B50</f>
        <v>0</v>
      </c>
      <c r="L50" t="str">
        <f>IF(I50,IF(C50&gt;D50,"D","R"),"")</f>
        <v>D</v>
      </c>
      <c r="M50" t="str">
        <f t="shared" si="2"/>
        <v/>
      </c>
      <c r="N50">
        <f t="shared" si="3"/>
        <v>0</v>
      </c>
      <c r="O50">
        <f t="shared" si="4"/>
        <v>7781</v>
      </c>
    </row>
    <row r="51" spans="1:15">
      <c r="A51" s="1">
        <f t="shared" si="5"/>
        <v>42</v>
      </c>
      <c r="B51" s="4">
        <f t="shared" ref="B51:D69" si="7">INT(TRIM(MID(SUBSTITUTE(B$9," ",REPT(" ",LEN(B$9))), ($A51-1)*LEN(B$9)+1, LEN(B$9))))</f>
        <v>51180</v>
      </c>
      <c r="C51" s="4">
        <f t="shared" si="7"/>
        <v>33661</v>
      </c>
      <c r="D51" s="4">
        <f t="shared" si="7"/>
        <v>2511</v>
      </c>
      <c r="E51" s="2">
        <f>B51-D51-C51</f>
        <v>15008</v>
      </c>
      <c r="F51" s="2">
        <f>MIN(C51,D51)</f>
        <v>2511</v>
      </c>
      <c r="G51" s="2">
        <f>MAX(C51,D51)</f>
        <v>33661</v>
      </c>
      <c r="H51" s="3">
        <f>G51/B51</f>
        <v>0.65769831965611569</v>
      </c>
      <c r="I51" s="1" t="b">
        <f>ABS((C51-D51)/B51) &gt;$I$4</f>
        <v>1</v>
      </c>
      <c r="J51" s="2">
        <f>E51+IF(I51,F51,0)</f>
        <v>17519</v>
      </c>
      <c r="K51" s="1" t="b">
        <f>J51*2&gt;B51</f>
        <v>0</v>
      </c>
      <c r="L51" t="str">
        <f>IF(I51,IF(C51&gt;D51,"D","R"),"")</f>
        <v>D</v>
      </c>
      <c r="M51" t="str">
        <f t="shared" si="2"/>
        <v/>
      </c>
      <c r="N51">
        <f t="shared" si="3"/>
        <v>0</v>
      </c>
      <c r="O51">
        <f t="shared" si="4"/>
        <v>2511</v>
      </c>
    </row>
    <row r="52" spans="1:15">
      <c r="A52" s="1">
        <f t="shared" si="5"/>
        <v>43</v>
      </c>
      <c r="B52" s="4">
        <f t="shared" si="7"/>
        <v>51472</v>
      </c>
      <c r="C52" s="4">
        <f t="shared" si="7"/>
        <v>34447</v>
      </c>
      <c r="D52" s="4">
        <f t="shared" si="7"/>
        <v>2460</v>
      </c>
      <c r="E52" s="2">
        <f>B52-D52-C52</f>
        <v>14565</v>
      </c>
      <c r="F52" s="2">
        <f>MIN(C52,D52)</f>
        <v>2460</v>
      </c>
      <c r="G52" s="2">
        <f>MAX(C52,D52)</f>
        <v>34447</v>
      </c>
      <c r="H52" s="3">
        <f>G52/B52</f>
        <v>0.66923764376748518</v>
      </c>
      <c r="I52" s="1" t="b">
        <f>ABS((C52-D52)/B52) &gt;$I$4</f>
        <v>1</v>
      </c>
      <c r="J52" s="2">
        <f>E52+IF(I52,F52,0)</f>
        <v>17025</v>
      </c>
      <c r="K52" s="1" t="b">
        <f>J52*2&gt;B52</f>
        <v>0</v>
      </c>
      <c r="L52" t="str">
        <f>IF(I52,IF(C52&gt;D52,"D","R"),"")</f>
        <v>D</v>
      </c>
      <c r="M52" t="str">
        <f t="shared" si="2"/>
        <v/>
      </c>
      <c r="N52">
        <f t="shared" si="3"/>
        <v>0</v>
      </c>
      <c r="O52">
        <f t="shared" si="4"/>
        <v>2460</v>
      </c>
    </row>
    <row r="53" spans="1:15">
      <c r="A53" s="1">
        <f t="shared" si="5"/>
        <v>44</v>
      </c>
      <c r="B53" s="4">
        <f t="shared" si="7"/>
        <v>43192</v>
      </c>
      <c r="C53" s="4">
        <f t="shared" si="7"/>
        <v>25589</v>
      </c>
      <c r="D53" s="4">
        <f t="shared" si="7"/>
        <v>3299</v>
      </c>
      <c r="E53" s="2">
        <f>B53-D53-C53</f>
        <v>14304</v>
      </c>
      <c r="F53" s="2">
        <f>MIN(C53,D53)</f>
        <v>3299</v>
      </c>
      <c r="G53" s="2">
        <f>MAX(C53,D53)</f>
        <v>25589</v>
      </c>
      <c r="H53" s="3">
        <f>G53/B53</f>
        <v>0.59244767549546207</v>
      </c>
      <c r="I53" s="1" t="b">
        <f>ABS((C53-D53)/B53) &gt;$I$4</f>
        <v>1</v>
      </c>
      <c r="J53" s="2">
        <f>E53+IF(I53,F53,0)</f>
        <v>17603</v>
      </c>
      <c r="K53" s="1" t="b">
        <f>J53*2&gt;B53</f>
        <v>0</v>
      </c>
      <c r="L53" t="str">
        <f>IF(I53,IF(C53&gt;D53,"D","R"),"")</f>
        <v>D</v>
      </c>
      <c r="M53" t="str">
        <f t="shared" si="2"/>
        <v/>
      </c>
      <c r="N53">
        <f t="shared" si="3"/>
        <v>0</v>
      </c>
      <c r="O53">
        <f t="shared" si="4"/>
        <v>3299</v>
      </c>
    </row>
    <row r="54" spans="1:15">
      <c r="A54" s="1">
        <f t="shared" si="5"/>
        <v>45</v>
      </c>
      <c r="B54" s="4">
        <f t="shared" si="7"/>
        <v>45831</v>
      </c>
      <c r="C54" s="4">
        <f t="shared" si="7"/>
        <v>27289</v>
      </c>
      <c r="D54" s="4">
        <f t="shared" si="7"/>
        <v>5252</v>
      </c>
      <c r="E54" s="2">
        <f>B54-D54-C54</f>
        <v>13290</v>
      </c>
      <c r="F54" s="2">
        <f>MIN(C54,D54)</f>
        <v>5252</v>
      </c>
      <c r="G54" s="2">
        <f>MAX(C54,D54)</f>
        <v>27289</v>
      </c>
      <c r="H54" s="3">
        <f>G54/B54</f>
        <v>0.5954266762671554</v>
      </c>
      <c r="I54" s="1" t="b">
        <f>ABS((C54-D54)/B54) &gt;$I$4</f>
        <v>1</v>
      </c>
      <c r="J54" s="2">
        <f>E54+IF(I54,F54,0)</f>
        <v>18542</v>
      </c>
      <c r="K54" s="1" t="b">
        <f>J54*2&gt;B54</f>
        <v>0</v>
      </c>
      <c r="L54" t="str">
        <f>IF(I54,IF(C54&gt;D54,"D","R"),"")</f>
        <v>D</v>
      </c>
      <c r="M54" t="str">
        <f t="shared" si="2"/>
        <v/>
      </c>
      <c r="N54">
        <f t="shared" si="3"/>
        <v>0</v>
      </c>
      <c r="O54">
        <f t="shared" si="4"/>
        <v>5252</v>
      </c>
    </row>
    <row r="55" spans="1:15">
      <c r="A55" s="1">
        <f t="shared" si="5"/>
        <v>46</v>
      </c>
      <c r="B55" s="4">
        <f t="shared" si="7"/>
        <v>43834</v>
      </c>
      <c r="C55" s="4">
        <f t="shared" si="7"/>
        <v>25594</v>
      </c>
      <c r="D55" s="4">
        <f t="shared" si="7"/>
        <v>4282</v>
      </c>
      <c r="E55" s="2">
        <f>B55-D55-C55</f>
        <v>13958</v>
      </c>
      <c r="F55" s="2">
        <f>MIN(C55,D55)</f>
        <v>4282</v>
      </c>
      <c r="G55" s="2">
        <f>MAX(C55,D55)</f>
        <v>25594</v>
      </c>
      <c r="H55" s="3">
        <f>G55/B55</f>
        <v>0.58388465574668069</v>
      </c>
      <c r="I55" s="1" t="b">
        <f>ABS((C55-D55)/B55) &gt;$I$4</f>
        <v>1</v>
      </c>
      <c r="J55" s="2">
        <f>E55+IF(I55,F55,0)</f>
        <v>18240</v>
      </c>
      <c r="K55" s="1" t="b">
        <f>J55*2&gt;B55</f>
        <v>0</v>
      </c>
      <c r="L55" t="str">
        <f>IF(I55,IF(C55&gt;D55,"D","R"),"")</f>
        <v>D</v>
      </c>
      <c r="M55" t="str">
        <f t="shared" si="2"/>
        <v/>
      </c>
      <c r="N55">
        <f t="shared" si="3"/>
        <v>0</v>
      </c>
      <c r="O55">
        <f t="shared" si="4"/>
        <v>4282</v>
      </c>
    </row>
    <row r="56" spans="1:15">
      <c r="A56" s="1">
        <f t="shared" si="5"/>
        <v>47</v>
      </c>
      <c r="B56" s="4">
        <f t="shared" si="7"/>
        <v>36017</v>
      </c>
      <c r="C56" s="4">
        <f t="shared" si="7"/>
        <v>16200</v>
      </c>
      <c r="D56" s="4">
        <f t="shared" si="7"/>
        <v>6115</v>
      </c>
      <c r="E56" s="2">
        <f>B56-D56-C56</f>
        <v>13702</v>
      </c>
      <c r="F56" s="2">
        <f>MIN(C56,D56)</f>
        <v>6115</v>
      </c>
      <c r="G56" s="2">
        <f>MAX(C56,D56)</f>
        <v>16200</v>
      </c>
      <c r="H56" s="3">
        <f>G56/B56</f>
        <v>0.44978760029985843</v>
      </c>
      <c r="I56" s="1" t="b">
        <f>ABS((C56-D56)/B56) &gt;$I$4</f>
        <v>1</v>
      </c>
      <c r="J56" s="2">
        <f>E56+IF(I56,F56,0)</f>
        <v>19817</v>
      </c>
      <c r="K56" s="1" t="b">
        <f>J56*2&gt;B56</f>
        <v>1</v>
      </c>
      <c r="L56" t="str">
        <f>IF(I56,IF(C56&gt;D56,"D","R"),"")</f>
        <v>D</v>
      </c>
      <c r="M56" t="str">
        <f t="shared" si="2"/>
        <v>D</v>
      </c>
      <c r="N56">
        <f t="shared" si="3"/>
        <v>0</v>
      </c>
      <c r="O56">
        <f t="shared" si="4"/>
        <v>6115</v>
      </c>
    </row>
    <row r="57" spans="1:15">
      <c r="A57" s="1">
        <f t="shared" si="5"/>
        <v>48</v>
      </c>
      <c r="B57" s="4">
        <f t="shared" si="7"/>
        <v>38315</v>
      </c>
      <c r="C57" s="4">
        <f t="shared" si="7"/>
        <v>15744</v>
      </c>
      <c r="D57" s="4">
        <f t="shared" si="7"/>
        <v>7716</v>
      </c>
      <c r="E57" s="2">
        <f>B57-D57-C57</f>
        <v>14855</v>
      </c>
      <c r="F57" s="2">
        <f>MIN(C57,D57)</f>
        <v>7716</v>
      </c>
      <c r="G57" s="2">
        <f>MAX(C57,D57)</f>
        <v>15744</v>
      </c>
      <c r="H57" s="3">
        <f>G57/B57</f>
        <v>0.41090956544434293</v>
      </c>
      <c r="I57" s="1" t="b">
        <f>ABS((C57-D57)/B57) &gt;$I$4</f>
        <v>1</v>
      </c>
      <c r="J57" s="2">
        <f>E57+IF(I57,F57,0)</f>
        <v>22571</v>
      </c>
      <c r="K57" s="1" t="b">
        <f>J57*2&gt;B57</f>
        <v>1</v>
      </c>
      <c r="L57" t="str">
        <f>IF(I57,IF(C57&gt;D57,"D","R"),"")</f>
        <v>D</v>
      </c>
      <c r="M57" t="str">
        <f t="shared" si="2"/>
        <v>D</v>
      </c>
      <c r="N57">
        <f t="shared" si="3"/>
        <v>0</v>
      </c>
      <c r="O57">
        <f t="shared" si="4"/>
        <v>7716</v>
      </c>
    </row>
    <row r="58" spans="1:15">
      <c r="A58" s="1">
        <f t="shared" si="5"/>
        <v>49</v>
      </c>
      <c r="B58" s="4">
        <f t="shared" si="7"/>
        <v>35577</v>
      </c>
      <c r="C58" s="4">
        <f t="shared" si="7"/>
        <v>13439</v>
      </c>
      <c r="D58" s="4">
        <f t="shared" si="7"/>
        <v>8305</v>
      </c>
      <c r="E58" s="2">
        <f>B58-D58-C58</f>
        <v>13833</v>
      </c>
      <c r="F58" s="2">
        <f>MIN(C58,D58)</f>
        <v>8305</v>
      </c>
      <c r="G58" s="2">
        <f>MAX(C58,D58)</f>
        <v>13439</v>
      </c>
      <c r="H58" s="3">
        <f>G58/B58</f>
        <v>0.37774404812097706</v>
      </c>
      <c r="I58" s="1" t="b">
        <f>ABS((C58-D58)/B58) &gt;$I$4</f>
        <v>1</v>
      </c>
      <c r="J58" s="2">
        <f>E58+IF(I58,F58,0)</f>
        <v>22138</v>
      </c>
      <c r="K58" s="1" t="b">
        <f>J58*2&gt;B58</f>
        <v>1</v>
      </c>
      <c r="L58" t="str">
        <f>IF(I58,IF(C58&gt;D58,"D","R"),"")</f>
        <v>D</v>
      </c>
      <c r="M58" t="str">
        <f t="shared" si="2"/>
        <v>D</v>
      </c>
      <c r="N58">
        <f t="shared" si="3"/>
        <v>0</v>
      </c>
      <c r="O58">
        <f t="shared" si="4"/>
        <v>8305</v>
      </c>
    </row>
    <row r="59" spans="1:15">
      <c r="A59" s="1">
        <f t="shared" si="5"/>
        <v>50</v>
      </c>
      <c r="B59" s="4">
        <f t="shared" si="7"/>
        <v>36235</v>
      </c>
      <c r="C59" s="4">
        <f t="shared" si="7"/>
        <v>13583</v>
      </c>
      <c r="D59" s="4">
        <f t="shared" si="7"/>
        <v>9080</v>
      </c>
      <c r="E59" s="2">
        <f>B59-D59-C59</f>
        <v>13572</v>
      </c>
      <c r="F59" s="2">
        <f>MIN(C59,D59)</f>
        <v>9080</v>
      </c>
      <c r="G59" s="2">
        <f>MAX(C59,D59)</f>
        <v>13583</v>
      </c>
      <c r="H59" s="3">
        <f>G59/B59</f>
        <v>0.37485856216365393</v>
      </c>
      <c r="I59" s="1" t="b">
        <f>ABS((C59-D59)/B59) &gt;$I$4</f>
        <v>1</v>
      </c>
      <c r="J59" s="2">
        <f>E59+IF(I59,F59,0)</f>
        <v>22652</v>
      </c>
      <c r="K59" s="1" t="b">
        <f>J59*2&gt;B59</f>
        <v>1</v>
      </c>
      <c r="L59" t="str">
        <f>IF(I59,IF(C59&gt;D59,"D","R"),"")</f>
        <v>D</v>
      </c>
      <c r="M59" t="str">
        <f t="shared" si="2"/>
        <v>D</v>
      </c>
      <c r="N59">
        <f t="shared" si="3"/>
        <v>0</v>
      </c>
      <c r="O59">
        <f t="shared" si="4"/>
        <v>9080</v>
      </c>
    </row>
    <row r="60" spans="1:15">
      <c r="A60" s="1">
        <f t="shared" si="5"/>
        <v>51</v>
      </c>
      <c r="B60" s="4">
        <f t="shared" si="7"/>
        <v>41467</v>
      </c>
      <c r="C60" s="4">
        <f t="shared" si="7"/>
        <v>14777</v>
      </c>
      <c r="D60" s="4">
        <f t="shared" si="7"/>
        <v>11122</v>
      </c>
      <c r="E60" s="2">
        <f>B60-D60-C60</f>
        <v>15568</v>
      </c>
      <c r="F60" s="2">
        <f>MIN(C60,D60)</f>
        <v>11122</v>
      </c>
      <c r="G60" s="2">
        <f>MAX(C60,D60)</f>
        <v>14777</v>
      </c>
      <c r="H60" s="3">
        <f>G60/B60</f>
        <v>0.35635565630501365</v>
      </c>
      <c r="I60" s="1" t="b">
        <f>ABS((C60-D60)/B60) &gt;$I$4</f>
        <v>1</v>
      </c>
      <c r="J60" s="2">
        <f>E60+IF(I60,F60,0)</f>
        <v>26690</v>
      </c>
      <c r="K60" s="1" t="b">
        <f>J60*2&gt;B60</f>
        <v>1</v>
      </c>
      <c r="L60" t="str">
        <f>IF(I60,IF(C60&gt;D60,"D","R"),"")</f>
        <v>D</v>
      </c>
      <c r="M60" t="str">
        <f t="shared" si="2"/>
        <v>D</v>
      </c>
      <c r="N60">
        <f t="shared" si="3"/>
        <v>0</v>
      </c>
      <c r="O60">
        <f t="shared" si="4"/>
        <v>11122</v>
      </c>
    </row>
    <row r="61" spans="1:15">
      <c r="A61" s="1">
        <f t="shared" si="5"/>
        <v>52</v>
      </c>
      <c r="B61" s="4">
        <f t="shared" si="7"/>
        <v>43329</v>
      </c>
      <c r="C61" s="4">
        <f t="shared" si="7"/>
        <v>15158</v>
      </c>
      <c r="D61" s="4">
        <f t="shared" si="7"/>
        <v>12997</v>
      </c>
      <c r="E61" s="2">
        <f>B61-D61-C61</f>
        <v>15174</v>
      </c>
      <c r="F61" s="2">
        <f>MIN(C61,D61)</f>
        <v>12997</v>
      </c>
      <c r="G61" s="2">
        <f>MAX(C61,D61)</f>
        <v>15158</v>
      </c>
      <c r="H61" s="3">
        <f>G61/B61</f>
        <v>0.34983498349834985</v>
      </c>
      <c r="I61" s="1" t="b">
        <f>ABS((C61-D61)/B61) &gt;$I$4</f>
        <v>0</v>
      </c>
      <c r="J61" s="2">
        <f>E61+IF(I61,F61,0)</f>
        <v>15174</v>
      </c>
      <c r="K61" s="1" t="b">
        <f>J61*2&gt;B61</f>
        <v>0</v>
      </c>
      <c r="L61" t="str">
        <f>IF(I61,IF(C61&gt;D61,"D","R"),"")</f>
        <v/>
      </c>
      <c r="M61" t="str">
        <f t="shared" si="2"/>
        <v/>
      </c>
      <c r="N61">
        <f t="shared" si="3"/>
        <v>0</v>
      </c>
      <c r="O61">
        <f t="shared" si="4"/>
        <v>0</v>
      </c>
    </row>
    <row r="62" spans="1:15">
      <c r="A62" s="1">
        <f t="shared" si="5"/>
        <v>53</v>
      </c>
      <c r="B62" s="4">
        <f t="shared" si="7"/>
        <v>49459</v>
      </c>
      <c r="C62" s="4">
        <f t="shared" si="7"/>
        <v>14061</v>
      </c>
      <c r="D62" s="4">
        <f t="shared" si="7"/>
        <v>18290</v>
      </c>
      <c r="E62" s="2">
        <f>B62-D62-C62</f>
        <v>17108</v>
      </c>
      <c r="F62" s="2">
        <f>MIN(C62,D62)</f>
        <v>14061</v>
      </c>
      <c r="G62" s="2">
        <f>MAX(C62,D62)</f>
        <v>18290</v>
      </c>
      <c r="H62" s="3">
        <f>G62/B62</f>
        <v>0.36980124951980431</v>
      </c>
      <c r="I62" s="1" t="b">
        <f>ABS((C62-D62)/B62) &gt;$I$4</f>
        <v>1</v>
      </c>
      <c r="J62" s="2">
        <f>E62+IF(I62,F62,0)</f>
        <v>31169</v>
      </c>
      <c r="K62" s="1" t="b">
        <f>J62*2&gt;B62</f>
        <v>1</v>
      </c>
      <c r="L62" t="str">
        <f>IF(I62,IF(C62&gt;D62,"D","R"),"")</f>
        <v>R</v>
      </c>
      <c r="M62" t="str">
        <f t="shared" si="2"/>
        <v>R</v>
      </c>
      <c r="N62">
        <f t="shared" si="3"/>
        <v>14061</v>
      </c>
      <c r="O62">
        <f t="shared" si="4"/>
        <v>0</v>
      </c>
    </row>
    <row r="63" spans="1:15">
      <c r="A63" s="1">
        <f t="shared" si="5"/>
        <v>54</v>
      </c>
      <c r="B63" s="4">
        <f t="shared" si="7"/>
        <v>49032</v>
      </c>
      <c r="C63" s="4">
        <f t="shared" si="7"/>
        <v>18494</v>
      </c>
      <c r="D63" s="4">
        <f t="shared" si="7"/>
        <v>13140</v>
      </c>
      <c r="E63" s="2">
        <f>B63-D63-C63</f>
        <v>17398</v>
      </c>
      <c r="F63" s="2">
        <f>MIN(C63,D63)</f>
        <v>13140</v>
      </c>
      <c r="G63" s="2">
        <f>MAX(C63,D63)</f>
        <v>18494</v>
      </c>
      <c r="H63" s="3">
        <f>G63/B63</f>
        <v>0.37718224832762276</v>
      </c>
      <c r="I63" s="1" t="b">
        <f>ABS((C63-D63)/B63) &gt;$I$4</f>
        <v>1</v>
      </c>
      <c r="J63" s="2">
        <f>E63+IF(I63,F63,0)</f>
        <v>30538</v>
      </c>
      <c r="K63" s="1" t="b">
        <f>J63*2&gt;B63</f>
        <v>1</v>
      </c>
      <c r="L63" t="str">
        <f>IF(I63,IF(C63&gt;D63,"D","R"),"")</f>
        <v>D</v>
      </c>
      <c r="M63" t="str">
        <f t="shared" si="2"/>
        <v>D</v>
      </c>
      <c r="N63">
        <f t="shared" si="3"/>
        <v>0</v>
      </c>
      <c r="O63">
        <f t="shared" si="4"/>
        <v>13140</v>
      </c>
    </row>
    <row r="64" spans="1:15">
      <c r="A64" s="1">
        <f t="shared" si="5"/>
        <v>55</v>
      </c>
      <c r="B64" s="4">
        <f t="shared" si="7"/>
        <v>46372</v>
      </c>
      <c r="C64" s="4">
        <f t="shared" si="7"/>
        <v>10162</v>
      </c>
      <c r="D64" s="4">
        <f t="shared" si="7"/>
        <v>19426</v>
      </c>
      <c r="E64" s="2">
        <f>B64-D64-C64</f>
        <v>16784</v>
      </c>
      <c r="F64" s="2">
        <f>MIN(C64,D64)</f>
        <v>10162</v>
      </c>
      <c r="G64" s="2">
        <f>MAX(C64,D64)</f>
        <v>19426</v>
      </c>
      <c r="H64" s="3">
        <f>G64/B64</f>
        <v>0.41891658759596306</v>
      </c>
      <c r="I64" s="1" t="b">
        <f>ABS((C64-D64)/B64) &gt;$I$4</f>
        <v>1</v>
      </c>
      <c r="J64" s="2">
        <f>E64+IF(I64,F64,0)</f>
        <v>26946</v>
      </c>
      <c r="K64" s="1" t="b">
        <f>J64*2&gt;B64</f>
        <v>1</v>
      </c>
      <c r="L64" t="str">
        <f>IF(I64,IF(C64&gt;D64,"D","R"),"")</f>
        <v>R</v>
      </c>
      <c r="M64" t="str">
        <f t="shared" si="2"/>
        <v>R</v>
      </c>
      <c r="N64">
        <f t="shared" si="3"/>
        <v>10162</v>
      </c>
      <c r="O64">
        <f t="shared" si="4"/>
        <v>0</v>
      </c>
    </row>
    <row r="65" spans="1:16">
      <c r="A65" s="1">
        <f t="shared" si="5"/>
        <v>56</v>
      </c>
      <c r="B65" s="4">
        <f t="shared" si="7"/>
        <v>37564</v>
      </c>
      <c r="C65" s="4">
        <f t="shared" si="7"/>
        <v>7765</v>
      </c>
      <c r="D65" s="4">
        <f t="shared" si="7"/>
        <v>16975</v>
      </c>
      <c r="E65" s="2">
        <f>B65-D65-C65</f>
        <v>12824</v>
      </c>
      <c r="F65" s="2">
        <f>MIN(C65,D65)</f>
        <v>7765</v>
      </c>
      <c r="G65" s="2">
        <f>MAX(C65,D65)</f>
        <v>16975</v>
      </c>
      <c r="H65" s="3">
        <f>G65/B65</f>
        <v>0.45189543179640079</v>
      </c>
      <c r="I65" s="1" t="b">
        <f>ABS((C65-D65)/B65) &gt;$I$4</f>
        <v>1</v>
      </c>
      <c r="J65" s="2">
        <f>E65+IF(I65,F65,0)</f>
        <v>20589</v>
      </c>
      <c r="K65" s="1" t="b">
        <f>J65*2&gt;B65</f>
        <v>1</v>
      </c>
      <c r="L65" t="str">
        <f>IF(I65,IF(C65&gt;D65,"D","R"),"")</f>
        <v>R</v>
      </c>
      <c r="M65" t="str">
        <f t="shared" si="2"/>
        <v>R</v>
      </c>
      <c r="N65">
        <f t="shared" si="3"/>
        <v>7765</v>
      </c>
      <c r="O65">
        <f t="shared" si="4"/>
        <v>0</v>
      </c>
    </row>
    <row r="66" spans="1:16">
      <c r="A66" s="1">
        <f t="shared" si="5"/>
        <v>57</v>
      </c>
      <c r="B66" s="4">
        <f t="shared" si="7"/>
        <v>30647</v>
      </c>
      <c r="C66" s="4">
        <f t="shared" si="7"/>
        <v>6885</v>
      </c>
      <c r="D66" s="4">
        <f t="shared" si="7"/>
        <v>10898</v>
      </c>
      <c r="E66" s="2">
        <f>B66-D66-C66</f>
        <v>12864</v>
      </c>
      <c r="F66" s="2">
        <f>MIN(C66,D66)</f>
        <v>6885</v>
      </c>
      <c r="G66" s="2">
        <f>MAX(C66,D66)</f>
        <v>10898</v>
      </c>
      <c r="H66" s="3">
        <f>G66/B66</f>
        <v>0.35559761151173036</v>
      </c>
      <c r="I66" s="1" t="b">
        <f>ABS((C66-D66)/B66) &gt;$I$4</f>
        <v>1</v>
      </c>
      <c r="J66" s="2">
        <f>E66+IF(I66,F66,0)</f>
        <v>19749</v>
      </c>
      <c r="K66" s="1" t="b">
        <f>J66*2&gt;B66</f>
        <v>1</v>
      </c>
      <c r="L66" t="str">
        <f>IF(I66,IF(C66&gt;D66,"D","R"),"")</f>
        <v>R</v>
      </c>
      <c r="M66" t="str">
        <f t="shared" si="2"/>
        <v>R</v>
      </c>
      <c r="N66">
        <f t="shared" si="3"/>
        <v>6885</v>
      </c>
      <c r="O66">
        <f t="shared" si="4"/>
        <v>0</v>
      </c>
    </row>
    <row r="67" spans="1:16">
      <c r="A67" s="1">
        <f t="shared" si="5"/>
        <v>58</v>
      </c>
      <c r="B67" s="4">
        <f t="shared" si="7"/>
        <v>39651</v>
      </c>
      <c r="C67" s="4">
        <f t="shared" si="7"/>
        <v>9257</v>
      </c>
      <c r="D67" s="4">
        <f t="shared" si="7"/>
        <v>17075</v>
      </c>
      <c r="E67" s="2">
        <f>B67-D67-C67</f>
        <v>13319</v>
      </c>
      <c r="F67" s="2">
        <f>MIN(C67,D67)</f>
        <v>9257</v>
      </c>
      <c r="G67" s="2">
        <f>MAX(C67,D67)</f>
        <v>17075</v>
      </c>
      <c r="H67" s="3">
        <f>G67/B67</f>
        <v>0.4306322665254344</v>
      </c>
      <c r="I67" s="1" t="b">
        <f>ABS((C67-D67)/B67) &gt;$I$4</f>
        <v>1</v>
      </c>
      <c r="J67" s="2">
        <f>E67+IF(I67,F67,0)</f>
        <v>22576</v>
      </c>
      <c r="K67" s="1" t="b">
        <f>J67*2&gt;B67</f>
        <v>1</v>
      </c>
      <c r="L67" t="str">
        <f>IF(I67,IF(C67&gt;D67,"D","R"),"")</f>
        <v>R</v>
      </c>
      <c r="M67" t="str">
        <f t="shared" si="2"/>
        <v>R</v>
      </c>
      <c r="N67">
        <f t="shared" si="3"/>
        <v>9257</v>
      </c>
      <c r="O67">
        <f t="shared" si="4"/>
        <v>0</v>
      </c>
    </row>
    <row r="68" spans="1:16">
      <c r="A68" s="1">
        <f t="shared" si="5"/>
        <v>59</v>
      </c>
      <c r="B68" s="4">
        <f t="shared" si="7"/>
        <v>43055</v>
      </c>
      <c r="C68" s="4">
        <f t="shared" si="7"/>
        <v>12434</v>
      </c>
      <c r="D68" s="4">
        <f t="shared" si="7"/>
        <v>15621</v>
      </c>
      <c r="E68" s="2">
        <f>B68-D68-C68</f>
        <v>15000</v>
      </c>
      <c r="F68" s="2">
        <f>MIN(C68,D68)</f>
        <v>12434</v>
      </c>
      <c r="G68" s="2">
        <f>MAX(C68,D68)</f>
        <v>15621</v>
      </c>
      <c r="H68" s="3">
        <f>G68/B68</f>
        <v>0.36281500406456857</v>
      </c>
      <c r="I68" s="1" t="b">
        <f>ABS((C68-D68)/B68) &gt;$I$4</f>
        <v>0</v>
      </c>
      <c r="J68" s="2">
        <f>E68+IF(I68,F68,0)</f>
        <v>15000</v>
      </c>
      <c r="K68" s="1" t="b">
        <f>J68*2&gt;B68</f>
        <v>0</v>
      </c>
      <c r="L68" t="str">
        <f>IF(I68,IF(C68&gt;D68,"D","R"),"")</f>
        <v/>
      </c>
      <c r="M68" t="str">
        <f t="shared" si="2"/>
        <v/>
      </c>
      <c r="N68">
        <f t="shared" si="3"/>
        <v>0</v>
      </c>
      <c r="O68">
        <f t="shared" si="4"/>
        <v>0</v>
      </c>
    </row>
    <row r="69" spans="1:16">
      <c r="A69" s="1">
        <f t="shared" si="5"/>
        <v>60</v>
      </c>
      <c r="B69" s="4">
        <f t="shared" si="7"/>
        <v>35598</v>
      </c>
      <c r="C69" s="4">
        <f t="shared" si="7"/>
        <v>6740</v>
      </c>
      <c r="D69" s="4">
        <f t="shared" si="7"/>
        <v>16865</v>
      </c>
      <c r="E69" s="2">
        <f>B69-D69-C69</f>
        <v>11993</v>
      </c>
      <c r="F69" s="2">
        <f>MIN(C69,D69)</f>
        <v>6740</v>
      </c>
      <c r="G69" s="2">
        <f>MAX(C69,D69)</f>
        <v>16865</v>
      </c>
      <c r="H69" s="3">
        <f>G69/B69</f>
        <v>0.4737625709309512</v>
      </c>
      <c r="I69" s="1" t="b">
        <f>ABS((C69-D69)/B69) &gt;$I$4</f>
        <v>1</v>
      </c>
      <c r="J69" s="2">
        <f>E69+IF(I69,F69,0)</f>
        <v>18733</v>
      </c>
      <c r="K69" s="1" t="b">
        <f>J69*2&gt;B69</f>
        <v>1</v>
      </c>
      <c r="L69" t="str">
        <f>IF(I69,IF(C69&gt;D69,"D","R"),"")</f>
        <v>R</v>
      </c>
      <c r="M69" t="str">
        <f t="shared" si="2"/>
        <v>R</v>
      </c>
      <c r="N69">
        <f t="shared" si="3"/>
        <v>6740</v>
      </c>
      <c r="O69">
        <f t="shared" si="4"/>
        <v>0</v>
      </c>
    </row>
    <row r="70" spans="1:16">
      <c r="A70" s="1"/>
      <c r="B70" s="2">
        <f>SUM(B10:B69)</f>
        <v>2568602</v>
      </c>
      <c r="C70" s="2">
        <f>SUM(C10:C69)</f>
        <v>980925</v>
      </c>
      <c r="D70" s="2">
        <f>SUM(D10:D69)</f>
        <v>714736</v>
      </c>
      <c r="E70" s="2">
        <f>SUM(E10:E69)</f>
        <v>872941</v>
      </c>
      <c r="F70" s="1"/>
      <c r="G70" s="1"/>
      <c r="H70" s="1"/>
      <c r="I70" s="1">
        <f>COUNTIF(I10:I69, "=TRUE")</f>
        <v>47</v>
      </c>
      <c r="J70" s="2">
        <f>SUM(J10:J69)</f>
        <v>1312967</v>
      </c>
      <c r="K70" s="1">
        <f>COUNTIF(K10:K69,"=TRUE")</f>
        <v>39</v>
      </c>
      <c r="N70">
        <f>SUM(N10:N69)</f>
        <v>148038</v>
      </c>
      <c r="O70">
        <f>SUM(O10:O69)</f>
        <v>291988</v>
      </c>
    </row>
    <row r="71" spans="1:16">
      <c r="J71" s="4">
        <f>E70+N70+O70</f>
        <v>1312967</v>
      </c>
      <c r="N71">
        <f>N70/B70</f>
        <v>5.7633685561250828E-2</v>
      </c>
      <c r="O71">
        <f>O70/B70</f>
        <v>0.11367584390263653</v>
      </c>
      <c r="P71">
        <f>O71+N71</f>
        <v>0.17130952946388736</v>
      </c>
    </row>
    <row r="72" spans="1:16">
      <c r="K72" t="s">
        <v>15</v>
      </c>
      <c r="L72">
        <f>COUNTIF(L10:L69,"=R")</f>
        <v>14</v>
      </c>
      <c r="M72">
        <f>COUNTIF(M10:M69,"=R")</f>
        <v>14</v>
      </c>
    </row>
    <row r="73" spans="1:16">
      <c r="K73" t="s">
        <v>16</v>
      </c>
      <c r="L73">
        <f>COUNTIF(L10:L69,"=D")</f>
        <v>33</v>
      </c>
      <c r="M73">
        <f>COUNTIF(M10:M69,"=D")</f>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Frohnmayer</dc:creator>
  <cp:lastModifiedBy>Mark Frohnmayer</cp:lastModifiedBy>
  <dcterms:created xsi:type="dcterms:W3CDTF">2014-04-10T18:54:40Z</dcterms:created>
  <dcterms:modified xsi:type="dcterms:W3CDTF">2016-12-22T01:41:20Z</dcterms:modified>
</cp:coreProperties>
</file>