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295d1b1f756766/المستندات/"/>
    </mc:Choice>
  </mc:AlternateContent>
  <xr:revisionPtr revIDLastSave="6" documentId="8_{A7CB866F-93E6-469C-8838-7EB84FDD6397}" xr6:coauthVersionLast="47" xr6:coauthVersionMax="47" xr10:uidLastSave="{A285178C-A432-4FA6-99B8-712162E5AEE1}"/>
  <bookViews>
    <workbookView xWindow="-110" yWindow="-110" windowWidth="19420" windowHeight="10420" xr2:uid="{00000000-000D-0000-FFFF-FFFF00000000}"/>
  </bookViews>
  <sheets>
    <sheet name="DATA" sheetId="1" r:id="rId1"/>
    <sheet name="Sheet2" sheetId="2" r:id="rId2"/>
    <sheet name="Sheet3" sheetId="3" r:id="rId3"/>
    <sheet name="Sheet4" sheetId="4" r:id="rId4"/>
    <sheet name="CAP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O5" i="1"/>
  <c r="M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K37" i="1" s="1"/>
  <c r="F14" i="5" s="1"/>
  <c r="G14" i="5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I37" i="1" s="1"/>
  <c r="F13" i="5" s="1"/>
  <c r="G13" i="5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G37" i="1" s="1"/>
  <c r="F12" i="5" s="1"/>
  <c r="G12" i="5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F2" i="1"/>
  <c r="O2" i="1" l="1"/>
  <c r="O8" i="1" s="1"/>
  <c r="E13" i="5" s="1"/>
  <c r="H13" i="5" s="1"/>
  <c r="M2" i="1"/>
  <c r="M8" i="1" s="1"/>
  <c r="E12" i="5" s="1"/>
  <c r="H12" i="5" s="1"/>
  <c r="Q2" i="1"/>
  <c r="Q8" i="1" s="1"/>
  <c r="E14" i="5" s="1"/>
  <c r="H14" i="5" s="1"/>
  <c r="M14" i="4"/>
  <c r="M16" i="4" s="1"/>
  <c r="N15" i="3"/>
  <c r="N17" i="3" s="1"/>
  <c r="P12" i="2"/>
  <c r="P14" i="2" s="1"/>
  <c r="C38" i="1"/>
  <c r="D38" i="1"/>
  <c r="B38" i="1"/>
  <c r="P13" i="2" l="1"/>
  <c r="P15" i="2" s="1"/>
  <c r="Q18" i="2" s="1"/>
  <c r="M15" i="4"/>
  <c r="M17" i="4" s="1"/>
  <c r="M20" i="4" s="1"/>
  <c r="N16" i="3"/>
  <c r="N18" i="3" s="1"/>
  <c r="N21" i="3" s="1"/>
</calcChain>
</file>

<file path=xl/sharedStrings.xml><?xml version="1.0" encoding="utf-8"?>
<sst xmlns="http://schemas.openxmlformats.org/spreadsheetml/2006/main" count="64" uniqueCount="49">
  <si>
    <t>التاريخ</t>
  </si>
  <si>
    <t>ساسكو</t>
  </si>
  <si>
    <t>اسمنت حائل</t>
  </si>
  <si>
    <t>المراعي</t>
  </si>
  <si>
    <t xml:space="preserve">الانحراف </t>
  </si>
  <si>
    <t>الانحراف المعياري</t>
  </si>
  <si>
    <t xml:space="preserve">سعر السوق </t>
  </si>
  <si>
    <t>سعر التنفيذ</t>
  </si>
  <si>
    <t>مده العقد</t>
  </si>
  <si>
    <t>سعر الفائدة</t>
  </si>
  <si>
    <t xml:space="preserve">المدخلات </t>
  </si>
  <si>
    <t>d1</t>
  </si>
  <si>
    <t>d2</t>
  </si>
  <si>
    <t>N(d1)</t>
  </si>
  <si>
    <t>N(d2)</t>
  </si>
  <si>
    <r>
      <rPr>
        <b/>
        <sz val="12"/>
        <color theme="1"/>
        <rFont val="Calibri"/>
        <family val="2"/>
        <scheme val="minor"/>
      </rPr>
      <t xml:space="preserve">   سعر خيار الشراء</t>
    </r>
    <r>
      <rPr>
        <b/>
        <sz val="11"/>
        <color theme="1"/>
        <rFont val="Calibri"/>
        <family val="2"/>
        <scheme val="minor"/>
      </rPr>
      <t xml:space="preserve"> </t>
    </r>
  </si>
  <si>
    <t>السعر السوقي</t>
  </si>
  <si>
    <t xml:space="preserve">انحراف </t>
  </si>
  <si>
    <t>معدل الفائدة</t>
  </si>
  <si>
    <r>
      <rPr>
        <b/>
        <sz val="11"/>
        <rFont val="Calibri"/>
        <family val="2"/>
        <scheme val="minor"/>
      </rPr>
      <t>المخرجات</t>
    </r>
    <r>
      <rPr>
        <sz val="11"/>
        <rFont val="Calibri"/>
        <family val="2"/>
        <scheme val="minor"/>
      </rPr>
      <t xml:space="preserve"> </t>
    </r>
  </si>
  <si>
    <t xml:space="preserve">     المدخلات </t>
  </si>
  <si>
    <t xml:space="preserve">السعر السوقي </t>
  </si>
  <si>
    <t xml:space="preserve">سعر التنفيذ </t>
  </si>
  <si>
    <t>معدل الفائده</t>
  </si>
  <si>
    <t xml:space="preserve">المخرجات </t>
  </si>
  <si>
    <r>
      <rPr>
        <b/>
        <sz val="11"/>
        <color theme="1"/>
        <rFont val="Calibri"/>
        <family val="2"/>
        <scheme val="minor"/>
      </rPr>
      <t>سعر خيار الشراء</t>
    </r>
    <r>
      <rPr>
        <sz val="11"/>
        <color theme="1"/>
        <rFont val="Calibri"/>
        <family val="2"/>
        <charset val="178"/>
        <scheme val="minor"/>
      </rPr>
      <t xml:space="preserve"> </t>
    </r>
  </si>
  <si>
    <t xml:space="preserve">سعرخيار الشراء </t>
  </si>
  <si>
    <t>مؤشر السوق</t>
  </si>
  <si>
    <t>عوائد السوق</t>
  </si>
  <si>
    <t>عائد سهم شركة ساسكو</t>
  </si>
  <si>
    <t>عائد سهم اسمنت حائل</t>
  </si>
  <si>
    <t>عائد سهم شركة المراعي</t>
  </si>
  <si>
    <t>Covar ساسكو</t>
  </si>
  <si>
    <t>Covar اسمنت حائل</t>
  </si>
  <si>
    <t>Covar المراعي</t>
  </si>
  <si>
    <t>Varp ساسكو</t>
  </si>
  <si>
    <t>Varp اسمنت حائل</t>
  </si>
  <si>
    <t>Varp المراعي</t>
  </si>
  <si>
    <t>Beta ساسكو</t>
  </si>
  <si>
    <t>Beta اسمنت حائل</t>
  </si>
  <si>
    <t>Beta المراعي</t>
  </si>
  <si>
    <t>باستخدام نموذج CAPM نستطيع الوصول الى معدل العائد على الاستثمار.</t>
  </si>
  <si>
    <t>Rf</t>
  </si>
  <si>
    <t xml:space="preserve">CAPM= R= Rf + β (Rm - Rf) </t>
  </si>
  <si>
    <t>β</t>
  </si>
  <si>
    <t>Rm</t>
  </si>
  <si>
    <t>(Rm-Rf)</t>
  </si>
  <si>
    <t>Rf+β(Rm-Rf)</t>
  </si>
  <si>
    <t>تم ارفاق مثال توضيحي في ملف الوورد.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</si>
</sst>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%"/>
  </numFmts>
  <fonts count="7" x14ac:knownFonts="1">
    <font>
      <sz val="11"/>
      <color theme="1"/>
      <name val="Calibri"/>
      <family val="2"/>
      <charset val="178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/>
      <diagonal/>
    </border>
    <border>
      <left/>
      <right/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 style="thin">
        <color indexed="64"/>
      </left>
      <right style="thick">
        <color rgb="FF0070C0"/>
      </right>
      <top style="thick">
        <color rgb="FF0070C0"/>
      </top>
      <bottom/>
      <diagonal/>
    </border>
    <border>
      <left style="thin">
        <color indexed="64"/>
      </left>
      <right/>
      <top style="thick">
        <color rgb="FF0070C0"/>
      </top>
      <bottom/>
      <diagonal/>
    </border>
    <border>
      <left style="thin">
        <color indexed="64"/>
      </left>
      <right style="thin">
        <color indexed="64"/>
      </right>
      <top style="thick">
        <color rgb="FF0070C0"/>
      </top>
      <bottom/>
      <diagonal/>
    </border>
    <border>
      <left style="thin">
        <color indexed="64"/>
      </left>
      <right style="thin">
        <color indexed="64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n">
        <color indexed="64"/>
      </bottom>
      <diagonal/>
    </border>
    <border>
      <left/>
      <right style="thin">
        <color indexed="64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 style="thin">
        <color indexed="64"/>
      </top>
      <bottom/>
      <diagonal/>
    </border>
    <border>
      <left style="thin">
        <color indexed="64"/>
      </left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75">
    <xf numFmtId="0" fontId="0" fillId="0" borderId="0" xfId="0"/>
    <xf numFmtId="17" fontId="0" fillId="0" borderId="0" xfId="0" applyNumberFormat="1"/>
    <xf numFmtId="17" fontId="0" fillId="0" borderId="0" xfId="0" applyNumberFormat="1" applyFont="1"/>
    <xf numFmtId="0" fontId="0" fillId="0" borderId="0" xfId="0" applyFont="1"/>
    <xf numFmtId="17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/>
    <xf numFmtId="0" fontId="0" fillId="2" borderId="0" xfId="0" applyFill="1"/>
    <xf numFmtId="0" fontId="5" fillId="0" borderId="0" xfId="0" applyFont="1"/>
    <xf numFmtId="10" fontId="3" fillId="0" borderId="0" xfId="0" applyNumberFormat="1" applyFont="1"/>
    <xf numFmtId="9" fontId="3" fillId="0" borderId="0" xfId="0" applyNumberFormat="1" applyFont="1"/>
    <xf numFmtId="0" fontId="0" fillId="3" borderId="0" xfId="0" applyFill="1"/>
    <xf numFmtId="0" fontId="3" fillId="3" borderId="0" xfId="0" applyFont="1" applyFill="1"/>
    <xf numFmtId="0" fontId="6" fillId="0" borderId="0" xfId="0" applyFont="1"/>
    <xf numFmtId="0" fontId="2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/>
    <xf numFmtId="9" fontId="0" fillId="0" borderId="0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2" xfId="0" applyNumberFormat="1" applyBorder="1"/>
    <xf numFmtId="0" fontId="0" fillId="0" borderId="18" xfId="0" applyBorder="1"/>
    <xf numFmtId="0" fontId="0" fillId="0" borderId="20" xfId="0" applyBorder="1" applyAlignment="1">
      <alignment horizontal="center"/>
    </xf>
    <xf numFmtId="164" fontId="0" fillId="0" borderId="19" xfId="0" applyNumberFormat="1" applyBorder="1"/>
    <xf numFmtId="0" fontId="0" fillId="0" borderId="21" xfId="0" applyBorder="1" applyAlignment="1">
      <alignment horizontal="center"/>
    </xf>
    <xf numFmtId="9" fontId="0" fillId="0" borderId="21" xfId="0" applyNumberFormat="1" applyBorder="1"/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/>
    <xf numFmtId="9" fontId="0" fillId="0" borderId="24" xfId="0" applyNumberFormat="1" applyBorder="1" applyAlignment="1">
      <alignment horizontal="center"/>
    </xf>
    <xf numFmtId="0" fontId="0" fillId="0" borderId="25" xfId="0" applyBorder="1"/>
    <xf numFmtId="0" fontId="0" fillId="0" borderId="26" xfId="0" applyBorder="1"/>
    <xf numFmtId="9" fontId="0" fillId="0" borderId="13" xfId="0" applyNumberFormat="1" applyBorder="1" applyAlignment="1">
      <alignment horizontal="center"/>
    </xf>
    <xf numFmtId="0" fontId="0" fillId="0" borderId="27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3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0</xdr:row>
      <xdr:rowOff>171450</xdr:rowOff>
    </xdr:from>
    <xdr:to>
      <xdr:col>12</xdr:col>
      <xdr:colOff>295275</xdr:colOff>
      <xdr:row>2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1227622325" y="171450"/>
          <a:ext cx="4429126" cy="34290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ar-SA" sz="1400"/>
            <a:t>تحديد</a:t>
          </a:r>
          <a:r>
            <a:rPr lang="ar-SA" sz="1400" baseline="0"/>
            <a:t> الاسعار العادله لعقود خيارات الشراء باستخدام نموذج بلاك اند شولز</a:t>
          </a:r>
          <a:endParaRPr lang="ar-SA" sz="1400"/>
        </a:p>
      </xdr:txBody>
    </xdr:sp>
    <xdr:clientData/>
  </xdr:twoCellAnchor>
  <xdr:twoCellAnchor>
    <xdr:from>
      <xdr:col>9</xdr:col>
      <xdr:colOff>228599</xdr:colOff>
      <xdr:row>3</xdr:row>
      <xdr:rowOff>95250</xdr:rowOff>
    </xdr:from>
    <xdr:to>
      <xdr:col>14</xdr:col>
      <xdr:colOff>371473</xdr:colOff>
      <xdr:row>8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1226174527" y="638175"/>
          <a:ext cx="3571874" cy="80962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ctr" rtl="1"/>
          <a:r>
            <a:rPr lang="ar-SA" sz="1100"/>
            <a:t>شركه ساسكو</a:t>
          </a:r>
        </a:p>
        <a:p>
          <a:pPr algn="r" rtl="1"/>
          <a:r>
            <a:rPr lang="ar-SA" sz="1100"/>
            <a:t>المدخلا</a:t>
          </a:r>
          <a:r>
            <a:rPr lang="ar-SA" sz="1100" baseline="0"/>
            <a:t>ت </a:t>
          </a:r>
        </a:p>
        <a:p>
          <a:pPr algn="r" rtl="1"/>
          <a:r>
            <a:rPr lang="ar-SA" sz="1100" baseline="0"/>
            <a:t>السعر السوقي 15.75 وسعر التنفيذ 14.74 ومده العقد 9 اشهر وانحراف معياري 3.3% والفائده الخالية من المخاطر 6%</a:t>
          </a:r>
        </a:p>
        <a:p>
          <a:pPr algn="r" rtl="1"/>
          <a:endParaRPr lang="ar-SA" sz="1100"/>
        </a:p>
      </xdr:txBody>
    </xdr:sp>
    <xdr:clientData/>
  </xdr:twoCellAnchor>
  <xdr:twoCellAnchor>
    <xdr:from>
      <xdr:col>14</xdr:col>
      <xdr:colOff>180975</xdr:colOff>
      <xdr:row>8</xdr:row>
      <xdr:rowOff>114300</xdr:rowOff>
    </xdr:from>
    <xdr:to>
      <xdr:col>16</xdr:col>
      <xdr:colOff>57150</xdr:colOff>
      <xdr:row>10</xdr:row>
      <xdr:rowOff>142875</xdr:rowOff>
    </xdr:to>
    <xdr:sp macro="" textlink="">
      <xdr:nvSpPr>
        <xdr:cNvPr id="8" name="Flowchart: Termina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225117250" y="1562100"/>
          <a:ext cx="1247775" cy="390525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ar-SA" sz="1600"/>
            <a:t>     </a:t>
          </a:r>
          <a:r>
            <a:rPr lang="ar-SA" sz="1600">
              <a:solidFill>
                <a:sysClr val="windowText" lastClr="000000"/>
              </a:solidFill>
            </a:rPr>
            <a:t>النواتج </a:t>
          </a:r>
        </a:p>
      </xdr:txBody>
    </xdr:sp>
    <xdr:clientData/>
  </xdr:twoCellAnchor>
  <xdr:twoCellAnchor>
    <xdr:from>
      <xdr:col>10</xdr:col>
      <xdr:colOff>200025</xdr:colOff>
      <xdr:row>8</xdr:row>
      <xdr:rowOff>142875</xdr:rowOff>
    </xdr:from>
    <xdr:to>
      <xdr:col>11</xdr:col>
      <xdr:colOff>466725</xdr:colOff>
      <xdr:row>10</xdr:row>
      <xdr:rowOff>66675</xdr:rowOff>
    </xdr:to>
    <xdr:sp macro="" textlink="">
      <xdr:nvSpPr>
        <xdr:cNvPr id="9" name="Flowchart: Termina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1228136675" y="1590675"/>
          <a:ext cx="952500" cy="28575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r>
            <a:rPr lang="ar-SA" sz="1200">
              <a:solidFill>
                <a:sysClr val="windowText" lastClr="000000"/>
              </a:solidFill>
            </a:rPr>
            <a:t>  المدخلات </a:t>
          </a:r>
        </a:p>
      </xdr:txBody>
    </xdr:sp>
    <xdr:clientData/>
  </xdr:twoCellAnchor>
  <xdr:twoCellAnchor>
    <xdr:from>
      <xdr:col>1</xdr:col>
      <xdr:colOff>333375</xdr:colOff>
      <xdr:row>6</xdr:row>
      <xdr:rowOff>152401</xdr:rowOff>
    </xdr:from>
    <xdr:to>
      <xdr:col>5</xdr:col>
      <xdr:colOff>495300</xdr:colOff>
      <xdr:row>14</xdr:row>
      <xdr:rowOff>123826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11232222900" y="1238251"/>
              <a:ext cx="2905125" cy="14478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1" anchor="t"/>
            <a:lstStyle/>
            <a:p>
              <a:pPr algn="r" rtl="1"/>
              <a14:m>
                <m:oMath xmlns:m="http://schemas.openxmlformats.org/officeDocument/2006/math">
                  <m:sSub>
                    <m:sSubPr>
                      <m:ctrlPr>
                        <a:rPr lang="ar-SA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/>
                        </a:rPr>
                        <m:t>𝑝</m:t>
                      </m:r>
                    </m:e>
                    <m:sub>
                      <m:r>
                        <a:rPr lang="en-US" sz="1400" b="0" i="1">
                          <a:latin typeface="Cambria Math"/>
                        </a:rPr>
                        <m:t>𝑐</m:t>
                      </m:r>
                    </m:sub>
                  </m:sSub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/>
                        </a:rPr>
                        <m:t>𝑆</m:t>
                      </m:r>
                    </m:e>
                    <m:sub>
                      <m:r>
                        <a:rPr lang="en-US" sz="1400" b="0" i="1">
                          <a:latin typeface="Cambria Math"/>
                        </a:rPr>
                        <m:t>𝑡</m:t>
                      </m:r>
                    </m:sub>
                  </m:sSub>
                  <m:r>
                    <a:rPr lang="en-US" sz="1400" b="0" i="1">
                      <a:latin typeface="Cambria Math"/>
                    </a:rPr>
                    <m:t>∗</m:t>
                  </m:r>
                  <m:r>
                    <a:rPr lang="en-US" sz="1400" b="0" i="1">
                      <a:latin typeface="Cambria Math"/>
                    </a:rPr>
                    <m:t>𝑁</m:t>
                  </m:r>
                  <m:d>
                    <m:d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latin typeface="Cambria Math"/>
                        </a:rPr>
                        <m:t>𝑑</m:t>
                      </m:r>
                      <m:r>
                        <a:rPr lang="en-US" sz="1400" b="0" i="1">
                          <a:latin typeface="Cambria Math"/>
                        </a:rPr>
                        <m:t>1</m:t>
                      </m:r>
                    </m:e>
                  </m:d>
                  <m:r>
                    <a:rPr lang="en-US" sz="1400" b="0" i="1">
                      <a:latin typeface="Cambria Math"/>
                    </a:rPr>
                    <m:t>−</m:t>
                  </m:r>
                  <m:r>
                    <a:rPr lang="en-US" sz="1400" b="0" i="1">
                      <a:latin typeface="Cambria Math"/>
                    </a:rPr>
                    <m:t>𝐸</m:t>
                  </m:r>
                  <m:r>
                    <a:rPr lang="en-US" sz="1400" b="0" i="1">
                      <a:latin typeface="Cambria Math"/>
                    </a:rPr>
                    <m:t>∗</m:t>
                  </m:r>
                  <m:sSup>
                    <m:sSup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latin typeface="Cambria Math"/>
                        </a:rPr>
                        <m:t>𝑒</m:t>
                      </m:r>
                    </m:e>
                    <m:sup>
                      <m:r>
                        <a:rPr lang="en-US" sz="1400" b="0" i="1">
                          <a:latin typeface="Cambria Math"/>
                        </a:rPr>
                        <m:t>−</m:t>
                      </m:r>
                      <m:r>
                        <a:rPr lang="en-US" sz="1400" b="0" i="1">
                          <a:latin typeface="Cambria Math"/>
                        </a:rPr>
                        <m:t>𝑟𝑡</m:t>
                      </m:r>
                    </m:sup>
                  </m:sSup>
                  <m:r>
                    <a:rPr lang="en-US" sz="1400" b="0" i="1">
                      <a:latin typeface="Cambria Math"/>
                    </a:rPr>
                    <m:t>∗</m:t>
                  </m:r>
                  <m:r>
                    <a:rPr lang="en-US" sz="1400" b="0" i="1">
                      <a:latin typeface="Cambria Math"/>
                    </a:rPr>
                    <m:t>𝑁</m:t>
                  </m:r>
                  <m:d>
                    <m:d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b="0" i="1">
                          <a:latin typeface="Cambria Math"/>
                        </a:rPr>
                        <m:t>𝑑</m:t>
                      </m:r>
                      <m:r>
                        <a:rPr lang="en-US" sz="1400" b="0" i="1">
                          <a:latin typeface="Cambria Math"/>
                        </a:rPr>
                        <m:t>2</m:t>
                      </m:r>
                    </m:e>
                  </m:d>
                </m:oMath>
              </a14:m>
              <a:endParaRPr lang="en-US" sz="1400" b="0"/>
            </a:p>
            <a:p>
              <a:pPr algn="r" rtl="1"/>
              <a:r>
                <a:rPr lang="en-US" sz="1400"/>
                <a:t>d1=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func>
                        <m:func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400" b="0" i="0">
                              <a:latin typeface="Cambria Math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US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400" b="0" i="1">
                                      <a:latin typeface="Cambria Math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lang="en-US" sz="1400" b="0" i="1">
                                      <a:latin typeface="Cambria Math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lang="en-US" sz="1400" b="0" i="1">
                                  <a:latin typeface="Cambria Math"/>
                                  <a:ea typeface="Cambria Math"/>
                                </a:rPr>
                                <m:t>÷</m:t>
                              </m:r>
                              <m:r>
                                <a:rPr lang="en-US" sz="1400" b="0" i="1">
                                  <a:latin typeface="Cambria Math"/>
                                  <a:ea typeface="Cambria Math"/>
                                </a:rPr>
                                <m:t>𝐸</m:t>
                              </m:r>
                            </m:e>
                          </m:d>
                        </m:e>
                      </m:func>
                      <m:r>
                        <a:rPr lang="en-US" sz="1400" b="0" i="1">
                          <a:latin typeface="Cambria Math"/>
                          <a:ea typeface="Cambria Math"/>
                        </a:rPr>
                        <m:t>+</m:t>
                      </m:r>
                      <m:d>
                        <m:dPr>
                          <m:begChr m:val="{"/>
                          <m:endChr m:val="}"/>
                          <m:ctrlPr>
                            <a:rPr lang="en-US" sz="1400" b="0" i="1"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dPr>
                        <m:e>
                          <m:r>
                            <a:rPr lang="en-US" sz="1400" b="0" i="1">
                              <a:latin typeface="Cambria Math"/>
                              <a:ea typeface="Cambria Math"/>
                            </a:rPr>
                            <m:t>𝑟</m:t>
                          </m:r>
                          <m:r>
                            <a:rPr lang="en-US" sz="1400" b="0" i="1">
                              <a:latin typeface="Cambria Math"/>
                              <a:ea typeface="Cambria Math"/>
                            </a:rPr>
                            <m:t>+</m:t>
                          </m:r>
                          <m:f>
                            <m:f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fPr>
                            <m:num>
                              <m:r>
                                <a:rPr lang="en-US" sz="1400" b="0" i="1">
                                  <a:latin typeface="Cambria Math"/>
                                  <a:ea typeface="Cambria Math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400" b="0" i="1">
                                  <a:latin typeface="Cambria Math"/>
                                  <a:ea typeface="Cambria Math"/>
                                </a:rPr>
                                <m:t>2</m:t>
                              </m:r>
                            </m:den>
                          </m:f>
                          <m:sSup>
                            <m:sSup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  <a:ea typeface="Cambria Math"/>
                                </a:rPr>
                              </m:ctrlPr>
                            </m:sSupPr>
                            <m:e>
                              <m:r>
                                <a:rPr lang="en-US" sz="1400" b="0" i="1">
                                  <a:latin typeface="Cambria Math"/>
                                  <a:ea typeface="Cambria Math"/>
                                </a:rPr>
                                <m:t>𝜎</m:t>
                              </m:r>
                            </m:e>
                            <m:sup>
                              <m:r>
                                <a:rPr lang="en-US" sz="1400" b="0" i="1">
                                  <a:latin typeface="Cambria Math"/>
                                  <a:ea typeface="Cambria Math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  <m:r>
                        <a:rPr lang="en-US" sz="1400" b="0" i="1">
                          <a:latin typeface="Cambria Math"/>
                          <a:ea typeface="Cambria Math"/>
                        </a:rPr>
                        <m:t>𝑇</m:t>
                      </m:r>
                    </m:num>
                    <m:den>
                      <m:r>
                        <a:rPr lang="en-US" sz="1400" i="1">
                          <a:latin typeface="Cambria Math"/>
                          <a:ea typeface="Cambria Math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lang="en-US" sz="14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400" b="0" i="1">
                              <a:latin typeface="Cambria Math"/>
                            </a:rPr>
                            <m:t>𝑇</m:t>
                          </m:r>
                        </m:e>
                      </m:rad>
                    </m:den>
                  </m:f>
                </m:oMath>
              </a14:m>
              <a:endParaRPr lang="en-US" sz="1400"/>
            </a:p>
            <a:p>
              <a:pPr algn="r" rtl="1"/>
              <a:r>
                <a:rPr lang="en-US" sz="1400"/>
                <a:t>d2=d1-</a:t>
              </a:r>
              <a14:m>
                <m:oMath xmlns:m="http://schemas.openxmlformats.org/officeDocument/2006/math">
                  <m:r>
                    <a:rPr lang="en-US" sz="1400" i="1">
                      <a:latin typeface="Cambria Math"/>
                      <a:ea typeface="Cambria Math"/>
                    </a:rPr>
                    <m:t>𝜎</m:t>
                  </m:r>
                  <m:rad>
                    <m:radPr>
                      <m:degHide m:val="on"/>
                      <m:ctrlPr>
                        <a:rPr lang="en-US" sz="1400" i="1">
                          <a:latin typeface="Cambria Math" panose="02040503050406030204" pitchFamily="18" charset="0"/>
                          <a:ea typeface="Cambria Math"/>
                        </a:rPr>
                      </m:ctrlPr>
                    </m:radPr>
                    <m:deg/>
                    <m:e>
                      <m:r>
                        <a:rPr lang="en-US" sz="1400" b="0" i="1">
                          <a:latin typeface="Cambria Math"/>
                          <a:ea typeface="Cambria Math"/>
                        </a:rPr>
                        <m:t>𝑇</m:t>
                      </m:r>
                    </m:e>
                  </m:rad>
                </m:oMath>
              </a14:m>
              <a:endParaRPr lang="en-US" sz="1100">
                <a:ea typeface="Cambria Math"/>
              </a:endParaRPr>
            </a:p>
            <a:p>
              <a:pPr algn="r" rtl="1"/>
              <a:endParaRPr lang="en-US" sz="1100"/>
            </a:p>
            <a:p>
              <a:pPr algn="r" rtl="1"/>
              <a:endParaRPr lang="ar-SA" sz="1100"/>
            </a:p>
          </xdr:txBody>
        </xdr:sp>
      </mc:Choice>
      <mc:Fallback xmlns="">
        <xdr:sp macro="" textlink="">
          <xdr:nvSpPr>
            <xdr:cNvPr id="10" name="Rectangle 9"/>
            <xdr:cNvSpPr/>
          </xdr:nvSpPr>
          <xdr:spPr>
            <a:xfrm>
              <a:off x="11232222900" y="1238251"/>
              <a:ext cx="2905125" cy="1447800"/>
            </a:xfrm>
            <a:prstGeom prst="rect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1" anchor="t"/>
            <a:lstStyle/>
            <a:p>
              <a:pPr algn="r" rtl="1"/>
              <a:r>
                <a:rPr lang="en-US" sz="1400" b="0" i="0">
                  <a:latin typeface="Cambria Math"/>
                </a:rPr>
                <a:t>𝑝</a:t>
              </a:r>
              <a:r>
                <a:rPr lang="ar-SA" sz="1400" b="0" i="0">
                  <a:latin typeface="Cambria Math"/>
                </a:rPr>
                <a:t>_</a:t>
              </a:r>
              <a:r>
                <a:rPr lang="en-US" sz="1400" b="0" i="0">
                  <a:latin typeface="Cambria Math"/>
                </a:rPr>
                <a:t>𝑐</a:t>
              </a:r>
              <a:r>
                <a:rPr lang="en-US" sz="1100"/>
                <a:t>=</a:t>
              </a:r>
              <a:r>
                <a:rPr lang="en-US" sz="1400" b="0" i="0">
                  <a:latin typeface="Cambria Math"/>
                </a:rPr>
                <a:t>𝑆_𝑡∗𝑁(𝑑1)−𝐸∗𝑒^(−𝑟𝑡)∗𝑁(𝑑2)</a:t>
              </a:r>
              <a:endParaRPr lang="en-US" sz="1400" b="0"/>
            </a:p>
            <a:p>
              <a:pPr algn="r" rtl="1"/>
              <a:r>
                <a:rPr lang="en-US" sz="1400"/>
                <a:t>d1=</a:t>
              </a:r>
              <a:r>
                <a:rPr lang="en-US" sz="1400" i="0">
                  <a:latin typeface="Cambria Math"/>
                </a:rPr>
                <a:t>(</a:t>
              </a:r>
              <a:r>
                <a:rPr lang="en-US" sz="1400" b="0" i="0">
                  <a:latin typeface="Cambria Math"/>
                </a:rPr>
                <a:t>ln⁡(𝑆_𝑡</a:t>
              </a:r>
              <a:r>
                <a:rPr lang="en-US" sz="1400" b="0" i="0">
                  <a:latin typeface="Cambria Math"/>
                  <a:ea typeface="Cambria Math"/>
                </a:rPr>
                <a:t>÷𝐸)+{𝑟+1/2 𝜎^2 }𝑇)/(</a:t>
              </a:r>
              <a:r>
                <a:rPr lang="en-US" sz="1400" i="0">
                  <a:latin typeface="Cambria Math"/>
                  <a:ea typeface="Cambria Math"/>
                </a:rPr>
                <a:t>𝜎√</a:t>
              </a:r>
              <a:r>
                <a:rPr lang="en-US" sz="1400" b="0" i="0">
                  <a:latin typeface="Cambria Math"/>
                </a:rPr>
                <a:t>𝑇)</a:t>
              </a:r>
              <a:endParaRPr lang="en-US" sz="1400"/>
            </a:p>
            <a:p>
              <a:pPr algn="r" rtl="1"/>
              <a:r>
                <a:rPr lang="en-US" sz="1400"/>
                <a:t>d2=d1-</a:t>
              </a:r>
              <a:r>
                <a:rPr lang="en-US" sz="1400" i="0">
                  <a:latin typeface="Cambria Math"/>
                  <a:ea typeface="Cambria Math"/>
                </a:rPr>
                <a:t>𝜎√</a:t>
              </a:r>
              <a:r>
                <a:rPr lang="en-US" sz="1400" b="0" i="0">
                  <a:latin typeface="Cambria Math"/>
                  <a:ea typeface="Cambria Math"/>
                </a:rPr>
                <a:t>𝑇</a:t>
              </a:r>
              <a:endParaRPr lang="en-US" sz="1100">
                <a:ea typeface="Cambria Math"/>
              </a:endParaRPr>
            </a:p>
            <a:p>
              <a:pPr algn="r" rtl="1"/>
              <a:endParaRPr lang="en-US" sz="1100"/>
            </a:p>
            <a:p>
              <a:pPr algn="r" rtl="1"/>
              <a:endParaRPr lang="ar-SA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314326</xdr:colOff>
      <xdr:row>2</xdr:row>
      <xdr:rowOff>161925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1226917474" y="180975"/>
          <a:ext cx="4429126" cy="342900"/>
        </a:xfrm>
        <a:prstGeom prst="rect">
          <a:avLst/>
        </a:prstGeom>
        <a:ln/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Arial"/>
            </a:rPr>
            <a:t>تحديد الاسعار العادله لعقود خيارات الشراء باستخدام نموذج بلاك اند شولز</a:t>
          </a:r>
        </a:p>
      </xdr:txBody>
    </xdr:sp>
    <xdr:clientData/>
  </xdr:twoCellAnchor>
  <xdr:twoCellAnchor>
    <xdr:from>
      <xdr:col>8</xdr:col>
      <xdr:colOff>47625</xdr:colOff>
      <xdr:row>6</xdr:row>
      <xdr:rowOff>133350</xdr:rowOff>
    </xdr:from>
    <xdr:to>
      <xdr:col>13</xdr:col>
      <xdr:colOff>457200</xdr:colOff>
      <xdr:row>11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226774600" y="1219200"/>
          <a:ext cx="3838575" cy="8953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ctr" rtl="1"/>
          <a:r>
            <a:rPr lang="ar-SA" sz="1400">
              <a:solidFill>
                <a:sysClr val="windowText" lastClr="000000"/>
              </a:solidFill>
            </a:rPr>
            <a:t>شركه</a:t>
          </a:r>
          <a:r>
            <a:rPr lang="ar-SA" sz="1400" baseline="0">
              <a:solidFill>
                <a:sysClr val="windowText" lastClr="000000"/>
              </a:solidFill>
            </a:rPr>
            <a:t> اسمنت حائل </a:t>
          </a:r>
        </a:p>
        <a:p>
          <a:pPr algn="r" rtl="1"/>
          <a:r>
            <a:rPr lang="ar-SA" sz="1400" baseline="0">
              <a:solidFill>
                <a:sysClr val="windowText" lastClr="000000"/>
              </a:solidFill>
            </a:rPr>
            <a:t>السعر السوقي 11.2 وسعر التنفيذ 9.65 ومده العقد 3 اشهر وانحراف معياري 1.13% والفائده الخالية من المخاطر 6% </a:t>
          </a:r>
          <a:endParaRPr lang="ar-SA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</xdr:col>
      <xdr:colOff>161925</xdr:colOff>
      <xdr:row>16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/>
          </xdr:nvSpPr>
          <xdr:spPr>
            <a:xfrm>
              <a:off x="11232556275" y="1628775"/>
              <a:ext cx="2905125" cy="1476375"/>
            </a:xfrm>
            <a:prstGeom prst="rect">
              <a:avLst/>
            </a:prstGeom>
            <a:gradFill rotWithShape="1">
              <a:gsLst>
                <a:gs pos="0">
                  <a:sysClr val="windowText" lastClr="000000">
                    <a:tint val="50000"/>
                    <a:satMod val="300000"/>
                  </a:sysClr>
                </a:gs>
                <a:gs pos="35000">
                  <a:sysClr val="windowText" lastClr="000000">
                    <a:tint val="37000"/>
                    <a:satMod val="300000"/>
                  </a:sysClr>
                </a:gs>
                <a:gs pos="100000">
                  <a:sysClr val="windowText" lastClr="000000">
                    <a:tint val="15000"/>
                    <a:satMod val="350000"/>
                  </a:sysClr>
                </a:gs>
              </a:gsLst>
              <a:lin ang="16200000" scaled="1"/>
            </a:gradFill>
            <a:ln w="9525" cap="flat" cmpd="sng" algn="ctr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  <xdr:txBody>
            <a:bodyPr vertOverflow="clip" horzOverflow="clip" rtlCol="1" anchor="t"/>
            <a:lstStyle/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kumimoji="0" lang="ar-SA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</a:rPr>
                      </m:ctrlPr>
                    </m:sSub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∗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𝑁</m:t>
                  </m:r>
                  <m:d>
                    <m:d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𝑑</m:t>
                      </m:r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d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−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𝐸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∗</m:t>
                  </m:r>
                  <m:sSup>
                    <m:sSup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𝑟𝑡</m:t>
                      </m:r>
                    </m:sup>
                  </m:sSup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∗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𝑁</m:t>
                  </m:r>
                  <m:d>
                    <m:d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𝑑</m:t>
                      </m:r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d>
                </m:oMath>
              </a14:m>
              <a:endPara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d1=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func>
                        <m:funcPr>
                          <m:ctrlP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kumimoji="0" lang="en-US" sz="1400" b="0" i="0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sz="1400" b="0" i="1" u="none" strike="noStrike" kern="0" cap="none" spc="0" normalizeH="0" baseline="0" noProof="0" smtClean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sz="1400" b="0" i="1" u="none" strike="noStrike" kern="0" cap="none" spc="0" normalizeH="0" baseline="0" noProof="0" smtClean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kumimoji="0" lang="en-US" sz="1400" b="0" i="1" u="none" strike="noStrike" kern="0" cap="none" spc="0" normalizeH="0" baseline="0" noProof="0" smtClean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÷</m:t>
                              </m:r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𝐸</m:t>
                              </m:r>
                            </m:e>
                          </m:d>
                        </m:e>
                      </m:func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  <a:cs typeface="+mn-cs"/>
                        </a:rPr>
                        <m:t>+</m:t>
                      </m:r>
                      <m:d>
                        <m:dPr>
                          <m:begChr m:val="{"/>
                          <m:endChr m:val="}"/>
                          <m:ctrlP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/>
                              <a:cs typeface="+mn-cs"/>
                            </a:rPr>
                          </m:ctrlPr>
                        </m:dPr>
                        <m:e>
                          <m: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  <a:cs typeface="+mn-cs"/>
                            </a:rPr>
                            <m:t>𝑟</m:t>
                          </m:r>
                          <m: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  <a:cs typeface="+mn-cs"/>
                            </a:rPr>
                            <m:t>+</m:t>
                          </m:r>
                          <m:f>
                            <m:fPr>
                              <m:ctrlP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sSup>
                            <m:sSupPr>
                              <m:ctrlP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𝜎</m:t>
                              </m:r>
                            </m:e>
                            <m:sup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  <a:cs typeface="+mn-cs"/>
                        </a:rPr>
                        <m:t>𝑇</m:t>
                      </m:r>
                    </m:num>
                    <m:den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  <a:cs typeface="+mn-cs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𝑇</m:t>
                          </m:r>
                        </m:e>
                      </m:rad>
                    </m:den>
                  </m:f>
                </m:oMath>
              </a14:m>
              <a:endPara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d2=d1-</a:t>
              </a:r>
              <a14:m>
                <m:oMath xmlns:m="http://schemas.openxmlformats.org/officeDocument/2006/math"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  <a:cs typeface="+mn-cs"/>
                    </a:rPr>
                    <m:t>𝜎</m:t>
                  </m:r>
                  <m:rad>
                    <m:radPr>
                      <m:degHide m:val="on"/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  <a:cs typeface="+mn-cs"/>
                        </a:rPr>
                      </m:ctrlPr>
                    </m:radPr>
                    <m:deg/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  <a:cs typeface="+mn-cs"/>
                        </a:rPr>
                        <m:t>𝑇</m:t>
                      </m:r>
                    </m:e>
                  </m:rad>
                </m:oMath>
              </a14:m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Cambria Math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ar-SA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Arial"/>
              </a:endParaRPr>
            </a:p>
          </xdr:txBody>
        </xdr:sp>
      </mc:Choice>
      <mc:Fallback xmlns="">
        <xdr:sp macro="" textlink="">
          <xdr:nvSpPr>
            <xdr:cNvPr id="12" name="Rectangle 11"/>
            <xdr:cNvSpPr/>
          </xdr:nvSpPr>
          <xdr:spPr>
            <a:xfrm>
              <a:off x="11232556275" y="1628775"/>
              <a:ext cx="2905125" cy="1476375"/>
            </a:xfrm>
            <a:prstGeom prst="rect">
              <a:avLst/>
            </a:prstGeom>
            <a:gradFill rotWithShape="1">
              <a:gsLst>
                <a:gs pos="0">
                  <a:sysClr val="windowText" lastClr="000000">
                    <a:tint val="50000"/>
                    <a:satMod val="300000"/>
                  </a:sysClr>
                </a:gs>
                <a:gs pos="35000">
                  <a:sysClr val="windowText" lastClr="000000">
                    <a:tint val="37000"/>
                    <a:satMod val="300000"/>
                  </a:sysClr>
                </a:gs>
                <a:gs pos="100000">
                  <a:sysClr val="windowText" lastClr="000000">
                    <a:tint val="15000"/>
                    <a:satMod val="350000"/>
                  </a:sysClr>
                </a:gs>
              </a:gsLst>
              <a:lin ang="16200000" scaled="1"/>
            </a:gradFill>
            <a:ln w="9525" cap="flat" cmpd="sng" algn="ctr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  <xdr:txBody>
            <a:bodyPr vertOverflow="clip" horzOverflow="clip" rtlCol="1" anchor="t"/>
            <a:lstStyle/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𝑝</a:t>
              </a:r>
              <a:r>
                <a:rPr kumimoji="0" lang="ar-SA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_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𝑐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=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𝑆_𝑡∗𝑁(𝑑1)−𝐸∗𝑒^(−𝑟𝑡)∗𝑁(𝑑2)</a:t>
              </a:r>
              <a:endParaRPr kumimoji="0" lang="en-US" sz="14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d1=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(ln⁡(𝑆_𝑡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÷𝐸)+{𝑟+1/2 𝜎^2 }𝑇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)/(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𝜎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√𝑇)</a:t>
              </a:r>
              <a:endParaRPr kumimoji="0" lang="en-US" sz="14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d2=d1-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𝜎√𝑇</a:t>
              </a: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Cambria Math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ar-SA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Arial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314326</xdr:colOff>
      <xdr:row>2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226917474" y="180975"/>
          <a:ext cx="4429126" cy="342900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Arial"/>
            </a:rPr>
            <a:t>تحديد الاسعار العادله لعقود خيارات الشراء باستخدام نموذج بلاك اند شولز</a:t>
          </a:r>
        </a:p>
      </xdr:txBody>
    </xdr:sp>
    <xdr:clientData/>
  </xdr:twoCellAnchor>
  <xdr:twoCellAnchor>
    <xdr:from>
      <xdr:col>7</xdr:col>
      <xdr:colOff>247649</xdr:colOff>
      <xdr:row>5</xdr:row>
      <xdr:rowOff>76200</xdr:rowOff>
    </xdr:from>
    <xdr:to>
      <xdr:col>13</xdr:col>
      <xdr:colOff>438149</xdr:colOff>
      <xdr:row>10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226793651" y="981075"/>
          <a:ext cx="4305300" cy="82867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ctr" rtl="1"/>
          <a:r>
            <a:rPr lang="ar-SA" sz="1400" b="1">
              <a:solidFill>
                <a:sysClr val="windowText" lastClr="000000"/>
              </a:solidFill>
            </a:rPr>
            <a:t>شركة</a:t>
          </a:r>
          <a:r>
            <a:rPr lang="ar-SA" sz="1400" b="1" baseline="0">
              <a:solidFill>
                <a:sysClr val="windowText" lastClr="000000"/>
              </a:solidFill>
            </a:rPr>
            <a:t> المراعي </a:t>
          </a:r>
        </a:p>
        <a:p>
          <a:pPr algn="r" rtl="1"/>
          <a:r>
            <a:rPr lang="ar-SA" sz="1400" b="1" baseline="0">
              <a:solidFill>
                <a:sysClr val="windowText" lastClr="000000"/>
              </a:solidFill>
            </a:rPr>
            <a:t>السعر السوقي 56.4 وسعر التنفيذ 53.8 ومده العقد 3اشهر وانحراف معياري 5.8% ومعدل الفائدة الخالية من المخاطر 6%</a:t>
          </a:r>
          <a:endParaRPr lang="ar-SA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5</xdr:col>
      <xdr:colOff>161925</xdr:colOff>
      <xdr:row>18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1232556275" y="1990725"/>
              <a:ext cx="2905125" cy="1476375"/>
            </a:xfrm>
            <a:prstGeom prst="rect">
              <a:avLst/>
            </a:prstGeom>
            <a:gradFill rotWithShape="1">
              <a:gsLst>
                <a:gs pos="0">
                  <a:sysClr val="windowText" lastClr="000000">
                    <a:tint val="50000"/>
                    <a:satMod val="300000"/>
                  </a:sysClr>
                </a:gs>
                <a:gs pos="35000">
                  <a:sysClr val="windowText" lastClr="000000">
                    <a:tint val="37000"/>
                    <a:satMod val="300000"/>
                  </a:sysClr>
                </a:gs>
                <a:gs pos="100000">
                  <a:sysClr val="windowText" lastClr="000000">
                    <a:tint val="15000"/>
                    <a:satMod val="350000"/>
                  </a:sysClr>
                </a:gs>
              </a:gsLst>
              <a:lin ang="16200000" scaled="1"/>
            </a:gradFill>
            <a:ln w="9525" cap="flat" cmpd="sng" algn="ctr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  <xdr:txBody>
            <a:bodyPr vertOverflow="clip" horzOverflow="clip" rtlCol="1" anchor="t"/>
            <a:lstStyle/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kumimoji="0" lang="ar-SA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</a:rPr>
                      </m:ctrlPr>
                    </m:sSub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</m:oMath>
              </a14:m>
              <a:r>
                <a:rPr kumimoji="0" lang="en-US" sz="11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∗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𝑁</m:t>
                  </m:r>
                  <m:d>
                    <m:d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𝑑</m:t>
                      </m:r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e>
                  </m:d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−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𝐸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∗</m:t>
                  </m:r>
                  <m:sSup>
                    <m:sSup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𝑟𝑡</m:t>
                      </m:r>
                    </m:sup>
                  </m:sSup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∗</m:t>
                  </m:r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+mn-ea"/>
                      <a:cs typeface="+mn-cs"/>
                    </a:rPr>
                    <m:t>𝑁</m:t>
                  </m:r>
                  <m:d>
                    <m:d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𝑑</m:t>
                      </m:r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e>
                  </m:d>
                </m:oMath>
              </a14:m>
              <a:endPara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d1=</a:t>
              </a:r>
              <a14:m>
                <m:oMath xmlns:m="http://schemas.openxmlformats.org/officeDocument/2006/math">
                  <m:f>
                    <m:fPr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func>
                        <m:funcPr>
                          <m:ctrlP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kumimoji="0" lang="en-US" sz="1400" b="0" i="0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kumimoji="0" lang="en-US" sz="1400" b="0" i="1" u="none" strike="noStrike" kern="0" cap="none" spc="0" normalizeH="0" baseline="0" noProof="0" smtClean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kumimoji="0" lang="en-US" sz="1400" b="0" i="1" u="none" strike="noStrike" kern="0" cap="none" spc="0" normalizeH="0" baseline="0" noProof="0" smtClean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𝑆</m:t>
                                  </m:r>
                                </m:e>
                                <m:sub>
                                  <m:r>
                                    <a:rPr kumimoji="0" lang="en-US" sz="1400" b="0" i="1" u="none" strike="noStrike" kern="0" cap="none" spc="0" normalizeH="0" baseline="0" noProof="0" smtClean="0">
                                      <a:ln>
                                        <a:noFill/>
                                      </a:ln>
                                      <a:solidFill>
                                        <a:sysClr val="windowText" lastClr="000000"/>
                                      </a:solidFill>
                                      <a:effectLst/>
                                      <a:uLnTx/>
                                      <a:uFillTx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sub>
                              </m:sSub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÷</m:t>
                              </m:r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𝐸</m:t>
                              </m:r>
                            </m:e>
                          </m:d>
                        </m:e>
                      </m:func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  <a:cs typeface="+mn-cs"/>
                        </a:rPr>
                        <m:t>+</m:t>
                      </m:r>
                      <m:d>
                        <m:dPr>
                          <m:begChr m:val="{"/>
                          <m:endChr m:val="}"/>
                          <m:ctrlP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Cambria Math"/>
                              <a:cs typeface="+mn-cs"/>
                            </a:rPr>
                          </m:ctrlPr>
                        </m:dPr>
                        <m:e>
                          <m: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  <a:cs typeface="+mn-cs"/>
                            </a:rPr>
                            <m:t>𝑟</m:t>
                          </m:r>
                          <m: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Cambria Math"/>
                              <a:cs typeface="+mn-cs"/>
                            </a:rPr>
                            <m:t>+</m:t>
                          </m:r>
                          <m:f>
                            <m:fPr>
                              <m:ctrlP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sSup>
                            <m:sSupPr>
                              <m:ctrlP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  <a:ea typeface="Cambria Math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𝜎</m:t>
                              </m:r>
                            </m:e>
                            <m:sup>
                              <m:r>
                                <a:rPr kumimoji="0" lang="en-US" sz="1400" b="0" i="1" u="none" strike="noStrike" kern="0" cap="none" spc="0" normalizeH="0" baseline="0" noProof="0" smtClean="0">
                                  <a:ln>
                                    <a:noFill/>
                                  </a:ln>
                                  <a:solidFill>
                                    <a:sysClr val="windowText" lastClr="000000"/>
                                  </a:solidFill>
                                  <a:effectLst/>
                                  <a:uLnTx/>
                                  <a:uFillTx/>
                                  <a:latin typeface="Cambria Math"/>
                                  <a:ea typeface="Cambria Math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  <a:cs typeface="+mn-cs"/>
                        </a:rPr>
                        <m:t>𝑇</m:t>
                      </m:r>
                    </m:num>
                    <m:den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  <a:cs typeface="+mn-cs"/>
                        </a:rPr>
                        <m:t>𝜎</m:t>
                      </m:r>
                      <m:rad>
                        <m:radPr>
                          <m:degHide m:val="on"/>
                          <m:ctrlP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a:rPr kumimoji="0" lang="en-US" sz="1400" b="0" i="1" u="none" strike="noStrike" kern="0" cap="none" spc="0" normalizeH="0" baseline="0" noProof="0" smtClean="0">
                              <a:ln>
                                <a:noFill/>
                              </a:ln>
                              <a:solidFill>
                                <a:sysClr val="windowText" lastClr="000000"/>
                              </a:solidFill>
                              <a:effectLst/>
                              <a:uLnTx/>
                              <a:uFillTx/>
                              <a:latin typeface="Cambria Math"/>
                              <a:ea typeface="+mn-ea"/>
                              <a:cs typeface="+mn-cs"/>
                            </a:rPr>
                            <m:t>𝑇</m:t>
                          </m:r>
                        </m:e>
                      </m:rad>
                    </m:den>
                  </m:f>
                </m:oMath>
              </a14:m>
              <a:endPara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d2=d1-</a:t>
              </a:r>
              <a14:m>
                <m:oMath xmlns:m="http://schemas.openxmlformats.org/officeDocument/2006/math">
                  <m:r>
                    <a:rPr kumimoji="0" lang="en-US" sz="1400" b="0" i="1" u="none" strike="noStrike" kern="0" cap="none" spc="0" normalizeH="0" baseline="0" noProof="0" smtClean="0">
                      <a:ln>
                        <a:noFill/>
                      </a:ln>
                      <a:solidFill>
                        <a:sysClr val="windowText" lastClr="000000"/>
                      </a:solidFill>
                      <a:effectLst/>
                      <a:uLnTx/>
                      <a:uFillTx/>
                      <a:latin typeface="Cambria Math"/>
                      <a:ea typeface="Cambria Math"/>
                      <a:cs typeface="+mn-cs"/>
                    </a:rPr>
                    <m:t>𝜎</m:t>
                  </m:r>
                  <m:rad>
                    <m:radPr>
                      <m:degHide m:val="on"/>
                      <m:ctrlP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Cambria Math"/>
                          <a:cs typeface="+mn-cs"/>
                        </a:rPr>
                      </m:ctrlPr>
                    </m:radPr>
                    <m:deg/>
                    <m:e>
                      <m:r>
                        <a:rPr kumimoji="0" lang="en-US" sz="1400" b="0" i="1" u="none" strike="noStrike" kern="0" cap="none" spc="0" normalizeH="0" baseline="0" noProof="0" smtClean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  <a:latin typeface="Cambria Math"/>
                          <a:ea typeface="Cambria Math"/>
                          <a:cs typeface="+mn-cs"/>
                        </a:rPr>
                        <m:t>𝑇</m:t>
                      </m:r>
                    </m:e>
                  </m:rad>
                </m:oMath>
              </a14:m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Cambria Math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ar-SA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Arial"/>
              </a:endParaRPr>
            </a:p>
          </xdr:txBody>
        </xdr:sp>
      </mc:Choice>
      <mc:Fallback xmlns="">
        <xdr:sp macro="" textlink="">
          <xdr:nvSpPr>
            <xdr:cNvPr id="13" name="Rectangle 12"/>
            <xdr:cNvSpPr/>
          </xdr:nvSpPr>
          <xdr:spPr>
            <a:xfrm>
              <a:off x="11232556275" y="1990725"/>
              <a:ext cx="2905125" cy="1476375"/>
            </a:xfrm>
            <a:prstGeom prst="rect">
              <a:avLst/>
            </a:prstGeom>
            <a:gradFill rotWithShape="1">
              <a:gsLst>
                <a:gs pos="0">
                  <a:sysClr val="windowText" lastClr="000000">
                    <a:tint val="50000"/>
                    <a:satMod val="300000"/>
                  </a:sysClr>
                </a:gs>
                <a:gs pos="35000">
                  <a:sysClr val="windowText" lastClr="000000">
                    <a:tint val="37000"/>
                    <a:satMod val="300000"/>
                  </a:sysClr>
                </a:gs>
                <a:gs pos="100000">
                  <a:sysClr val="windowText" lastClr="000000">
                    <a:tint val="15000"/>
                    <a:satMod val="350000"/>
                  </a:sysClr>
                </a:gs>
              </a:gsLst>
              <a:lin ang="16200000" scaled="1"/>
            </a:gradFill>
            <a:ln w="9525" cap="flat" cmpd="sng" algn="ctr">
              <a:solidFill>
                <a:sysClr val="windowText" lastClr="000000">
                  <a:shade val="95000"/>
                  <a:satMod val="105000"/>
                </a:sys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  <xdr:txBody>
            <a:bodyPr vertOverflow="clip" horzOverflow="clip" rtlCol="1" anchor="t"/>
            <a:lstStyle/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𝑝</a:t>
              </a:r>
              <a:r>
                <a:rPr kumimoji="0" lang="ar-SA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_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𝑐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=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𝑆_𝑡∗𝑁(𝑑1)−𝐸∗𝑒^(−𝑟𝑡)∗𝑁(𝑑2)</a:t>
              </a:r>
              <a:endParaRPr kumimoji="0" lang="en-US" sz="14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d1=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(ln⁡(𝑆_𝑡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÷𝐸)+{𝑟+1/2 𝜎^2 }𝑇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)/(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𝜎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+mn-ea"/>
                  <a:cs typeface="+mn-cs"/>
                </a:rPr>
                <a:t>√𝑇)</a:t>
              </a:r>
              <a:endParaRPr kumimoji="0" lang="en-US" sz="14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libri"/>
                  <a:ea typeface="+mn-ea"/>
                  <a:cs typeface="+mn-cs"/>
                </a:rPr>
                <a:t>d2=d1-</a:t>
              </a:r>
              <a:r>
                <a:rPr kumimoji="0" lang="en-US" sz="14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/>
                  <a:ea typeface="Cambria Math"/>
                  <a:cs typeface="+mn-cs"/>
                </a:rPr>
                <a:t>𝜎√𝑇</a:t>
              </a: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Cambria Math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  <a:p>
              <a:pPr marL="0" marR="0" lvl="0" indent="0" algn="r" defTabSz="914400" rtl="1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ar-SA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+mn-ea"/>
                <a:cs typeface="Arial"/>
              </a:endParaRP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82550</xdr:rowOff>
    </xdr:from>
    <xdr:to>
      <xdr:col>7</xdr:col>
      <xdr:colOff>311150</xdr:colOff>
      <xdr:row>3</xdr:row>
      <xdr:rowOff>158750</xdr:rowOff>
    </xdr:to>
    <xdr:sp macro="" textlink="">
      <xdr:nvSpPr>
        <xdr:cNvPr id="2" name="مستطيل 1">
          <a:extLst>
            <a:ext uri="{FF2B5EF4-FFF2-40B4-BE49-F238E27FC236}">
              <a16:creationId xmlns:a16="http://schemas.microsoft.com/office/drawing/2014/main" id="{73F1326A-7482-402F-A212-F34907DB58A0}"/>
            </a:ext>
          </a:extLst>
        </xdr:cNvPr>
        <xdr:cNvSpPr/>
      </xdr:nvSpPr>
      <xdr:spPr>
        <a:xfrm>
          <a:off x="666750" y="82550"/>
          <a:ext cx="3911600" cy="628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ar-SA" sz="1200"/>
            <a:t>استخدام بيانات السوق المالي السعودي في تحديد قدرة المشتقات المالية في التغطية ضد المخاطر وتحقيق الارباح من خلال مقارنة الاستثمار التقليدي بالاستثمار من خلال المشتقات.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rightToLeft="1" tabSelected="1" workbookViewId="0">
      <selection activeCell="A38" sqref="A38"/>
    </sheetView>
  </sheetViews>
  <sheetFormatPr defaultRowHeight="14.5" x14ac:dyDescent="0.35"/>
  <sheetData>
    <row r="1" spans="1:18" x14ac:dyDescent="0.35">
      <c r="A1" s="65" t="s">
        <v>0</v>
      </c>
      <c r="B1" s="65" t="s">
        <v>1</v>
      </c>
      <c r="C1" s="65" t="s">
        <v>2</v>
      </c>
      <c r="D1" s="65" t="s">
        <v>3</v>
      </c>
      <c r="E1" s="65" t="s">
        <v>27</v>
      </c>
      <c r="F1" s="66" t="s">
        <v>28</v>
      </c>
      <c r="G1" s="67" t="s">
        <v>29</v>
      </c>
      <c r="H1" s="67"/>
      <c r="I1" s="68" t="s">
        <v>30</v>
      </c>
      <c r="J1" s="68"/>
      <c r="K1" s="69" t="s">
        <v>31</v>
      </c>
      <c r="L1" s="69"/>
      <c r="M1" s="70" t="s">
        <v>32</v>
      </c>
      <c r="N1" s="71"/>
      <c r="O1" s="71" t="s">
        <v>33</v>
      </c>
      <c r="P1" s="71"/>
      <c r="Q1" s="71" t="s">
        <v>34</v>
      </c>
      <c r="R1" s="72"/>
    </row>
    <row r="2" spans="1:18" x14ac:dyDescent="0.35">
      <c r="A2" s="4">
        <v>42736</v>
      </c>
      <c r="B2" s="5">
        <v>16.649999999999999</v>
      </c>
      <c r="C2">
        <v>12.1</v>
      </c>
      <c r="D2">
        <v>55.8</v>
      </c>
      <c r="E2" s="19">
        <v>7101.86</v>
      </c>
      <c r="F2">
        <f>(E2-E3)/E3</f>
        <v>1.8568955551826468E-2</v>
      </c>
      <c r="G2" s="45">
        <f>(B2-B3)/B3</f>
        <v>4.5197740112994281E-2</v>
      </c>
      <c r="H2" s="45"/>
      <c r="I2" s="45">
        <f>(C2-C3)/C3</f>
        <v>3.4188034188034219E-2</v>
      </c>
      <c r="J2" s="45"/>
      <c r="K2" s="45">
        <f>(D2-D3)/D3</f>
        <v>2.19780219780219E-2</v>
      </c>
      <c r="L2" s="45"/>
      <c r="M2" s="47">
        <f>COVAR(F2:F36,G2:G36)</f>
        <v>-4.026158823147898E-4</v>
      </c>
      <c r="N2" s="48"/>
      <c r="O2" s="48">
        <f>COVAR(F2:F36,I2:I36)</f>
        <v>1.0088780797048431E-3</v>
      </c>
      <c r="P2" s="48"/>
      <c r="Q2" s="48">
        <f>COVAR(F2:F36,K2:K36)</f>
        <v>1.8902730994455406E-3</v>
      </c>
      <c r="R2" s="49"/>
    </row>
    <row r="3" spans="1:18" x14ac:dyDescent="0.35">
      <c r="A3" s="4">
        <v>42767</v>
      </c>
      <c r="B3" s="5">
        <v>15.93</v>
      </c>
      <c r="C3">
        <v>11.7</v>
      </c>
      <c r="D3">
        <v>54.6</v>
      </c>
      <c r="E3" s="19">
        <v>6972.39</v>
      </c>
      <c r="F3">
        <f>(E3-E4)/E4</f>
        <v>-4.1761704060339919E-3</v>
      </c>
      <c r="G3" s="45">
        <f t="shared" ref="G3:G36" si="0">(B3-B4)/B4</f>
        <v>1.1428571428571411E-2</v>
      </c>
      <c r="H3" s="45"/>
      <c r="I3" s="45">
        <f t="shared" ref="I3:I36" si="1">(C3-C4)/C4</f>
        <v>4.4642857142857144E-2</v>
      </c>
      <c r="J3" s="45"/>
      <c r="K3" s="45">
        <f t="shared" ref="K3:K36" si="2">(D3-D4)/D4</f>
        <v>-3.1914893617021226E-2</v>
      </c>
      <c r="L3" s="45"/>
      <c r="M3" s="20"/>
      <c r="N3" s="21"/>
      <c r="O3" s="21"/>
      <c r="P3" s="21"/>
      <c r="Q3" s="21"/>
      <c r="R3" s="22"/>
    </row>
    <row r="4" spans="1:18" x14ac:dyDescent="0.35">
      <c r="A4" s="4">
        <v>42795</v>
      </c>
      <c r="B4" s="3">
        <v>15.75</v>
      </c>
      <c r="C4">
        <v>11.2</v>
      </c>
      <c r="D4">
        <v>56.4</v>
      </c>
      <c r="E4" s="19">
        <v>7001.63</v>
      </c>
      <c r="F4">
        <f t="shared" ref="F4:F36" si="3">(E4-E5)/E5</f>
        <v>-1.68818003071235E-3</v>
      </c>
      <c r="G4" s="45">
        <f t="shared" si="0"/>
        <v>-2.7777777777777735E-2</v>
      </c>
      <c r="H4" s="45"/>
      <c r="I4" s="45">
        <f t="shared" si="1"/>
        <v>4.6728971962616828E-2</v>
      </c>
      <c r="J4" s="45"/>
      <c r="K4" s="45">
        <f t="shared" si="2"/>
        <v>-3.7542662116041001E-2</v>
      </c>
      <c r="L4" s="45"/>
      <c r="M4" s="73" t="s">
        <v>35</v>
      </c>
      <c r="N4" s="69"/>
      <c r="O4" s="69" t="s">
        <v>36</v>
      </c>
      <c r="P4" s="69"/>
      <c r="Q4" s="69" t="s">
        <v>37</v>
      </c>
      <c r="R4" s="74"/>
    </row>
    <row r="5" spans="1:18" x14ac:dyDescent="0.35">
      <c r="A5" s="2">
        <v>42826</v>
      </c>
      <c r="B5" s="3">
        <v>16.2</v>
      </c>
      <c r="C5">
        <v>10.7</v>
      </c>
      <c r="D5">
        <v>58.6</v>
      </c>
      <c r="E5" s="19">
        <v>7013.47</v>
      </c>
      <c r="F5">
        <f t="shared" si="3"/>
        <v>2.0699320646637358E-2</v>
      </c>
      <c r="G5" s="45">
        <f t="shared" si="0"/>
        <v>9.0909090909090884E-2</v>
      </c>
      <c r="H5" s="45"/>
      <c r="I5" s="45">
        <f t="shared" si="1"/>
        <v>9.1836734693877403E-2</v>
      </c>
      <c r="J5" s="45"/>
      <c r="K5" s="45">
        <f t="shared" si="2"/>
        <v>-9.8461538461538434E-2</v>
      </c>
      <c r="L5" s="45"/>
      <c r="M5" s="47">
        <f>_xlfn.VAR.P(F2:F36,G2:H36)</f>
        <v>3.9314619786569817E-3</v>
      </c>
      <c r="N5" s="48"/>
      <c r="O5" s="48">
        <f>_xlfn.VAR.P(F2:F36,I2:J36)</f>
        <v>2.4106341754046414E-3</v>
      </c>
      <c r="P5" s="48"/>
      <c r="Q5" s="48">
        <f>_xlfn.VAR.P(F2:F36,K2:L36)</f>
        <v>4.0462409465483514E-3</v>
      </c>
      <c r="R5" s="49"/>
    </row>
    <row r="6" spans="1:18" x14ac:dyDescent="0.35">
      <c r="A6" s="1">
        <v>42856</v>
      </c>
      <c r="B6">
        <v>14.85</v>
      </c>
      <c r="C6">
        <v>9.8000000000000007</v>
      </c>
      <c r="D6">
        <v>65</v>
      </c>
      <c r="E6" s="19">
        <v>6871.24</v>
      </c>
      <c r="F6">
        <f t="shared" si="3"/>
        <v>-7.4670200330742398E-2</v>
      </c>
      <c r="G6" s="45">
        <f t="shared" si="0"/>
        <v>7.4626865671641408E-3</v>
      </c>
      <c r="H6" s="45"/>
      <c r="I6" s="45">
        <f t="shared" si="1"/>
        <v>1.5544041450777238E-2</v>
      </c>
      <c r="J6" s="45"/>
      <c r="K6" s="45">
        <f t="shared" si="2"/>
        <v>-0.14473684210526316</v>
      </c>
      <c r="L6" s="45"/>
      <c r="M6" s="20"/>
      <c r="N6" s="21"/>
      <c r="O6" s="21"/>
      <c r="P6" s="21"/>
      <c r="Q6" s="21"/>
      <c r="R6" s="22"/>
    </row>
    <row r="7" spans="1:18" x14ac:dyDescent="0.35">
      <c r="A7" s="1">
        <v>42887</v>
      </c>
      <c r="B7">
        <v>14.74</v>
      </c>
      <c r="C7">
        <v>9.65</v>
      </c>
      <c r="D7">
        <v>76</v>
      </c>
      <c r="E7" s="19">
        <v>7425.72</v>
      </c>
      <c r="F7">
        <f t="shared" si="3"/>
        <v>4.6735558916687951E-2</v>
      </c>
      <c r="G7" s="45">
        <f t="shared" si="0"/>
        <v>-0.14945181765724169</v>
      </c>
      <c r="H7" s="45"/>
      <c r="I7" s="45">
        <f t="shared" si="1"/>
        <v>2.9882604055496389E-2</v>
      </c>
      <c r="J7" s="45"/>
      <c r="K7" s="45">
        <f t="shared" si="2"/>
        <v>0.19496855345911948</v>
      </c>
      <c r="L7" s="45"/>
      <c r="M7" s="73" t="s">
        <v>38</v>
      </c>
      <c r="N7" s="69"/>
      <c r="O7" s="69" t="s">
        <v>39</v>
      </c>
      <c r="P7" s="69"/>
      <c r="Q7" s="69" t="s">
        <v>40</v>
      </c>
      <c r="R7" s="74"/>
    </row>
    <row r="8" spans="1:18" ht="15" thickBot="1" x14ac:dyDescent="0.4">
      <c r="A8" s="1">
        <v>42917</v>
      </c>
      <c r="B8">
        <v>17.329999999999998</v>
      </c>
      <c r="C8">
        <v>9.3699999999999992</v>
      </c>
      <c r="D8">
        <v>63.6</v>
      </c>
      <c r="E8" s="19">
        <v>7094.17</v>
      </c>
      <c r="F8">
        <f t="shared" si="3"/>
        <v>-2.2658514542669185E-2</v>
      </c>
      <c r="G8" s="45">
        <f t="shared" si="0"/>
        <v>8.1442699243744615E-3</v>
      </c>
      <c r="H8" s="45"/>
      <c r="I8" s="45">
        <f t="shared" si="1"/>
        <v>7.5268817204299466E-3</v>
      </c>
      <c r="J8" s="45"/>
      <c r="K8" s="45">
        <f t="shared" si="2"/>
        <v>-2.9304029304029224E-2</v>
      </c>
      <c r="L8" s="45"/>
      <c r="M8" s="50">
        <f>M2/M5</f>
        <v>-0.10240869287316026</v>
      </c>
      <c r="N8" s="51"/>
      <c r="O8" s="51">
        <f>O2/O5</f>
        <v>0.41851148133478033</v>
      </c>
      <c r="P8" s="51"/>
      <c r="Q8" s="51">
        <f>Q2/Q5</f>
        <v>0.46716770563503868</v>
      </c>
      <c r="R8" s="52"/>
    </row>
    <row r="9" spans="1:18" x14ac:dyDescent="0.35">
      <c r="A9" s="1">
        <v>42948</v>
      </c>
      <c r="B9">
        <v>17.190000000000001</v>
      </c>
      <c r="C9">
        <v>9.3000000000000007</v>
      </c>
      <c r="D9">
        <v>65.52</v>
      </c>
      <c r="E9" s="19">
        <v>7258.64</v>
      </c>
      <c r="F9">
        <f t="shared" si="3"/>
        <v>-3.3461439706934208E-3</v>
      </c>
      <c r="G9" s="45">
        <f t="shared" si="0"/>
        <v>0</v>
      </c>
      <c r="H9" s="45"/>
      <c r="I9" s="45">
        <f t="shared" si="1"/>
        <v>3.2186459489456261E-2</v>
      </c>
      <c r="J9" s="45"/>
      <c r="K9" s="45">
        <f t="shared" si="2"/>
        <v>0.14866760168302939</v>
      </c>
      <c r="L9" s="45"/>
    </row>
    <row r="10" spans="1:18" x14ac:dyDescent="0.35">
      <c r="A10" s="1">
        <v>42979</v>
      </c>
      <c r="B10">
        <v>17.190000000000001</v>
      </c>
      <c r="C10">
        <v>9.01</v>
      </c>
      <c r="D10">
        <v>57.04</v>
      </c>
      <c r="E10" s="19">
        <v>7283.01</v>
      </c>
      <c r="F10">
        <f t="shared" si="3"/>
        <v>5.0277097991598421E-2</v>
      </c>
      <c r="G10" s="45">
        <f t="shared" si="0"/>
        <v>-8.0748663101604168E-2</v>
      </c>
      <c r="H10" s="45"/>
      <c r="I10" s="45">
        <f t="shared" si="1"/>
        <v>4.4032444959443681E-2</v>
      </c>
      <c r="J10" s="45"/>
      <c r="K10" s="45">
        <f t="shared" si="2"/>
        <v>3.5208711433756763E-2</v>
      </c>
      <c r="L10" s="45"/>
    </row>
    <row r="11" spans="1:18" x14ac:dyDescent="0.35">
      <c r="A11" s="1">
        <v>43009</v>
      </c>
      <c r="B11">
        <v>18.7</v>
      </c>
      <c r="C11">
        <v>8.6300000000000008</v>
      </c>
      <c r="D11">
        <v>55.1</v>
      </c>
      <c r="E11" s="19">
        <v>6934.37</v>
      </c>
      <c r="F11">
        <f t="shared" si="3"/>
        <v>-9.9372213187664087E-3</v>
      </c>
      <c r="G11" s="45">
        <f t="shared" si="0"/>
        <v>0.14163614163614166</v>
      </c>
      <c r="H11" s="45"/>
      <c r="I11" s="45">
        <f t="shared" si="1"/>
        <v>6.6749072929542755E-2</v>
      </c>
      <c r="J11" s="45"/>
      <c r="K11" s="45">
        <f t="shared" si="2"/>
        <v>-8.9928057553956831E-3</v>
      </c>
      <c r="L11" s="45"/>
    </row>
    <row r="12" spans="1:18" x14ac:dyDescent="0.35">
      <c r="A12" s="1">
        <v>43040</v>
      </c>
      <c r="B12">
        <v>16.38</v>
      </c>
      <c r="C12">
        <v>8.09</v>
      </c>
      <c r="D12">
        <v>55.6</v>
      </c>
      <c r="E12" s="19">
        <v>7003.97</v>
      </c>
      <c r="F12">
        <f t="shared" si="3"/>
        <v>-3.0769464955883417E-2</v>
      </c>
      <c r="G12" s="45">
        <f t="shared" si="0"/>
        <v>-4.4897959183673446E-2</v>
      </c>
      <c r="H12" s="45"/>
      <c r="I12" s="45">
        <f t="shared" si="1"/>
        <v>-0.18282828282828287</v>
      </c>
      <c r="J12" s="45"/>
      <c r="K12" s="45">
        <f t="shared" si="2"/>
        <v>3.345724907063205E-2</v>
      </c>
      <c r="L12" s="45"/>
    </row>
    <row r="13" spans="1:18" x14ac:dyDescent="0.35">
      <c r="A13" s="1">
        <v>43070</v>
      </c>
      <c r="B13">
        <v>17.149999999999999</v>
      </c>
      <c r="C13">
        <v>9.9</v>
      </c>
      <c r="D13">
        <v>53.8</v>
      </c>
      <c r="E13" s="19">
        <v>7226.32</v>
      </c>
      <c r="F13">
        <f t="shared" si="3"/>
        <v>-5.5397823824985773E-2</v>
      </c>
      <c r="G13" s="45">
        <f t="shared" si="0"/>
        <v>7.9974811083123279E-2</v>
      </c>
      <c r="H13" s="45"/>
      <c r="I13" s="45">
        <f t="shared" si="1"/>
        <v>1.6427104722792622E-2</v>
      </c>
      <c r="J13" s="45"/>
      <c r="K13" s="45">
        <f t="shared" si="2"/>
        <v>1.3182674199623271E-2</v>
      </c>
      <c r="L13" s="45"/>
    </row>
    <row r="14" spans="1:18" x14ac:dyDescent="0.35">
      <c r="A14" s="1">
        <v>43101</v>
      </c>
      <c r="B14">
        <v>15.88</v>
      </c>
      <c r="C14">
        <v>9.74</v>
      </c>
      <c r="D14">
        <v>53.1</v>
      </c>
      <c r="E14" s="19">
        <v>7650.12</v>
      </c>
      <c r="F14">
        <f t="shared" si="3"/>
        <v>3.1180244783522902E-2</v>
      </c>
      <c r="G14" s="45">
        <f t="shared" si="0"/>
        <v>4.7493403693931444E-2</v>
      </c>
      <c r="H14" s="45"/>
      <c r="I14" s="45">
        <f t="shared" si="1"/>
        <v>5.1835853131749508E-2</v>
      </c>
      <c r="J14" s="45"/>
      <c r="K14" s="45">
        <f t="shared" si="2"/>
        <v>3.106796116504857E-2</v>
      </c>
      <c r="L14" s="45"/>
    </row>
    <row r="15" spans="1:18" x14ac:dyDescent="0.35">
      <c r="A15" s="1">
        <v>43132</v>
      </c>
      <c r="B15">
        <v>15.16</v>
      </c>
      <c r="C15">
        <v>9.26</v>
      </c>
      <c r="D15">
        <v>51.5</v>
      </c>
      <c r="E15" s="19">
        <v>7418.8</v>
      </c>
      <c r="F15">
        <f t="shared" si="3"/>
        <v>-5.7435836190916599E-2</v>
      </c>
      <c r="G15" s="45">
        <f t="shared" si="0"/>
        <v>-4.5940843297671514E-2</v>
      </c>
      <c r="H15" s="45"/>
      <c r="I15" s="45">
        <f t="shared" si="1"/>
        <v>-1.0787486515641627E-3</v>
      </c>
      <c r="J15" s="45"/>
      <c r="K15" s="45">
        <f t="shared" si="2"/>
        <v>-6.7028985507246425E-2</v>
      </c>
      <c r="L15" s="45"/>
    </row>
    <row r="16" spans="1:18" x14ac:dyDescent="0.35">
      <c r="A16" s="1">
        <v>43160</v>
      </c>
      <c r="B16">
        <v>15.89</v>
      </c>
      <c r="C16">
        <v>9.27</v>
      </c>
      <c r="D16">
        <v>55.2</v>
      </c>
      <c r="E16" s="19">
        <v>7870.87</v>
      </c>
      <c r="F16">
        <f t="shared" si="3"/>
        <v>-4.117497292562812E-2</v>
      </c>
      <c r="G16" s="45">
        <f t="shared" si="0"/>
        <v>-5.3603335318641969E-2</v>
      </c>
      <c r="H16" s="45"/>
      <c r="I16" s="45">
        <f t="shared" si="1"/>
        <v>1.0905125408942165E-2</v>
      </c>
      <c r="J16" s="45"/>
      <c r="K16" s="45">
        <f t="shared" si="2"/>
        <v>-7.9999999999999946E-2</v>
      </c>
      <c r="L16" s="45"/>
      <c r="P16" s="21"/>
    </row>
    <row r="17" spans="1:12" x14ac:dyDescent="0.35">
      <c r="A17" s="1">
        <v>43191</v>
      </c>
      <c r="B17">
        <v>16.79</v>
      </c>
      <c r="C17">
        <v>9.17</v>
      </c>
      <c r="D17">
        <v>60</v>
      </c>
      <c r="E17" s="19">
        <v>8208.8700000000008</v>
      </c>
      <c r="F17">
        <f t="shared" si="3"/>
        <v>5.8558426090665541E-3</v>
      </c>
      <c r="G17" s="45">
        <f t="shared" si="0"/>
        <v>0.11192052980132447</v>
      </c>
      <c r="H17" s="45"/>
      <c r="I17" s="45">
        <f t="shared" si="1"/>
        <v>6.5861690450055438E-3</v>
      </c>
      <c r="J17" s="45"/>
      <c r="K17" s="45">
        <f t="shared" si="2"/>
        <v>0.13207547169811321</v>
      </c>
      <c r="L17" s="45"/>
    </row>
    <row r="18" spans="1:12" x14ac:dyDescent="0.35">
      <c r="A18" s="1">
        <v>43221</v>
      </c>
      <c r="B18">
        <v>15.1</v>
      </c>
      <c r="C18">
        <v>9.11</v>
      </c>
      <c r="D18">
        <v>53</v>
      </c>
      <c r="E18" s="19">
        <v>8161.08</v>
      </c>
      <c r="F18">
        <f t="shared" si="3"/>
        <v>-1.8415504096009422E-2</v>
      </c>
      <c r="G18" s="45">
        <f t="shared" si="0"/>
        <v>-1.4360313315926935E-2</v>
      </c>
      <c r="H18" s="45"/>
      <c r="I18" s="45">
        <f t="shared" si="1"/>
        <v>4.4101433296581194E-3</v>
      </c>
      <c r="J18" s="45"/>
      <c r="K18" s="45">
        <f t="shared" si="2"/>
        <v>-0.1225165562913907</v>
      </c>
      <c r="L18" s="45"/>
    </row>
    <row r="19" spans="1:12" x14ac:dyDescent="0.35">
      <c r="A19" s="1">
        <v>43252</v>
      </c>
      <c r="B19">
        <v>15.32</v>
      </c>
      <c r="C19">
        <v>9.07</v>
      </c>
      <c r="D19">
        <v>60.4</v>
      </c>
      <c r="E19" s="19">
        <v>8314.19</v>
      </c>
      <c r="F19">
        <f t="shared" si="3"/>
        <v>2.3339839393936444E-3</v>
      </c>
      <c r="G19" s="45">
        <f t="shared" si="0"/>
        <v>-1.5424164524421607E-2</v>
      </c>
      <c r="H19" s="45"/>
      <c r="I19" s="45">
        <f t="shared" si="1"/>
        <v>5.342624854819987E-2</v>
      </c>
      <c r="J19" s="45"/>
      <c r="K19" s="45">
        <f t="shared" si="2"/>
        <v>0.13747645951035775</v>
      </c>
      <c r="L19" s="45"/>
    </row>
    <row r="20" spans="1:12" x14ac:dyDescent="0.35">
      <c r="A20" s="1">
        <v>43282</v>
      </c>
      <c r="B20">
        <v>15.56</v>
      </c>
      <c r="C20">
        <v>8.61</v>
      </c>
      <c r="D20">
        <v>53.1</v>
      </c>
      <c r="E20" s="19">
        <v>8294.83</v>
      </c>
      <c r="F20">
        <f t="shared" si="3"/>
        <v>4.3604567043059782E-2</v>
      </c>
      <c r="G20" s="45">
        <f t="shared" si="0"/>
        <v>5.2774018944519697E-2</v>
      </c>
      <c r="H20" s="45"/>
      <c r="I20" s="45">
        <f t="shared" si="1"/>
        <v>7.4906367041198463E-2</v>
      </c>
      <c r="J20" s="45"/>
      <c r="K20" s="45">
        <f t="shared" si="2"/>
        <v>1.8867924528302156E-3</v>
      </c>
      <c r="L20" s="45"/>
    </row>
    <row r="21" spans="1:12" x14ac:dyDescent="0.35">
      <c r="A21" s="1">
        <v>43313</v>
      </c>
      <c r="B21">
        <v>14.78</v>
      </c>
      <c r="C21">
        <v>8.01</v>
      </c>
      <c r="D21">
        <v>53</v>
      </c>
      <c r="E21" s="19">
        <v>7948.25</v>
      </c>
      <c r="F21">
        <f t="shared" si="3"/>
        <v>-6.41161866807341E-3</v>
      </c>
      <c r="G21" s="45">
        <f t="shared" si="0"/>
        <v>-3.7760416666666671E-2</v>
      </c>
      <c r="H21" s="45"/>
      <c r="I21" s="45">
        <f t="shared" si="1"/>
        <v>0</v>
      </c>
      <c r="J21" s="45"/>
      <c r="K21" s="45">
        <f t="shared" si="2"/>
        <v>6.2124248496994015E-2</v>
      </c>
      <c r="L21" s="45"/>
    </row>
    <row r="22" spans="1:12" x14ac:dyDescent="0.35">
      <c r="A22" s="1">
        <v>43344</v>
      </c>
      <c r="B22">
        <v>15.36</v>
      </c>
      <c r="C22">
        <v>8.01</v>
      </c>
      <c r="D22">
        <v>49.9</v>
      </c>
      <c r="E22" s="19">
        <v>7999.54</v>
      </c>
      <c r="F22">
        <f t="shared" si="3"/>
        <v>1.1702274311022718E-2</v>
      </c>
      <c r="G22" s="45">
        <f t="shared" si="0"/>
        <v>-8.462455303933264E-2</v>
      </c>
      <c r="H22" s="45"/>
      <c r="I22" s="45">
        <f t="shared" si="1"/>
        <v>1.2499999999999734E-3</v>
      </c>
      <c r="J22" s="45"/>
      <c r="K22" s="45">
        <f t="shared" si="2"/>
        <v>1.2170385395537555E-2</v>
      </c>
      <c r="L22" s="45"/>
    </row>
    <row r="23" spans="1:12" x14ac:dyDescent="0.35">
      <c r="A23" s="1">
        <v>43374</v>
      </c>
      <c r="B23">
        <v>16.78</v>
      </c>
      <c r="C23">
        <v>8</v>
      </c>
      <c r="D23">
        <v>49.3</v>
      </c>
      <c r="E23" s="19">
        <v>7907.01</v>
      </c>
      <c r="F23">
        <f t="shared" si="3"/>
        <v>2.6485819142956234E-2</v>
      </c>
      <c r="G23" s="45">
        <f t="shared" si="0"/>
        <v>1.0843373493975886E-2</v>
      </c>
      <c r="H23" s="45"/>
      <c r="I23" s="45">
        <f t="shared" si="1"/>
        <v>-1.1124845488257091E-2</v>
      </c>
      <c r="J23" s="45"/>
      <c r="K23" s="45">
        <f t="shared" si="2"/>
        <v>8.1799591002044703E-3</v>
      </c>
      <c r="L23" s="45"/>
    </row>
    <row r="24" spans="1:12" x14ac:dyDescent="0.35">
      <c r="A24" s="1">
        <v>43405</v>
      </c>
      <c r="B24">
        <v>16.600000000000001</v>
      </c>
      <c r="C24">
        <v>8.09</v>
      </c>
      <c r="D24">
        <v>48.9</v>
      </c>
      <c r="E24" s="19">
        <v>7702.99</v>
      </c>
      <c r="F24">
        <f t="shared" si="3"/>
        <v>-1.580992317353477E-2</v>
      </c>
      <c r="G24" s="45">
        <f t="shared" si="0"/>
        <v>-1.6587677725118342E-2</v>
      </c>
      <c r="H24" s="45"/>
      <c r="I24" s="45">
        <f t="shared" si="1"/>
        <v>2.4050632911392342E-2</v>
      </c>
      <c r="J24" s="45"/>
      <c r="K24" s="45">
        <f t="shared" si="2"/>
        <v>1.8749999999999972E-2</v>
      </c>
      <c r="L24" s="45"/>
    </row>
    <row r="25" spans="1:12" x14ac:dyDescent="0.35">
      <c r="A25" s="1">
        <v>43435</v>
      </c>
      <c r="B25">
        <v>16.88</v>
      </c>
      <c r="C25">
        <v>7.9</v>
      </c>
      <c r="D25">
        <v>48</v>
      </c>
      <c r="E25" s="19">
        <v>7826.73</v>
      </c>
      <c r="F25">
        <f t="shared" si="3"/>
        <v>-8.5657042389266427E-2</v>
      </c>
      <c r="G25" s="45">
        <f t="shared" si="0"/>
        <v>2.303030303030297E-2</v>
      </c>
      <c r="H25" s="45"/>
      <c r="I25" s="45">
        <f t="shared" si="1"/>
        <v>-5.1620648259303688E-2</v>
      </c>
      <c r="J25" s="45"/>
      <c r="K25" s="45">
        <f t="shared" si="2"/>
        <v>-0.1111111111111111</v>
      </c>
      <c r="L25" s="45"/>
    </row>
    <row r="26" spans="1:12" x14ac:dyDescent="0.35">
      <c r="A26" s="1">
        <v>43466</v>
      </c>
      <c r="B26">
        <v>16.5</v>
      </c>
      <c r="C26">
        <v>8.33</v>
      </c>
      <c r="D26">
        <v>54</v>
      </c>
      <c r="E26" s="19">
        <v>8559.9500000000007</v>
      </c>
      <c r="F26">
        <f t="shared" si="3"/>
        <v>7.9185653561293819E-3</v>
      </c>
      <c r="G26" s="45">
        <f t="shared" si="0"/>
        <v>5.6338028169014134E-2</v>
      </c>
      <c r="H26" s="45"/>
      <c r="I26" s="45">
        <f t="shared" si="1"/>
        <v>1.0922330097087362E-2</v>
      </c>
      <c r="J26" s="45"/>
      <c r="K26" s="45">
        <f t="shared" si="2"/>
        <v>1.8552875695733103E-3</v>
      </c>
      <c r="L26" s="45"/>
    </row>
    <row r="27" spans="1:12" x14ac:dyDescent="0.35">
      <c r="A27" s="1">
        <v>43497</v>
      </c>
      <c r="B27">
        <v>15.62</v>
      </c>
      <c r="C27">
        <v>8.24</v>
      </c>
      <c r="D27">
        <v>53.9</v>
      </c>
      <c r="E27" s="19">
        <v>8492.7000000000007</v>
      </c>
      <c r="F27">
        <f t="shared" si="3"/>
        <v>-3.7047703709079005E-2</v>
      </c>
      <c r="G27" s="45">
        <f t="shared" si="0"/>
        <v>-5.7901085645355801E-2</v>
      </c>
      <c r="H27" s="45"/>
      <c r="I27" s="45">
        <f t="shared" si="1"/>
        <v>-1.317365269461071E-2</v>
      </c>
      <c r="J27" s="45"/>
      <c r="K27" s="45">
        <f t="shared" si="2"/>
        <v>-2.0000000000000025E-2</v>
      </c>
      <c r="L27" s="45"/>
    </row>
    <row r="28" spans="1:12" x14ac:dyDescent="0.35">
      <c r="A28" s="1">
        <v>43525</v>
      </c>
      <c r="B28">
        <v>16.579999999999998</v>
      </c>
      <c r="C28">
        <v>8.35</v>
      </c>
      <c r="D28">
        <v>55</v>
      </c>
      <c r="E28" s="19">
        <v>8819.44</v>
      </c>
      <c r="F28">
        <f t="shared" si="3"/>
        <v>-5.2101201607876034E-2</v>
      </c>
      <c r="G28" s="45">
        <f t="shared" si="0"/>
        <v>2.0935960591132997E-2</v>
      </c>
      <c r="H28" s="45"/>
      <c r="I28" s="45">
        <f t="shared" si="1"/>
        <v>-4.4622425629290682E-2</v>
      </c>
      <c r="J28" s="45"/>
      <c r="K28" s="45">
        <f t="shared" si="2"/>
        <v>-8.4858569051580721E-2</v>
      </c>
      <c r="L28" s="45"/>
    </row>
    <row r="29" spans="1:12" x14ac:dyDescent="0.35">
      <c r="A29" s="1">
        <v>43556</v>
      </c>
      <c r="B29">
        <v>16.239999999999998</v>
      </c>
      <c r="C29">
        <v>8.74</v>
      </c>
      <c r="D29">
        <v>60.1</v>
      </c>
      <c r="E29" s="19">
        <v>9304.2000000000007</v>
      </c>
      <c r="F29">
        <f t="shared" si="3"/>
        <v>9.2493612384459453E-2</v>
      </c>
      <c r="G29" s="45">
        <f t="shared" si="0"/>
        <v>0.10928961748633864</v>
      </c>
      <c r="H29" s="45"/>
      <c r="I29" s="45">
        <f t="shared" si="1"/>
        <v>1.3921113689095245E-2</v>
      </c>
      <c r="J29" s="45"/>
      <c r="K29" s="45">
        <f t="shared" si="2"/>
        <v>0.17843137254901964</v>
      </c>
      <c r="L29" s="45"/>
    </row>
    <row r="30" spans="1:12" x14ac:dyDescent="0.35">
      <c r="A30" s="1">
        <v>43586</v>
      </c>
      <c r="B30">
        <v>14.64</v>
      </c>
      <c r="C30">
        <v>8.6199999999999992</v>
      </c>
      <c r="D30">
        <v>51</v>
      </c>
      <c r="E30" s="19">
        <v>8516.48</v>
      </c>
      <c r="F30">
        <f t="shared" si="3"/>
        <v>-3.4605339524085968E-2</v>
      </c>
      <c r="G30" s="45">
        <f t="shared" si="0"/>
        <v>-2.9177718832891213E-2</v>
      </c>
      <c r="H30" s="45"/>
      <c r="I30" s="45">
        <f t="shared" si="1"/>
        <v>-3.7946428571428749E-2</v>
      </c>
      <c r="J30" s="45"/>
      <c r="K30" s="45">
        <f t="shared" si="2"/>
        <v>-4.6728971962616821E-2</v>
      </c>
      <c r="L30" s="45"/>
    </row>
    <row r="31" spans="1:12" x14ac:dyDescent="0.35">
      <c r="A31" s="1">
        <v>43617</v>
      </c>
      <c r="B31">
        <v>15.08</v>
      </c>
      <c r="C31">
        <v>8.9600000000000009</v>
      </c>
      <c r="D31">
        <v>53.5</v>
      </c>
      <c r="E31" s="19">
        <v>8821.76</v>
      </c>
      <c r="F31">
        <f t="shared" si="3"/>
        <v>1.0207703988035596E-2</v>
      </c>
      <c r="G31" s="45">
        <f t="shared" si="0"/>
        <v>-6.9135802469135754E-2</v>
      </c>
      <c r="H31" s="45"/>
      <c r="I31" s="45">
        <f t="shared" si="1"/>
        <v>-4.6808510638297815E-2</v>
      </c>
      <c r="J31" s="45"/>
      <c r="K31" s="45">
        <f t="shared" si="2"/>
        <v>5.7312252964426845E-2</v>
      </c>
      <c r="L31" s="45"/>
    </row>
    <row r="32" spans="1:12" x14ac:dyDescent="0.35">
      <c r="A32" s="1">
        <v>43647</v>
      </c>
      <c r="B32">
        <v>16.2</v>
      </c>
      <c r="C32">
        <v>9.4</v>
      </c>
      <c r="D32">
        <v>50.6</v>
      </c>
      <c r="E32" s="19">
        <v>8732.6200000000008</v>
      </c>
      <c r="F32">
        <f t="shared" si="3"/>
        <v>8.8886589016892045E-2</v>
      </c>
      <c r="G32" s="45">
        <f t="shared" si="0"/>
        <v>-0.19801980198019803</v>
      </c>
      <c r="H32" s="45"/>
      <c r="I32" s="45">
        <f t="shared" si="1"/>
        <v>2.1739130434782726E-2</v>
      </c>
      <c r="J32" s="45"/>
      <c r="K32" s="45">
        <f t="shared" si="2"/>
        <v>2.1190716448032377E-2</v>
      </c>
      <c r="L32" s="45"/>
    </row>
    <row r="33" spans="1:12" x14ac:dyDescent="0.35">
      <c r="A33" s="1">
        <v>43678</v>
      </c>
      <c r="B33">
        <v>20.2</v>
      </c>
      <c r="C33">
        <v>9.1999999999999993</v>
      </c>
      <c r="D33">
        <v>49.55</v>
      </c>
      <c r="E33" s="19">
        <v>8019.77</v>
      </c>
      <c r="F33">
        <f t="shared" si="3"/>
        <v>-8.8967047959899667E-3</v>
      </c>
      <c r="G33" s="45">
        <f t="shared" si="0"/>
        <v>-2.8846153846153914E-2</v>
      </c>
      <c r="H33" s="45"/>
      <c r="I33" s="45">
        <f t="shared" si="1"/>
        <v>-4.0667361835245108E-2</v>
      </c>
      <c r="J33" s="45"/>
      <c r="K33" s="45">
        <f t="shared" si="2"/>
        <v>-4.0201005025126196E-3</v>
      </c>
      <c r="L33" s="45"/>
    </row>
    <row r="34" spans="1:12" x14ac:dyDescent="0.35">
      <c r="A34" s="1">
        <v>43709</v>
      </c>
      <c r="B34">
        <v>20.8</v>
      </c>
      <c r="C34">
        <v>9.59</v>
      </c>
      <c r="D34">
        <v>49.75</v>
      </c>
      <c r="E34" s="19">
        <v>8091.76</v>
      </c>
      <c r="F34">
        <f t="shared" si="3"/>
        <v>4.4896230410842904E-2</v>
      </c>
      <c r="G34" s="45">
        <f t="shared" si="0"/>
        <v>-0.19379844961240308</v>
      </c>
      <c r="H34" s="45"/>
      <c r="I34" s="45">
        <f t="shared" si="1"/>
        <v>7.3529411764706185E-3</v>
      </c>
      <c r="J34" s="45"/>
      <c r="K34" s="45">
        <f t="shared" si="2"/>
        <v>-3.006012024048068E-3</v>
      </c>
      <c r="L34" s="45"/>
    </row>
    <row r="35" spans="1:12" x14ac:dyDescent="0.35">
      <c r="A35" s="1">
        <v>43739</v>
      </c>
      <c r="B35">
        <v>25.8</v>
      </c>
      <c r="C35">
        <v>9.52</v>
      </c>
      <c r="D35">
        <v>49.9</v>
      </c>
      <c r="E35" s="19">
        <v>7744.08</v>
      </c>
      <c r="F35">
        <f t="shared" si="3"/>
        <v>-1.4630248401208346E-2</v>
      </c>
      <c r="G35" s="45">
        <f t="shared" si="0"/>
        <v>3.8910505836576431E-3</v>
      </c>
      <c r="H35" s="45"/>
      <c r="I35" s="45">
        <f t="shared" si="1"/>
        <v>-8.2851637764932679E-2</v>
      </c>
      <c r="J35" s="45"/>
      <c r="K35" s="45">
        <f t="shared" si="2"/>
        <v>1.3197969543147179E-2</v>
      </c>
      <c r="L35" s="45"/>
    </row>
    <row r="36" spans="1:12" x14ac:dyDescent="0.35">
      <c r="A36" s="1">
        <v>43770</v>
      </c>
      <c r="B36">
        <v>25.7</v>
      </c>
      <c r="C36">
        <v>10.38</v>
      </c>
      <c r="D36">
        <v>49.25</v>
      </c>
      <c r="E36" s="19">
        <v>7859.06</v>
      </c>
      <c r="F36">
        <f t="shared" si="3"/>
        <v>-6.3196503135567766E-2</v>
      </c>
      <c r="G36" s="45">
        <f t="shared" si="0"/>
        <v>-0.12733446519524619</v>
      </c>
      <c r="H36" s="45"/>
      <c r="I36" s="45">
        <f t="shared" si="1"/>
        <v>-0.14918032786885235</v>
      </c>
      <c r="J36" s="45"/>
      <c r="K36" s="45">
        <f t="shared" si="2"/>
        <v>-5.0505050505050509E-3</v>
      </c>
      <c r="L36" s="45"/>
    </row>
    <row r="37" spans="1:12" x14ac:dyDescent="0.35">
      <c r="A37" s="1">
        <v>43800</v>
      </c>
      <c r="B37">
        <v>29.45</v>
      </c>
      <c r="C37">
        <v>12.2</v>
      </c>
      <c r="D37">
        <v>49.5</v>
      </c>
      <c r="E37" s="19">
        <v>8389.23</v>
      </c>
      <c r="G37" s="46">
        <f>AVERAGE(G2:G36)</f>
        <v>-1.2974897192394365E-2</v>
      </c>
      <c r="H37" s="46"/>
      <c r="I37" s="46">
        <f>AVERAGE(I2:I36)</f>
        <v>1.4042397685382988E-3</v>
      </c>
      <c r="J37" s="46"/>
      <c r="K37" s="46">
        <f>AVERAGE(K2:K36)</f>
        <v>6.5116601673476495E-3</v>
      </c>
      <c r="L37" s="46"/>
    </row>
    <row r="38" spans="1:12" x14ac:dyDescent="0.35">
      <c r="A38" s="65" t="s">
        <v>5</v>
      </c>
      <c r="B38" s="23">
        <f>STDEVA(B2:B37)</f>
        <v>3.305073480920774</v>
      </c>
      <c r="C38" s="23">
        <f t="shared" ref="C38:D38" si="4">STDEVA(C2:C37)</f>
        <v>1.1302022574995896</v>
      </c>
      <c r="D38" s="23">
        <f t="shared" si="4"/>
        <v>5.821285647286305</v>
      </c>
    </row>
  </sheetData>
  <mergeCells count="129">
    <mergeCell ref="O5:P5"/>
    <mergeCell ref="Q5:R5"/>
    <mergeCell ref="M7:N7"/>
    <mergeCell ref="O7:P7"/>
    <mergeCell ref="Q7:R7"/>
    <mergeCell ref="M8:N8"/>
    <mergeCell ref="O8:P8"/>
    <mergeCell ref="Q8:R8"/>
    <mergeCell ref="O1:P1"/>
    <mergeCell ref="O2:P2"/>
    <mergeCell ref="Q1:R1"/>
    <mergeCell ref="Q2:R2"/>
    <mergeCell ref="M4:N4"/>
    <mergeCell ref="O4:P4"/>
    <mergeCell ref="Q4:R4"/>
    <mergeCell ref="K34:L34"/>
    <mergeCell ref="K35:L35"/>
    <mergeCell ref="K36:L36"/>
    <mergeCell ref="K37:L37"/>
    <mergeCell ref="M1:N1"/>
    <mergeCell ref="M2:N2"/>
    <mergeCell ref="M5:N5"/>
    <mergeCell ref="K28:L28"/>
    <mergeCell ref="K29:L29"/>
    <mergeCell ref="K30:L30"/>
    <mergeCell ref="K31:L31"/>
    <mergeCell ref="K32:L32"/>
    <mergeCell ref="K33:L33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K11:L11"/>
    <mergeCell ref="K12:L12"/>
    <mergeCell ref="K13:L13"/>
    <mergeCell ref="K14:L14"/>
    <mergeCell ref="K15:L15"/>
    <mergeCell ref="I37:J37"/>
    <mergeCell ref="K1:L1"/>
    <mergeCell ref="K2:L2"/>
    <mergeCell ref="K3:L3"/>
    <mergeCell ref="K4:L4"/>
    <mergeCell ref="K5:L5"/>
    <mergeCell ref="K6:L6"/>
    <mergeCell ref="K7:L7"/>
    <mergeCell ref="K8:L8"/>
    <mergeCell ref="K9:L9"/>
    <mergeCell ref="I31:J31"/>
    <mergeCell ref="I32:J32"/>
    <mergeCell ref="I33:J33"/>
    <mergeCell ref="I34:J34"/>
    <mergeCell ref="I35:J35"/>
    <mergeCell ref="I36:J36"/>
    <mergeCell ref="I25:J25"/>
    <mergeCell ref="I26:J26"/>
    <mergeCell ref="I27:J27"/>
    <mergeCell ref="I28:J28"/>
    <mergeCell ref="I29:J29"/>
    <mergeCell ref="I30:J30"/>
    <mergeCell ref="I19:J19"/>
    <mergeCell ref="I20:J20"/>
    <mergeCell ref="I21:J21"/>
    <mergeCell ref="I22:J22"/>
    <mergeCell ref="I23:J23"/>
    <mergeCell ref="I24:J24"/>
    <mergeCell ref="I13:J13"/>
    <mergeCell ref="I14:J14"/>
    <mergeCell ref="I15:J15"/>
    <mergeCell ref="I16:J16"/>
    <mergeCell ref="I17:J17"/>
    <mergeCell ref="I18:J18"/>
    <mergeCell ref="I7:J7"/>
    <mergeCell ref="I8:J8"/>
    <mergeCell ref="I9:J9"/>
    <mergeCell ref="I10:J10"/>
    <mergeCell ref="I11:J11"/>
    <mergeCell ref="I12:J12"/>
    <mergeCell ref="G34:H34"/>
    <mergeCell ref="G35:H35"/>
    <mergeCell ref="G36:H36"/>
    <mergeCell ref="G37:H37"/>
    <mergeCell ref="I1:J1"/>
    <mergeCell ref="I2:J2"/>
    <mergeCell ref="I3:J3"/>
    <mergeCell ref="I4:J4"/>
    <mergeCell ref="I5:J5"/>
    <mergeCell ref="I6:J6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20:H20"/>
    <mergeCell ref="G21:H21"/>
    <mergeCell ref="G10:H10"/>
    <mergeCell ref="G11:H11"/>
    <mergeCell ref="G12:H12"/>
    <mergeCell ref="G13:H13"/>
    <mergeCell ref="G14:H14"/>
    <mergeCell ref="G15:H15"/>
    <mergeCell ref="G1:H1"/>
    <mergeCell ref="G2:H2"/>
    <mergeCell ref="G3:H3"/>
    <mergeCell ref="G4:H4"/>
    <mergeCell ref="G5:H5"/>
    <mergeCell ref="G6:H6"/>
    <mergeCell ref="G7:H7"/>
    <mergeCell ref="G8:H8"/>
    <mergeCell ref="G9:H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2:Q18"/>
  <sheetViews>
    <sheetView rightToLeft="1" workbookViewId="0">
      <selection activeCell="G18" sqref="G18"/>
    </sheetView>
  </sheetViews>
  <sheetFormatPr defaultRowHeight="14.5" x14ac:dyDescent="0.35"/>
  <sheetData>
    <row r="12" spans="11:16" ht="15.5" x14ac:dyDescent="0.35">
      <c r="K12" s="9" t="s">
        <v>6</v>
      </c>
      <c r="L12" s="6">
        <v>15.75</v>
      </c>
      <c r="O12" s="6" t="s">
        <v>11</v>
      </c>
      <c r="P12" s="6">
        <f>LN(L12/L13)+(L16+0.5*L15^2)*(L14)/(L15*SQRT(L14))</f>
        <v>1.6551565409173288</v>
      </c>
    </row>
    <row r="13" spans="11:16" ht="15.5" x14ac:dyDescent="0.35">
      <c r="K13" s="9" t="s">
        <v>7</v>
      </c>
      <c r="L13" s="6">
        <v>14.74</v>
      </c>
      <c r="O13" s="6" t="s">
        <v>12</v>
      </c>
      <c r="P13" s="6">
        <f>P12-L15*SQRT(L14)</f>
        <v>1.6265777025924424</v>
      </c>
    </row>
    <row r="14" spans="11:16" ht="15.5" x14ac:dyDescent="0.35">
      <c r="K14" s="9" t="s">
        <v>8</v>
      </c>
      <c r="L14" s="6">
        <v>0.75</v>
      </c>
      <c r="O14" s="6" t="s">
        <v>13</v>
      </c>
      <c r="P14" s="6">
        <f>NORMSDIST(P12)</f>
        <v>0.95105362590819653</v>
      </c>
    </row>
    <row r="15" spans="11:16" ht="15.5" x14ac:dyDescent="0.35">
      <c r="K15" s="9" t="s">
        <v>4</v>
      </c>
      <c r="L15" s="10">
        <v>3.3000000000000002E-2</v>
      </c>
      <c r="O15" s="6" t="s">
        <v>14</v>
      </c>
      <c r="P15" s="6">
        <f>NORMSDIST(P13)</f>
        <v>0.94808659093476022</v>
      </c>
    </row>
    <row r="16" spans="11:16" ht="15.5" x14ac:dyDescent="0.35">
      <c r="K16" s="9" t="s">
        <v>9</v>
      </c>
      <c r="L16" s="11">
        <v>0.06</v>
      </c>
    </row>
    <row r="18" spans="15:17" ht="15.5" x14ac:dyDescent="0.35">
      <c r="O18" s="7" t="s">
        <v>15</v>
      </c>
      <c r="P18" s="8"/>
      <c r="Q18" s="6">
        <f>L12*P14-L13*EXP(-L16*L14)*P15</f>
        <v>1.6192244879619828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4:N21"/>
  <sheetViews>
    <sheetView rightToLeft="1" topLeftCell="A2" workbookViewId="0">
      <selection activeCell="F19" sqref="F19"/>
    </sheetView>
  </sheetViews>
  <sheetFormatPr defaultRowHeight="14.5" x14ac:dyDescent="0.35"/>
  <sheetData>
    <row r="14" spans="9:14" x14ac:dyDescent="0.35">
      <c r="I14" s="13" t="s">
        <v>10</v>
      </c>
      <c r="M14" s="15" t="s">
        <v>19</v>
      </c>
    </row>
    <row r="15" spans="9:14" x14ac:dyDescent="0.35">
      <c r="I15" s="6" t="s">
        <v>16</v>
      </c>
      <c r="J15" s="6">
        <v>11.2</v>
      </c>
      <c r="M15" s="14" t="s">
        <v>11</v>
      </c>
      <c r="N15" s="6">
        <f>LN(J15/J16)+(J19+0.5*J18^2)*(J17)/(J18*SQRT(J17))</f>
        <v>2.8066481195873227</v>
      </c>
    </row>
    <row r="16" spans="9:14" x14ac:dyDescent="0.35">
      <c r="I16" s="6" t="s">
        <v>7</v>
      </c>
      <c r="J16" s="6">
        <v>9.65</v>
      </c>
      <c r="M16" s="6" t="s">
        <v>12</v>
      </c>
      <c r="N16" s="6">
        <f>N15-J18*SQRT(J17)</f>
        <v>2.8009981195873226</v>
      </c>
    </row>
    <row r="17" spans="9:14" x14ac:dyDescent="0.35">
      <c r="I17" s="6" t="s">
        <v>8</v>
      </c>
      <c r="J17" s="6">
        <v>0.25</v>
      </c>
      <c r="M17" s="6" t="s">
        <v>13</v>
      </c>
      <c r="N17" s="6">
        <f>NORMSDIST(N15)</f>
        <v>0.99749700540060415</v>
      </c>
    </row>
    <row r="18" spans="9:14" x14ac:dyDescent="0.35">
      <c r="I18" s="6" t="s">
        <v>17</v>
      </c>
      <c r="J18" s="10">
        <v>1.1299999999999999E-2</v>
      </c>
      <c r="M18" s="6" t="s">
        <v>14</v>
      </c>
      <c r="N18" s="6">
        <f>NORMSDIST(N16)</f>
        <v>0.99745275920581256</v>
      </c>
    </row>
    <row r="19" spans="9:14" x14ac:dyDescent="0.35">
      <c r="I19" s="6" t="s">
        <v>18</v>
      </c>
      <c r="J19" s="11">
        <v>0.06</v>
      </c>
    </row>
    <row r="21" spans="9:14" x14ac:dyDescent="0.35">
      <c r="L21" s="16" t="s">
        <v>25</v>
      </c>
      <c r="M21" s="12"/>
      <c r="N21" s="6">
        <f>J15*N17-J16*EXP(-J19*J17)*N18</f>
        <v>1.6898511554494018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13:M20"/>
  <sheetViews>
    <sheetView rightToLeft="1" topLeftCell="A2" workbookViewId="0">
      <selection activeCell="G18" sqref="G18"/>
    </sheetView>
  </sheetViews>
  <sheetFormatPr defaultRowHeight="14.5" x14ac:dyDescent="0.35"/>
  <sheetData>
    <row r="13" spans="9:13" ht="15.5" x14ac:dyDescent="0.35">
      <c r="I13" s="17" t="s">
        <v>20</v>
      </c>
      <c r="L13" s="18" t="s">
        <v>24</v>
      </c>
    </row>
    <row r="14" spans="9:13" x14ac:dyDescent="0.35">
      <c r="I14" s="6" t="s">
        <v>21</v>
      </c>
      <c r="J14" s="6">
        <v>56.4</v>
      </c>
      <c r="L14" s="6" t="s">
        <v>11</v>
      </c>
      <c r="M14" s="6">
        <f>LN(J14/J15)+(Sheet4!J18+0.5*Sheet4!J17^2)*(Sheet4!J16)/(Sheet4!J17*SQRT(Sheet4!J16))</f>
        <v>0.57893707064661937</v>
      </c>
    </row>
    <row r="15" spans="9:13" x14ac:dyDescent="0.35">
      <c r="I15" s="6" t="s">
        <v>22</v>
      </c>
      <c r="J15" s="6">
        <v>53.8</v>
      </c>
      <c r="L15" s="6" t="s">
        <v>12</v>
      </c>
      <c r="M15" s="6">
        <f>M14-J17*SQRT(J16)</f>
        <v>0.54993707064661934</v>
      </c>
    </row>
    <row r="16" spans="9:13" x14ac:dyDescent="0.35">
      <c r="I16" s="6" t="s">
        <v>8</v>
      </c>
      <c r="J16" s="6">
        <v>0.25</v>
      </c>
      <c r="L16" s="6" t="s">
        <v>13</v>
      </c>
      <c r="M16" s="6">
        <f>NORMSDIST(M14)</f>
        <v>0.71868418221043762</v>
      </c>
    </row>
    <row r="17" spans="9:13" x14ac:dyDescent="0.35">
      <c r="I17" s="6" t="s">
        <v>4</v>
      </c>
      <c r="J17" s="10">
        <v>5.8000000000000003E-2</v>
      </c>
      <c r="L17" s="6" t="s">
        <v>14</v>
      </c>
      <c r="M17" s="6">
        <f>NORMSDIST(M15)</f>
        <v>0.70881873160314579</v>
      </c>
    </row>
    <row r="18" spans="9:13" x14ac:dyDescent="0.35">
      <c r="I18" s="6" t="s">
        <v>23</v>
      </c>
      <c r="J18" s="11">
        <v>0.06</v>
      </c>
    </row>
    <row r="20" spans="9:13" x14ac:dyDescent="0.35">
      <c r="K20" s="13" t="s">
        <v>26</v>
      </c>
      <c r="L20" s="13"/>
      <c r="M20" s="6">
        <f>J14*M16-J15*EXP(-J18*J16)*M17</f>
        <v>2.9670880778778894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15DA-813A-4B09-A0D0-0F836F8E54CC}">
  <dimension ref="B5:I16"/>
  <sheetViews>
    <sheetView workbookViewId="0">
      <selection activeCell="J19" sqref="J19"/>
    </sheetView>
  </sheetViews>
  <sheetFormatPr defaultRowHeight="14.5" x14ac:dyDescent="0.35"/>
  <cols>
    <col min="8" max="8" width="20" bestFit="1" customWidth="1"/>
  </cols>
  <sheetData>
    <row r="5" spans="2:9" ht="15" thickBot="1" x14ac:dyDescent="0.4"/>
    <row r="6" spans="2:9" ht="15" thickBot="1" x14ac:dyDescent="0.4">
      <c r="C6" s="53" t="s">
        <v>41</v>
      </c>
      <c r="D6" s="54"/>
      <c r="E6" s="54"/>
      <c r="F6" s="54"/>
      <c r="G6" s="54"/>
      <c r="H6" s="55"/>
    </row>
    <row r="7" spans="2:9" ht="15" thickBot="1" x14ac:dyDescent="0.4"/>
    <row r="8" spans="2:9" x14ac:dyDescent="0.35">
      <c r="D8" s="56" t="s">
        <v>43</v>
      </c>
      <c r="E8" s="57"/>
      <c r="F8" s="57"/>
      <c r="G8" s="58"/>
    </row>
    <row r="9" spans="2:9" ht="15" thickBot="1" x14ac:dyDescent="0.4">
      <c r="D9" s="59"/>
      <c r="E9" s="60"/>
      <c r="F9" s="60"/>
      <c r="G9" s="61"/>
    </row>
    <row r="10" spans="2:9" ht="15" thickBot="1" x14ac:dyDescent="0.4">
      <c r="C10" s="28"/>
    </row>
    <row r="11" spans="2:9" ht="15.5" thickTop="1" thickBot="1" x14ac:dyDescent="0.4">
      <c r="B11" s="29"/>
      <c r="C11" s="39"/>
      <c r="D11" s="38" t="s">
        <v>42</v>
      </c>
      <c r="E11" s="37" t="s">
        <v>44</v>
      </c>
      <c r="F11" s="35" t="s">
        <v>45</v>
      </c>
      <c r="G11" s="35" t="s">
        <v>46</v>
      </c>
      <c r="H11" s="33" t="s">
        <v>47</v>
      </c>
      <c r="I11" s="32"/>
    </row>
    <row r="12" spans="2:9" ht="15" thickTop="1" x14ac:dyDescent="0.35">
      <c r="B12" s="29"/>
      <c r="C12" s="41" t="s">
        <v>1</v>
      </c>
      <c r="D12" s="40">
        <v>0.06</v>
      </c>
      <c r="E12" s="26">
        <f>DATA!$M$8</f>
        <v>-0.10240869287316026</v>
      </c>
      <c r="F12" s="35">
        <f>DATA!$G$37</f>
        <v>-1.2974897192394365E-2</v>
      </c>
      <c r="G12" s="36">
        <f>F12-D12</f>
        <v>-7.2974897192394361E-2</v>
      </c>
      <c r="H12" s="34">
        <f>D12+E12*(F12-D12)</f>
        <v>6.7473263834026354E-2</v>
      </c>
      <c r="I12" s="32"/>
    </row>
    <row r="13" spans="2:9" x14ac:dyDescent="0.35">
      <c r="B13" s="25"/>
      <c r="C13" s="42" t="s">
        <v>2</v>
      </c>
      <c r="D13" s="24">
        <v>0.06</v>
      </c>
      <c r="E13" s="26">
        <f>DATA!$O$8</f>
        <v>0.41851148133478033</v>
      </c>
      <c r="F13" s="21">
        <f>DATA!$I$37</f>
        <v>1.4042397685382988E-3</v>
      </c>
      <c r="G13" s="27">
        <f>F13-D13</f>
        <v>-5.8595760231461701E-2</v>
      </c>
      <c r="H13" s="31">
        <f>D13+E13*(F13-D13)</f>
        <v>3.5477001585593346E-2</v>
      </c>
      <c r="I13" s="32"/>
    </row>
    <row r="14" spans="2:9" ht="15" thickBot="1" x14ac:dyDescent="0.4">
      <c r="C14" s="44" t="s">
        <v>3</v>
      </c>
      <c r="D14" s="43">
        <v>0.06</v>
      </c>
      <c r="E14" s="26">
        <f>DATA!$Q$8</f>
        <v>0.46716770563503868</v>
      </c>
      <c r="F14" s="21">
        <f>DATA!$K$37</f>
        <v>6.5116601673476495E-3</v>
      </c>
      <c r="G14" s="27">
        <f>F14-D14</f>
        <v>-5.3488339832652346E-2</v>
      </c>
      <c r="H14" s="31">
        <f>D14+E14*(F14-D14)</f>
        <v>3.5011975002152557E-2</v>
      </c>
      <c r="I14" s="32"/>
    </row>
    <row r="15" spans="2:9" ht="15.5" thickTop="1" thickBot="1" x14ac:dyDescent="0.4">
      <c r="C15" s="30"/>
      <c r="D15" s="30"/>
      <c r="E15" s="30"/>
      <c r="F15" s="30"/>
      <c r="G15" s="30"/>
      <c r="H15" s="30"/>
    </row>
    <row r="16" spans="2:9" ht="15" thickBot="1" x14ac:dyDescent="0.4">
      <c r="E16" s="62" t="s">
        <v>48</v>
      </c>
      <c r="F16" s="63"/>
      <c r="G16" s="63"/>
      <c r="H16" s="64"/>
    </row>
  </sheetData>
  <mergeCells count="3">
    <mergeCell ref="C6:H6"/>
    <mergeCell ref="D8:G9"/>
    <mergeCell ref="E16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DATA</vt:lpstr>
      <vt:lpstr>Sheet2</vt:lpstr>
      <vt:lpstr>Sheet3</vt:lpstr>
      <vt:lpstr>Sheet4</vt:lpstr>
      <vt:lpstr>CAPM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sara f</cp:lastModifiedBy>
  <dcterms:created xsi:type="dcterms:W3CDTF">2020-04-11T20:20:57Z</dcterms:created>
  <dcterms:modified xsi:type="dcterms:W3CDTF">2021-10-26T20:41:03Z</dcterms:modified>
</cp:coreProperties>
</file>