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SUS\Music\Excel Data for Analysis\"/>
    </mc:Choice>
  </mc:AlternateContent>
  <xr:revisionPtr revIDLastSave="1448" documentId="8_{B84EA83E-DF64-456B-B114-911AE253CB0F}" xr6:coauthVersionLast="47" xr6:coauthVersionMax="47" xr10:uidLastSave="{E18E6BDA-CF20-4F4C-B45F-31ACA59FE726}"/>
  <bookViews>
    <workbookView xWindow="-108" yWindow="-108" windowWidth="23256" windowHeight="12456" firstSheet="3" activeTab="3" xr2:uid="{13F4AE79-2971-4DD1-83EB-84B9C5A6F743}"/>
  </bookViews>
  <sheets>
    <sheet name="SuperMarket Sales - Raw" sheetId="2" r:id="rId1"/>
    <sheet name="SuperMarketSales" sheetId="3" r:id="rId2"/>
    <sheet name="EDA" sheetId="4" r:id="rId3"/>
    <sheet name="Dashboard" sheetId="5" r:id="rId4"/>
  </sheets>
  <calcPr calcId="191028"/>
  <pivotCaches>
    <pivotCache cacheId="1180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9" i="4" l="1"/>
  <c r="B114" i="4"/>
  <c r="B109" i="4"/>
  <c r="B10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2" i="3"/>
  <c r="B136" i="4"/>
  <c r="G10" i="5" s="1"/>
  <c r="A8" i="4"/>
  <c r="I7" i="5" s="1"/>
  <c r="B26" i="4"/>
  <c r="B36" i="4"/>
  <c r="B35" i="4"/>
  <c r="B34" i="4"/>
  <c r="B23" i="4"/>
  <c r="C10" i="5" s="1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2" i="3"/>
  <c r="A11" i="4"/>
  <c r="I10" i="5" s="1"/>
  <c r="B30" i="4"/>
  <c r="B31" i="4"/>
  <c r="B25" i="4"/>
  <c r="B24" i="4"/>
  <c r="B29" i="4"/>
  <c r="B20" i="4"/>
  <c r="B19" i="4"/>
  <c r="A5" i="4"/>
  <c r="C7" i="5" s="1"/>
  <c r="B72" i="3"/>
  <c r="C72" i="3" s="1"/>
  <c r="H78" i="2"/>
  <c r="I78" i="2" s="1"/>
  <c r="H77" i="2"/>
  <c r="I77" i="2" s="1"/>
  <c r="H76" i="2"/>
  <c r="I76" i="2" s="1"/>
  <c r="H75" i="2"/>
  <c r="I75" i="2" s="1"/>
  <c r="H74" i="2"/>
  <c r="I74" i="2" s="1"/>
  <c r="I73" i="2"/>
  <c r="H73" i="2"/>
  <c r="H72" i="2"/>
  <c r="I72" i="2" s="1"/>
  <c r="H71" i="2"/>
  <c r="I71" i="2" s="1"/>
  <c r="H70" i="2"/>
  <c r="I70" i="2" s="1"/>
  <c r="I69" i="2"/>
  <c r="H69" i="2"/>
  <c r="H68" i="2"/>
  <c r="I68" i="2" s="1"/>
  <c r="H67" i="2"/>
  <c r="I67" i="2" s="1"/>
  <c r="H66" i="2"/>
  <c r="I66" i="2" s="1"/>
  <c r="I65" i="2"/>
  <c r="H65" i="2"/>
  <c r="H64" i="2"/>
  <c r="I64" i="2" s="1"/>
  <c r="H63" i="2"/>
  <c r="I63" i="2" s="1"/>
  <c r="H62" i="2"/>
  <c r="I62" i="2" s="1"/>
  <c r="I61" i="2"/>
  <c r="H61" i="2"/>
  <c r="H60" i="2"/>
  <c r="I60" i="2" s="1"/>
  <c r="H59" i="2"/>
  <c r="I59" i="2" s="1"/>
  <c r="H58" i="2"/>
  <c r="I58" i="2" s="1"/>
  <c r="I57" i="2"/>
  <c r="H57" i="2"/>
  <c r="H56" i="2"/>
  <c r="I56" i="2" s="1"/>
  <c r="H55" i="2"/>
  <c r="I55" i="2" s="1"/>
  <c r="H54" i="2"/>
  <c r="I54" i="2" s="1"/>
  <c r="I53" i="2"/>
  <c r="H53" i="2"/>
  <c r="H52" i="2"/>
  <c r="I52" i="2" s="1"/>
  <c r="H51" i="2"/>
  <c r="I51" i="2" s="1"/>
  <c r="H50" i="2"/>
  <c r="I50" i="2" s="1"/>
  <c r="I49" i="2"/>
  <c r="H49" i="2"/>
  <c r="H48" i="2"/>
  <c r="I48" i="2" s="1"/>
  <c r="H47" i="2"/>
  <c r="I47" i="2" s="1"/>
  <c r="H46" i="2"/>
  <c r="I46" i="2" s="1"/>
  <c r="I45" i="2"/>
  <c r="H45" i="2"/>
  <c r="H44" i="2"/>
  <c r="I44" i="2" s="1"/>
  <c r="H43" i="2"/>
  <c r="I43" i="2" s="1"/>
  <c r="H42" i="2"/>
  <c r="I42" i="2" s="1"/>
  <c r="I41" i="2"/>
  <c r="H41" i="2"/>
  <c r="H40" i="2"/>
  <c r="I40" i="2" s="1"/>
  <c r="H39" i="2"/>
  <c r="I39" i="2" s="1"/>
  <c r="H38" i="2"/>
  <c r="I38" i="2" s="1"/>
  <c r="I37" i="2"/>
  <c r="H37" i="2"/>
  <c r="H36" i="2"/>
  <c r="I36" i="2" s="1"/>
  <c r="H35" i="2"/>
  <c r="I35" i="2" s="1"/>
  <c r="H34" i="2"/>
  <c r="I34" i="2" s="1"/>
  <c r="I33" i="2"/>
  <c r="H33" i="2"/>
  <c r="H32" i="2"/>
  <c r="I32" i="2" s="1"/>
  <c r="H31" i="2"/>
  <c r="I31" i="2" s="1"/>
  <c r="H30" i="2"/>
  <c r="I30" i="2" s="1"/>
  <c r="I29" i="2"/>
  <c r="H29" i="2"/>
  <c r="H28" i="2"/>
  <c r="I28" i="2" s="1"/>
  <c r="H27" i="2"/>
  <c r="I27" i="2" s="1"/>
  <c r="H26" i="2"/>
  <c r="I26" i="2" s="1"/>
  <c r="I25" i="2"/>
  <c r="H25" i="2"/>
  <c r="H24" i="2"/>
  <c r="I24" i="2" s="1"/>
  <c r="H23" i="2"/>
  <c r="I23" i="2" s="1"/>
  <c r="H22" i="2"/>
  <c r="I22" i="2" s="1"/>
  <c r="I21" i="2"/>
  <c r="H21" i="2"/>
  <c r="H20" i="2"/>
  <c r="I20" i="2" s="1"/>
  <c r="H19" i="2"/>
  <c r="I19" i="2" s="1"/>
  <c r="H18" i="2"/>
  <c r="I18" i="2" s="1"/>
  <c r="I17" i="2"/>
  <c r="H17" i="2"/>
  <c r="H16" i="2"/>
  <c r="I16" i="2" s="1"/>
  <c r="H15" i="2"/>
  <c r="I15" i="2" s="1"/>
  <c r="H14" i="2"/>
  <c r="I14" i="2" s="1"/>
  <c r="I13" i="2"/>
  <c r="H13" i="2"/>
  <c r="H12" i="2"/>
  <c r="I12" i="2" s="1"/>
  <c r="H11" i="2"/>
  <c r="I11" i="2" s="1"/>
  <c r="H10" i="2"/>
  <c r="I10" i="2" s="1"/>
  <c r="I9" i="2"/>
  <c r="H9" i="2"/>
  <c r="C109" i="4" l="1"/>
  <c r="B42" i="4"/>
  <c r="B41" i="4"/>
  <c r="B40" i="4"/>
  <c r="B39" i="4"/>
  <c r="E7" i="5" s="1"/>
  <c r="K7" i="5"/>
  <c r="E10" i="5"/>
  <c r="G7" i="5"/>
  <c r="E72" i="3"/>
  <c r="B73" i="3"/>
  <c r="E73" i="3" l="1"/>
  <c r="C73" i="3"/>
  <c r="B74" i="3"/>
  <c r="E74" i="3" l="1"/>
  <c r="C74" i="3"/>
  <c r="B75" i="3"/>
  <c r="E75" i="3" l="1"/>
  <c r="C75" i="3"/>
  <c r="B76" i="3"/>
  <c r="E76" i="3" l="1"/>
  <c r="C76" i="3"/>
  <c r="B77" i="3"/>
  <c r="E77" i="3" l="1"/>
  <c r="C77" i="3"/>
  <c r="B78" i="3"/>
  <c r="E78" i="3" l="1"/>
  <c r="C78" i="3"/>
  <c r="B79" i="3"/>
  <c r="E79" i="3" l="1"/>
  <c r="C79" i="3"/>
  <c r="B80" i="3"/>
  <c r="E80" i="3" l="1"/>
  <c r="C80" i="3"/>
  <c r="B81" i="3"/>
  <c r="E81" i="3" l="1"/>
  <c r="C81" i="3"/>
  <c r="B82" i="3"/>
  <c r="E82" i="3" l="1"/>
  <c r="C82" i="3"/>
  <c r="B83" i="3"/>
  <c r="E83" i="3" l="1"/>
  <c r="C83" i="3"/>
  <c r="B84" i="3"/>
  <c r="E84" i="3" l="1"/>
  <c r="C84" i="3"/>
  <c r="B85" i="3"/>
  <c r="E85" i="3" l="1"/>
  <c r="C85" i="3"/>
  <c r="B86" i="3"/>
  <c r="E86" i="3" l="1"/>
  <c r="C86" i="3"/>
  <c r="B87" i="3"/>
  <c r="E87" i="3" l="1"/>
  <c r="C87" i="3"/>
  <c r="B88" i="3"/>
  <c r="E88" i="3" l="1"/>
  <c r="C88" i="3"/>
  <c r="B89" i="3"/>
  <c r="E89" i="3" l="1"/>
  <c r="C89" i="3"/>
  <c r="B90" i="3"/>
  <c r="E90" i="3" l="1"/>
  <c r="C90" i="3"/>
  <c r="B91" i="3"/>
  <c r="E91" i="3" l="1"/>
  <c r="C91" i="3"/>
  <c r="B92" i="3"/>
  <c r="E92" i="3" l="1"/>
  <c r="C92" i="3"/>
  <c r="B93" i="3"/>
  <c r="E93" i="3" l="1"/>
  <c r="C93" i="3"/>
  <c r="B94" i="3"/>
  <c r="E94" i="3" l="1"/>
  <c r="C94" i="3"/>
  <c r="B95" i="3"/>
  <c r="E95" i="3" l="1"/>
  <c r="C95" i="3"/>
  <c r="B96" i="3"/>
  <c r="E96" i="3" l="1"/>
  <c r="C96" i="3"/>
  <c r="B97" i="3"/>
  <c r="E97" i="3" l="1"/>
  <c r="C97" i="3"/>
  <c r="B98" i="3"/>
  <c r="E98" i="3" l="1"/>
  <c r="C98" i="3"/>
  <c r="B99" i="3"/>
  <c r="E99" i="3" l="1"/>
  <c r="C99" i="3"/>
  <c r="B100" i="3"/>
  <c r="E100" i="3" l="1"/>
  <c r="C100" i="3"/>
  <c r="B101" i="3"/>
  <c r="E101" i="3" l="1"/>
  <c r="C101" i="3"/>
  <c r="B102" i="3"/>
  <c r="E102" i="3" l="1"/>
  <c r="C102" i="3"/>
  <c r="B103" i="3"/>
  <c r="E103" i="3" l="1"/>
  <c r="C103" i="3"/>
  <c r="B104" i="3"/>
  <c r="E104" i="3" l="1"/>
  <c r="C104" i="3"/>
  <c r="B105" i="3"/>
  <c r="E105" i="3" l="1"/>
  <c r="C105" i="3"/>
  <c r="B106" i="3"/>
  <c r="E106" i="3" l="1"/>
  <c r="C106" i="3"/>
  <c r="B107" i="3"/>
  <c r="E107" i="3" l="1"/>
  <c r="C107" i="3"/>
  <c r="B108" i="3"/>
  <c r="E108" i="3" l="1"/>
  <c r="C108" i="3"/>
  <c r="B109" i="3"/>
  <c r="E109" i="3" l="1"/>
  <c r="C109" i="3"/>
  <c r="B110" i="3"/>
  <c r="E110" i="3" l="1"/>
  <c r="C110" i="3"/>
  <c r="B111" i="3"/>
  <c r="E111" i="3" l="1"/>
  <c r="C111" i="3"/>
  <c r="B112" i="3"/>
  <c r="E112" i="3" l="1"/>
  <c r="C112" i="3"/>
  <c r="B113" i="3"/>
  <c r="E113" i="3" l="1"/>
  <c r="C113" i="3"/>
  <c r="B114" i="3"/>
  <c r="E114" i="3" l="1"/>
  <c r="C114" i="3"/>
  <c r="B115" i="3"/>
  <c r="E115" i="3" l="1"/>
  <c r="C115" i="3"/>
  <c r="B116" i="3"/>
  <c r="E116" i="3" l="1"/>
  <c r="C116" i="3"/>
  <c r="B117" i="3"/>
  <c r="E117" i="3" l="1"/>
  <c r="C117" i="3"/>
  <c r="B118" i="3"/>
  <c r="E118" i="3" l="1"/>
  <c r="C118" i="3"/>
  <c r="B119" i="3"/>
  <c r="E119" i="3" l="1"/>
  <c r="C119" i="3"/>
  <c r="B120" i="3"/>
  <c r="E120" i="3" l="1"/>
  <c r="C120" i="3"/>
  <c r="B121" i="3"/>
  <c r="C121" i="3" s="1"/>
  <c r="B15" i="4"/>
  <c r="B16" i="4"/>
  <c r="E121" i="3" l="1"/>
</calcChain>
</file>

<file path=xl/sharedStrings.xml><?xml version="1.0" encoding="utf-8"?>
<sst xmlns="http://schemas.openxmlformats.org/spreadsheetml/2006/main" count="708" uniqueCount="241">
  <si>
    <t>source: Exceldemy.com</t>
  </si>
  <si>
    <t>Excel Sample Data</t>
  </si>
  <si>
    <t>Supermarket Sales Data</t>
  </si>
  <si>
    <t>Tax</t>
  </si>
  <si>
    <t>Order No</t>
  </si>
  <si>
    <t>Order Date</t>
  </si>
  <si>
    <t>Customer Name</t>
  </si>
  <si>
    <t>Ship Date</t>
  </si>
  <si>
    <t>Retail Price (USD)</t>
  </si>
  <si>
    <t>Order Quantity</t>
  </si>
  <si>
    <t>Tax (USD)</t>
  </si>
  <si>
    <t>Total (USD)</t>
  </si>
  <si>
    <t>1001</t>
  </si>
  <si>
    <t>John Smith</t>
  </si>
  <si>
    <t>1002</t>
  </si>
  <si>
    <t>Jane Doe</t>
  </si>
  <si>
    <t>1003</t>
  </si>
  <si>
    <t>Michael Johnson</t>
  </si>
  <si>
    <t>1004</t>
  </si>
  <si>
    <t>Emily Brown</t>
  </si>
  <si>
    <t>1005</t>
  </si>
  <si>
    <t>David Wilson</t>
  </si>
  <si>
    <t>1006</t>
  </si>
  <si>
    <t>Lisa Taylor</t>
  </si>
  <si>
    <t>1007</t>
  </si>
  <si>
    <t>Daniel Martinez</t>
  </si>
  <si>
    <t>1008</t>
  </si>
  <si>
    <t>Sarah Anderson</t>
  </si>
  <si>
    <t>1009</t>
  </si>
  <si>
    <t>Christopher Thomas</t>
  </si>
  <si>
    <t>1010</t>
  </si>
  <si>
    <t>Kimberly Garcia</t>
  </si>
  <si>
    <t>1011</t>
  </si>
  <si>
    <t>William Hernandez</t>
  </si>
  <si>
    <t>1012</t>
  </si>
  <si>
    <t>Melissa Lopez</t>
  </si>
  <si>
    <t>1013</t>
  </si>
  <si>
    <t>Richard Perez</t>
  </si>
  <si>
    <t>1014</t>
  </si>
  <si>
    <t>Jessica Gonzalez</t>
  </si>
  <si>
    <t>1015</t>
  </si>
  <si>
    <t>Matthew Wilson</t>
  </si>
  <si>
    <t>1016</t>
  </si>
  <si>
    <t>Amanda Martinez</t>
  </si>
  <si>
    <t>1017</t>
  </si>
  <si>
    <t>James Johnson</t>
  </si>
  <si>
    <t>1018</t>
  </si>
  <si>
    <t>Laura Brown</t>
  </si>
  <si>
    <t>1019</t>
  </si>
  <si>
    <t>Daniel Smith</t>
  </si>
  <si>
    <t>1020</t>
  </si>
  <si>
    <t>Jennifer Davis</t>
  </si>
  <si>
    <t>1021</t>
  </si>
  <si>
    <t>Michael Garcia</t>
  </si>
  <si>
    <t>1022</t>
  </si>
  <si>
    <t>Amy Hernandez</t>
  </si>
  <si>
    <t>1023</t>
  </si>
  <si>
    <t>Christopher Rodriguez</t>
  </si>
  <si>
    <t>1024</t>
  </si>
  <si>
    <t>Jessica Martinez</t>
  </si>
  <si>
    <t>1025</t>
  </si>
  <si>
    <t>1026</t>
  </si>
  <si>
    <t>Sarah Smith</t>
  </si>
  <si>
    <t>1027</t>
  </si>
  <si>
    <t>Matthew Johnson</t>
  </si>
  <si>
    <t>1028</t>
  </si>
  <si>
    <t>Emily Davis</t>
  </si>
  <si>
    <t>1029</t>
  </si>
  <si>
    <t>Daniel Wilson</t>
  </si>
  <si>
    <t>1030</t>
  </si>
  <si>
    <t>Jennifer Martinez</t>
  </si>
  <si>
    <t>1031</t>
  </si>
  <si>
    <t>Michael Smith</t>
  </si>
  <si>
    <t>1032</t>
  </si>
  <si>
    <t>Jessica Johnson</t>
  </si>
  <si>
    <t>1033</t>
  </si>
  <si>
    <t>David Brown</t>
  </si>
  <si>
    <t>1034</t>
  </si>
  <si>
    <t>Sarah Garcia</t>
  </si>
  <si>
    <t>1035</t>
  </si>
  <si>
    <t>Matthew Hernandez</t>
  </si>
  <si>
    <t>1036</t>
  </si>
  <si>
    <t>Emily Rodriguez</t>
  </si>
  <si>
    <t>1037</t>
  </si>
  <si>
    <t>Daniel Davis</t>
  </si>
  <si>
    <t>1038</t>
  </si>
  <si>
    <t>Jennifer Smith</t>
  </si>
  <si>
    <t>1039</t>
  </si>
  <si>
    <t>1040</t>
  </si>
  <si>
    <t>1041</t>
  </si>
  <si>
    <t>1042</t>
  </si>
  <si>
    <t>Sarah Johnson</t>
  </si>
  <si>
    <t>1043</t>
  </si>
  <si>
    <t>Matthew Garcia</t>
  </si>
  <si>
    <t>1044</t>
  </si>
  <si>
    <t>1045</t>
  </si>
  <si>
    <t>Daniel Hernandez</t>
  </si>
  <si>
    <t>1046</t>
  </si>
  <si>
    <t>1047</t>
  </si>
  <si>
    <t>Michael Martinez</t>
  </si>
  <si>
    <t>1048</t>
  </si>
  <si>
    <t>Jessica Wilson</t>
  </si>
  <si>
    <t>1049</t>
  </si>
  <si>
    <t>David Rodriguez</t>
  </si>
  <si>
    <t>1050</t>
  </si>
  <si>
    <t>Sarah Gonzalez</t>
  </si>
  <si>
    <t>1051</t>
  </si>
  <si>
    <t>Matthew Smith</t>
  </si>
  <si>
    <t>1052</t>
  </si>
  <si>
    <t>Emily Johnson</t>
  </si>
  <si>
    <t>1053</t>
  </si>
  <si>
    <t>Daniel Brown</t>
  </si>
  <si>
    <t>1054</t>
  </si>
  <si>
    <t>Jennifer Hernandez</t>
  </si>
  <si>
    <t>1055</t>
  </si>
  <si>
    <t>Michael Davis</t>
  </si>
  <si>
    <t>1056</t>
  </si>
  <si>
    <t>Jessica Smith</t>
  </si>
  <si>
    <t>1057</t>
  </si>
  <si>
    <t>David Martinez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</si>
  <si>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</si>
  <si>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</si>
  <si>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</si>
  <si>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</si>
  <si>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</si>
  <si>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</si>
  <si>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</si>
  <si>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</si>
  <si>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</si>
  <si>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</si>
  <si>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</si>
  <si>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</si>
  <si>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</si>
  <si>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Order Month</t>
  </si>
  <si>
    <t>Month</t>
  </si>
  <si>
    <t>Order Week</t>
  </si>
  <si>
    <t xml:space="preserve">Retail Price </t>
  </si>
  <si>
    <t>Purchase Total</t>
  </si>
  <si>
    <t>Order Total</t>
  </si>
  <si>
    <t>Days to Ship</t>
  </si>
  <si>
    <t>January</t>
  </si>
  <si>
    <t>February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</si>
  <si>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</si>
  <si>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</si>
  <si>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</si>
  <si>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</si>
  <si>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</si>
  <si>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</si>
  <si>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</si>
  <si>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</si>
  <si>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</si>
  <si>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</si>
  <si>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</si>
  <si>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</si>
  <si>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</si>
  <si>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</si>
  <si>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</si>
  <si>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</si>
  <si>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</si>
  <si>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</si>
  <si>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</si>
  <si>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</si>
  <si>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</si>
  <si>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</si>
  <si>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</si>
  <si>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</si>
  <si>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</si>
  <si>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</si>
  <si>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</si>
  <si>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</si>
  <si>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</si>
  <si>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</si>
  <si>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</si>
  <si>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</si>
  <si>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</si>
  <si>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</si>
  <si>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</si>
  <si>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</si>
  <si>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</si>
  <si>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</si>
  <si>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</si>
  <si>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</si>
  <si>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</si>
  <si>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</si>
  <si>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</si>
  <si>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</si>
  <si>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</si>
  <si>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</si>
  <si>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</si>
  <si>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</si>
  <si>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</si>
  <si>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</si>
  <si>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Exploratory Data Analysis</t>
  </si>
  <si>
    <t>Number of unique customers</t>
  </si>
  <si>
    <t>Total Orders Placed</t>
  </si>
  <si>
    <t>Average days to ship</t>
  </si>
  <si>
    <t>Order Date range</t>
  </si>
  <si>
    <t>min:</t>
  </si>
  <si>
    <t>max:</t>
  </si>
  <si>
    <t>Ship Date range</t>
  </si>
  <si>
    <t xml:space="preserve">Order Quantity </t>
  </si>
  <si>
    <t>Total Ordered</t>
  </si>
  <si>
    <t>avg:</t>
  </si>
  <si>
    <t>Retail Price</t>
  </si>
  <si>
    <t>Total</t>
  </si>
  <si>
    <t>Total Purchases</t>
  </si>
  <si>
    <t>Purchases ($)</t>
  </si>
  <si>
    <t>January-2024</t>
  </si>
  <si>
    <t>February-2024</t>
  </si>
  <si>
    <t>Grand Total</t>
  </si>
  <si>
    <t>Total Orders</t>
  </si>
  <si>
    <t>Orders Placed</t>
  </si>
  <si>
    <t>Total Items</t>
  </si>
  <si>
    <t>Items Ordered</t>
  </si>
  <si>
    <t>Average Purchase Total in January</t>
  </si>
  <si>
    <t>Average Purchase Total</t>
  </si>
  <si>
    <t>Average Purchase Total in February</t>
  </si>
  <si>
    <t>Customers with purchase totals &gt; $200 in January</t>
  </si>
  <si>
    <t>Total January Purchases &gt; $200</t>
  </si>
  <si>
    <t>Customers with purchase totals &gt; $200 in February</t>
  </si>
  <si>
    <t>Purchases By Week</t>
  </si>
  <si>
    <t>Sum of Purchase Total</t>
  </si>
  <si>
    <t>Average Weekly Purchases</t>
  </si>
  <si>
    <t>Purchases By Month &amp; Week</t>
  </si>
  <si>
    <t>Top 5 customers by number of orders</t>
  </si>
  <si>
    <t>Count of Order No</t>
  </si>
  <si>
    <t>Top 5 customers by Purchase Total</t>
  </si>
  <si>
    <t>Top 5 customers by Ordrer Quantity</t>
  </si>
  <si>
    <t>Sum of Order Quantity</t>
  </si>
  <si>
    <t>Items Purchased by Order Date</t>
  </si>
  <si>
    <t>Purchases by Order Date</t>
  </si>
  <si>
    <t>Customer Purchases</t>
  </si>
  <si>
    <t xml:space="preserve">Average of Retail Price </t>
  </si>
  <si>
    <t>Quantity Ordered</t>
  </si>
  <si>
    <t>Supermarket Sales for January/February 2024</t>
  </si>
  <si>
    <t>Number of Customers</t>
  </si>
  <si>
    <t>Avg  Purchases Per Customer</t>
  </si>
  <si>
    <t>Avg Orders Placed Per Customer</t>
  </si>
  <si>
    <t>Total Items Purchased</t>
  </si>
  <si>
    <t>Avg Items Per Customer</t>
  </si>
  <si>
    <t>Average Days to 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</si>
</sst>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;@"/>
    <numFmt numFmtId="165" formatCode="mmm\-yyyy"/>
    <numFmt numFmtId="166" formatCode="_([$$-409]* #,##0.00_);_([$$-409]* \(#,##0.00\);_([$$-409]* &quot;-&quot;??_);_(@_)"/>
    <numFmt numFmtId="167" formatCode="[$-409]mmmmm;@"/>
  </numFmts>
  <fonts count="1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rgb="FF272760"/>
      <name val="Calibri"/>
      <family val="2"/>
    </font>
    <font>
      <sz val="11"/>
      <color theme="1"/>
      <name val="Calibri"/>
      <family val="2"/>
    </font>
    <font>
      <b/>
      <sz val="13"/>
      <color rgb="FF272760"/>
      <name val="Calibri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36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2727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49998474074526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27276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1" xfId="0" applyFont="1" applyFill="1" applyBorder="1" applyAlignment="1">
      <alignment horizontal="centerContinuous" vertical="center"/>
    </xf>
    <xf numFmtId="0" fontId="3" fillId="0" borderId="0" xfId="0" applyFont="1"/>
    <xf numFmtId="0" fontId="4" fillId="2" borderId="1" xfId="0" applyFont="1" applyFill="1" applyBorder="1" applyAlignment="1">
      <alignment horizontal="centerContinuous" vertical="center"/>
    </xf>
    <xf numFmtId="0" fontId="5" fillId="3" borderId="2" xfId="0" applyFont="1" applyFill="1" applyBorder="1" applyAlignment="1">
      <alignment horizontal="center" vertical="center"/>
    </xf>
    <xf numFmtId="9" fontId="6" fillId="0" borderId="2" xfId="1" applyFont="1" applyBorder="1" applyAlignment="1">
      <alignment vertical="center"/>
    </xf>
    <xf numFmtId="0" fontId="5" fillId="3" borderId="3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14" fontId="6" fillId="0" borderId="2" xfId="0" applyNumberFormat="1" applyFont="1" applyBorder="1" applyAlignment="1">
      <alignment vertical="center"/>
    </xf>
    <xf numFmtId="14" fontId="3" fillId="0" borderId="0" xfId="0" applyNumberFormat="1" applyFont="1"/>
    <xf numFmtId="164" fontId="0" fillId="0" borderId="0" xfId="0" applyNumberFormat="1"/>
    <xf numFmtId="164" fontId="0" fillId="0" borderId="0" xfId="0" quotePrefix="1" applyNumberFormat="1"/>
    <xf numFmtId="0" fontId="0" fillId="0" borderId="0" xfId="0" pivotButton="1"/>
    <xf numFmtId="165" fontId="0" fillId="0" borderId="0" xfId="0" applyNumberFormat="1"/>
    <xf numFmtId="0" fontId="0" fillId="4" borderId="0" xfId="0" applyFill="1"/>
    <xf numFmtId="0" fontId="8" fillId="0" borderId="0" xfId="0" applyFont="1"/>
    <xf numFmtId="0" fontId="7" fillId="4" borderId="4" xfId="0" applyFont="1" applyFill="1" applyBorder="1" applyAlignment="1">
      <alignment horizontal="center" vertical="center"/>
    </xf>
    <xf numFmtId="166" fontId="7" fillId="4" borderId="4" xfId="0" applyNumberFormat="1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166" fontId="0" fillId="0" borderId="0" xfId="0" applyNumberFormat="1"/>
    <xf numFmtId="0" fontId="7" fillId="4" borderId="0" xfId="0" applyFont="1" applyFill="1" applyAlignment="1">
      <alignment horizontal="center" vertical="center"/>
    </xf>
    <xf numFmtId="1" fontId="0" fillId="0" borderId="0" xfId="0" applyNumberFormat="1"/>
    <xf numFmtId="0" fontId="9" fillId="4" borderId="0" xfId="0" applyFont="1" applyFill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166" fontId="7" fillId="4" borderId="0" xfId="0" applyNumberFormat="1" applyFont="1" applyFill="1" applyAlignment="1">
      <alignment horizontal="center" vertical="center"/>
    </xf>
    <xf numFmtId="1" fontId="7" fillId="4" borderId="0" xfId="0" applyNumberFormat="1" applyFont="1" applyFill="1" applyAlignment="1">
      <alignment horizontal="center" vertical="center"/>
    </xf>
    <xf numFmtId="167" fontId="0" fillId="0" borderId="0" xfId="0" applyNumberFormat="1"/>
    <xf numFmtId="17" fontId="0" fillId="0" borderId="0" xfId="0" quotePrefix="1" applyNumberFormat="1"/>
    <xf numFmtId="10" fontId="0" fillId="0" borderId="0" xfId="0" applyNumberFormat="1"/>
    <xf numFmtId="0" fontId="9" fillId="4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17">
    <dxf>
      <numFmt numFmtId="0" formatCode="General"/>
    </dxf>
    <dxf>
      <numFmt numFmtId="164" formatCode="mm/dd/yy;@"/>
    </dxf>
    <dxf>
      <numFmt numFmtId="165" formatCode="mmm\-yyyy"/>
    </dxf>
    <dxf>
      <numFmt numFmtId="0" formatCode="General"/>
    </dxf>
    <dxf>
      <numFmt numFmtId="30" formatCode="@"/>
    </dxf>
    <dxf>
      <numFmt numFmtId="164" formatCode="mm/dd/yy;@"/>
    </dxf>
    <dxf>
      <numFmt numFmtId="1" formatCode="0"/>
    </dxf>
    <dxf>
      <numFmt numFmtId="1" formatCode="0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[Supermarket-Sales-Sample-Data 2.xlsx]EDA!PivotTable6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Customers By Total Purchases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EDA!$B$191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EDA!$A$192:$A$197</c:f>
              <c:strCache>
                <c:ptCount val="5"/>
                <c:pt idx="0">
                  <c:v>Jessica Johnson</c:v>
                </c:pt>
                <c:pt idx="1">
                  <c:v>Emily Rodriguez</c:v>
                </c:pt>
                <c:pt idx="2">
                  <c:v>Michael Johnson</c:v>
                </c:pt>
                <c:pt idx="3">
                  <c:v>David Wilson</c:v>
                </c:pt>
                <c:pt idx="4">
                  <c:v>David Rodriguez</c:v>
                </c:pt>
              </c:strCache>
            </c:strRef>
          </c:cat>
          <c:val>
            <c:numRef>
              <c:f>EDA!$B$192:$B$197</c:f>
              <c:numCache>
                <c:formatCode>_([$$-409]* #,##0.00_);_([$$-409]* \(#,##0.00\);_([$$-409]* "-"??_);_(@_)</c:formatCode>
                <c:ptCount val="5"/>
                <c:pt idx="0">
                  <c:v>729.96</c:v>
                </c:pt>
                <c:pt idx="1">
                  <c:v>769.92000000000007</c:v>
                </c:pt>
                <c:pt idx="2">
                  <c:v>829.90999999999985</c:v>
                </c:pt>
                <c:pt idx="3">
                  <c:v>879.94</c:v>
                </c:pt>
                <c:pt idx="4">
                  <c:v>899.88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6D-4DB8-8C2F-C6A4CCB6B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936583"/>
        <c:axId val="38938631"/>
      </c:barChart>
      <c:catAx>
        <c:axId val="38936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8631"/>
        <c:crosses val="autoZero"/>
        <c:auto val="1"/>
        <c:lblAlgn val="ctr"/>
        <c:lblOffset val="100"/>
        <c:noMultiLvlLbl val="0"/>
      </c:catAx>
      <c:valAx>
        <c:axId val="38938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Purchases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6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[Supermarket-Sales-Sample-Data 2.xlsx]EDA!PivotTable14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February Purchases ($) By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EDA!$B$158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EDA!$A$159:$A$164</c:f>
              <c:strCach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strCache>
            </c:strRef>
          </c:cat>
          <c:val>
            <c:numRef>
              <c:f>EDA!$B$159:$B$164</c:f>
              <c:numCache>
                <c:formatCode>_([$$-409]* #,##0.00_);_([$$-409]* \(#,##0.00\);_([$$-409]* "-"??_);_(@_)</c:formatCode>
                <c:ptCount val="5"/>
                <c:pt idx="0">
                  <c:v>779.86</c:v>
                </c:pt>
                <c:pt idx="1">
                  <c:v>2039.67</c:v>
                </c:pt>
                <c:pt idx="2">
                  <c:v>1739.67</c:v>
                </c:pt>
                <c:pt idx="3">
                  <c:v>2959.67</c:v>
                </c:pt>
                <c:pt idx="4">
                  <c:v>1859.7700000000002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31-499B-A211-7403EC9CC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431111"/>
        <c:axId val="352441351"/>
      </c:lineChart>
      <c:catAx>
        <c:axId val="352431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2024 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441351"/>
        <c:crosses val="autoZero"/>
        <c:auto val="1"/>
        <c:lblAlgn val="ctr"/>
        <c:lblOffset val="100"/>
        <c:noMultiLvlLbl val="0"/>
      </c:catAx>
      <c:valAx>
        <c:axId val="352441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Purchases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431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[Supermarket-Sales-Sample-Data 2.xlsx]EDA!PivotTable10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Retail Price  By Quantity 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EDA!$B$420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EDA!$A$421:$A$432</c:f>
              <c:strCache>
                <c:ptCount val="11"/>
                <c:pt idx="0">
                  <c:v>29.99</c:v>
                </c:pt>
                <c:pt idx="1">
                  <c:v>19.99</c:v>
                </c:pt>
                <c:pt idx="2">
                  <c:v>49.99</c:v>
                </c:pt>
                <c:pt idx="3">
                  <c:v>39.99</c:v>
                </c:pt>
                <c:pt idx="4">
                  <c:v>79.99</c:v>
                </c:pt>
                <c:pt idx="5">
                  <c:v>69.99</c:v>
                </c:pt>
                <c:pt idx="6">
                  <c:v>149.99</c:v>
                </c:pt>
                <c:pt idx="7">
                  <c:v>199.99</c:v>
                </c:pt>
                <c:pt idx="8">
                  <c:v>129.99</c:v>
                </c:pt>
                <c:pt idx="9">
                  <c:v>99.99</c:v>
                </c:pt>
                <c:pt idx="10">
                  <c:v>89.99</c:v>
                </c:pt>
              </c:strCache>
            </c:strRef>
          </c:cat>
          <c:val>
            <c:numRef>
              <c:f>EDA!$B$421:$B$432</c:f>
              <c:numCache>
                <c:formatCode>General</c:formatCode>
                <c:ptCount val="11"/>
                <c:pt idx="0">
                  <c:v>57</c:v>
                </c:pt>
                <c:pt idx="1">
                  <c:v>45</c:v>
                </c:pt>
                <c:pt idx="2">
                  <c:v>39</c:v>
                </c:pt>
                <c:pt idx="3">
                  <c:v>35</c:v>
                </c:pt>
                <c:pt idx="4">
                  <c:v>30</c:v>
                </c:pt>
                <c:pt idx="5">
                  <c:v>20</c:v>
                </c:pt>
                <c:pt idx="6">
                  <c:v>18</c:v>
                </c:pt>
                <c:pt idx="7">
                  <c:v>13</c:v>
                </c:pt>
                <c:pt idx="8">
                  <c:v>13</c:v>
                </c:pt>
                <c:pt idx="9">
                  <c:v>10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37-440B-80DB-E99E735C1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335175"/>
        <c:axId val="107873799"/>
      </c:barChart>
      <c:catAx>
        <c:axId val="107335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Retail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3799"/>
        <c:crosses val="autoZero"/>
        <c:auto val="1"/>
        <c:lblAlgn val="ctr"/>
        <c:lblOffset val="100"/>
        <c:noMultiLvlLbl val="0"/>
      </c:catAx>
      <c:valAx>
        <c:axId val="107873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Ordered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35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[Supermarket-Sales-Sample-Data 2.xlsx]EDA!PivotTable3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Purchases ($)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51154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EDA!$B$54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1154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EDA!$A$55:$A$57</c:f>
              <c:strCache>
                <c:ptCount val="2"/>
                <c:pt idx="0">
                  <c:v>January-2024</c:v>
                </c:pt>
                <c:pt idx="1">
                  <c:v>February-2024</c:v>
                </c:pt>
              </c:strCache>
            </c:strRef>
          </c:cat>
          <c:val>
            <c:numRef>
              <c:f>EDA!$B$55:$B$57</c:f>
              <c:numCache>
                <c:formatCode>_([$$-409]* #,##0.00_);_([$$-409]* \(#,##0.00\);_([$$-409]* "-"??_);_(@_)</c:formatCode>
                <c:ptCount val="2"/>
                <c:pt idx="0">
                  <c:v>8728.5199999999932</c:v>
                </c:pt>
                <c:pt idx="1">
                  <c:v>9378.639999999994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1-41AC-96BF-F1BC7B734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4812807"/>
        <c:axId val="1564851719"/>
      </c:barChart>
      <c:catAx>
        <c:axId val="1564812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851719"/>
        <c:crosses val="autoZero"/>
        <c:auto val="1"/>
        <c:lblAlgn val="ctr"/>
        <c:lblOffset val="100"/>
        <c:noMultiLvlLbl val="0"/>
      </c:catAx>
      <c:valAx>
        <c:axId val="1564851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Purchases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812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[Supermarket-Sales-Sample-Data 2.xlsx]EDA!PivotTable8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Orders Placed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1154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EDA!$B$70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1154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EDA!$A$71:$A$73</c:f>
              <c:strCache>
                <c:ptCount val="2"/>
                <c:pt idx="0">
                  <c:v>January-2024</c:v>
                </c:pt>
                <c:pt idx="1">
                  <c:v>February-2024</c:v>
                </c:pt>
              </c:strCache>
            </c:strRef>
          </c:cat>
          <c:val>
            <c:numRef>
              <c:f>EDA!$B$71:$B$73</c:f>
              <c:numCache>
                <c:formatCode>0</c:formatCode>
                <c:ptCount val="2"/>
                <c:pt idx="0">
                  <c:v>62</c:v>
                </c:pt>
                <c:pt idx="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6-4CBD-8A24-485B695AF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1786119"/>
        <c:axId val="1381788167"/>
      </c:barChart>
      <c:catAx>
        <c:axId val="1381786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88167"/>
        <c:crosses val="autoZero"/>
        <c:auto val="1"/>
        <c:lblAlgn val="ctr"/>
        <c:lblOffset val="100"/>
        <c:noMultiLvlLbl val="0"/>
      </c:catAx>
      <c:valAx>
        <c:axId val="1381788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86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[Supermarket-Sales-Sample-Data 2.xlsx]EDA!PivotTable9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Items Ordered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1154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EDA!$B$86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1154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EDA!$A$87:$A$89</c:f>
              <c:strCache>
                <c:ptCount val="2"/>
                <c:pt idx="0">
                  <c:v>January-2024</c:v>
                </c:pt>
                <c:pt idx="1">
                  <c:v>February-2024</c:v>
                </c:pt>
              </c:strCache>
            </c:strRef>
          </c:cat>
          <c:val>
            <c:numRef>
              <c:f>EDA!$B$87:$B$89</c:f>
              <c:numCache>
                <c:formatCode>0</c:formatCode>
                <c:ptCount val="2"/>
                <c:pt idx="0">
                  <c:v>148</c:v>
                </c:pt>
                <c:pt idx="1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3-4306-A847-564431DA2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06311"/>
        <c:axId val="30308359"/>
      </c:barChart>
      <c:catAx>
        <c:axId val="30306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8359"/>
        <c:crosses val="autoZero"/>
        <c:auto val="1"/>
        <c:lblAlgn val="ctr"/>
        <c:lblOffset val="100"/>
        <c:noMultiLvlLbl val="0"/>
      </c:catAx>
      <c:valAx>
        <c:axId val="30308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Items Ordered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6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[Supermarket-Sales-Sample-Data 2.xlsx]EDA!PivotTable13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January Purchases ($) By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51154A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74F69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EDA!$B$144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51154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74F69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EDA!$A$145:$A$150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EDA!$B$145:$B$150</c:f>
              <c:numCache>
                <c:formatCode>_([$$-409]* #,##0.00_);_([$$-409]* \(#,##0.00\);_([$$-409]* "-"??_);_(@_)</c:formatCode>
                <c:ptCount val="5"/>
                <c:pt idx="0">
                  <c:v>1679.73</c:v>
                </c:pt>
                <c:pt idx="1">
                  <c:v>1929.67</c:v>
                </c:pt>
                <c:pt idx="2">
                  <c:v>2059.6400000000003</c:v>
                </c:pt>
                <c:pt idx="3">
                  <c:v>1899.67</c:v>
                </c:pt>
                <c:pt idx="4">
                  <c:v>1159.81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F-466A-8D0D-32C44BCD2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401160"/>
        <c:axId val="716403208"/>
      </c:lineChart>
      <c:catAx>
        <c:axId val="716401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2024 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03208"/>
        <c:crosses val="autoZero"/>
        <c:auto val="1"/>
        <c:lblAlgn val="ctr"/>
        <c:lblOffset val="100"/>
        <c:noMultiLvlLbl val="0"/>
      </c:catAx>
      <c:valAx>
        <c:axId val="71640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Purchases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01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[Supermarket-Sales-Sample-Data 2.xlsx]EDA!PivotTable14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February Purchases ($) By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51154A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74F69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EDA!$B$158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51154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74F69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EDA!$A$159:$A$164</c:f>
              <c:strCach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strCache>
            </c:strRef>
          </c:cat>
          <c:val>
            <c:numRef>
              <c:f>EDA!$B$159:$B$164</c:f>
              <c:numCache>
                <c:formatCode>_([$$-409]* #,##0.00_);_([$$-409]* \(#,##0.00\);_([$$-409]* "-"??_);_(@_)</c:formatCode>
                <c:ptCount val="5"/>
                <c:pt idx="0">
                  <c:v>779.86</c:v>
                </c:pt>
                <c:pt idx="1">
                  <c:v>2039.67</c:v>
                </c:pt>
                <c:pt idx="2">
                  <c:v>1739.67</c:v>
                </c:pt>
                <c:pt idx="3">
                  <c:v>2959.67</c:v>
                </c:pt>
                <c:pt idx="4">
                  <c:v>1859.7700000000002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4-4ACF-95C3-6BBF35FC0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431111"/>
        <c:axId val="352441351"/>
      </c:lineChart>
      <c:catAx>
        <c:axId val="352431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2024 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441351"/>
        <c:crosses val="autoZero"/>
        <c:auto val="1"/>
        <c:lblAlgn val="ctr"/>
        <c:lblOffset val="100"/>
        <c:noMultiLvlLbl val="0"/>
      </c:catAx>
      <c:valAx>
        <c:axId val="352441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Purchases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431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[Supermarket-Sales-Sample-Data 2.xlsx]EDA!PivotTable10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Ordered By Retail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51154A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EDA!$B$420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1154A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EDA!$A$421:$A$432</c:f>
              <c:strCache>
                <c:ptCount val="11"/>
                <c:pt idx="0">
                  <c:v>29.99</c:v>
                </c:pt>
                <c:pt idx="1">
                  <c:v>19.99</c:v>
                </c:pt>
                <c:pt idx="2">
                  <c:v>49.99</c:v>
                </c:pt>
                <c:pt idx="3">
                  <c:v>39.99</c:v>
                </c:pt>
                <c:pt idx="4">
                  <c:v>79.99</c:v>
                </c:pt>
                <c:pt idx="5">
                  <c:v>69.99</c:v>
                </c:pt>
                <c:pt idx="6">
                  <c:v>149.99</c:v>
                </c:pt>
                <c:pt idx="7">
                  <c:v>199.99</c:v>
                </c:pt>
                <c:pt idx="8">
                  <c:v>129.99</c:v>
                </c:pt>
                <c:pt idx="9">
                  <c:v>99.99</c:v>
                </c:pt>
                <c:pt idx="10">
                  <c:v>89.99</c:v>
                </c:pt>
              </c:strCache>
            </c:strRef>
          </c:cat>
          <c:val>
            <c:numRef>
              <c:f>EDA!$B$421:$B$432</c:f>
              <c:numCache>
                <c:formatCode>General</c:formatCode>
                <c:ptCount val="11"/>
                <c:pt idx="0">
                  <c:v>57</c:v>
                </c:pt>
                <c:pt idx="1">
                  <c:v>45</c:v>
                </c:pt>
                <c:pt idx="2">
                  <c:v>39</c:v>
                </c:pt>
                <c:pt idx="3">
                  <c:v>35</c:v>
                </c:pt>
                <c:pt idx="4">
                  <c:v>30</c:v>
                </c:pt>
                <c:pt idx="5">
                  <c:v>20</c:v>
                </c:pt>
                <c:pt idx="6">
                  <c:v>18</c:v>
                </c:pt>
                <c:pt idx="7">
                  <c:v>13</c:v>
                </c:pt>
                <c:pt idx="8">
                  <c:v>13</c:v>
                </c:pt>
                <c:pt idx="9">
                  <c:v>10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6-404B-8643-D62A1C503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335175"/>
        <c:axId val="107873799"/>
      </c:barChart>
      <c:catAx>
        <c:axId val="107335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Retail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3799"/>
        <c:crosses val="autoZero"/>
        <c:auto val="1"/>
        <c:lblAlgn val="ctr"/>
        <c:lblOffset val="100"/>
        <c:noMultiLvlLbl val="0"/>
      </c:catAx>
      <c:valAx>
        <c:axId val="107873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Ordered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35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[Supermarket-Sales-Sample-Data 2.xlsx]EDA!PivotTable3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Purchases ($)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EDA!$B$54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EDA!$A$55:$A$57</c:f>
              <c:strCache>
                <c:ptCount val="2"/>
                <c:pt idx="0">
                  <c:v>January-2024</c:v>
                </c:pt>
                <c:pt idx="1">
                  <c:v>February-2024</c:v>
                </c:pt>
              </c:strCache>
            </c:strRef>
          </c:cat>
          <c:val>
            <c:numRef>
              <c:f>EDA!$B$55:$B$57</c:f>
              <c:numCache>
                <c:formatCode>_([$$-409]* #,##0.00_);_([$$-409]* \(#,##0.00\);_([$$-409]* "-"??_);_(@_)</c:formatCode>
                <c:ptCount val="2"/>
                <c:pt idx="0">
                  <c:v>8728.5199999999932</c:v>
                </c:pt>
                <c:pt idx="1">
                  <c:v>9378.639999999994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B9-4A38-B495-659CDB787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4812807"/>
        <c:axId val="1564851719"/>
      </c:barChart>
      <c:catAx>
        <c:axId val="1564812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851719"/>
        <c:crosses val="autoZero"/>
        <c:auto val="1"/>
        <c:lblAlgn val="ctr"/>
        <c:lblOffset val="100"/>
        <c:noMultiLvlLbl val="0"/>
      </c:catAx>
      <c:valAx>
        <c:axId val="1564851719"/>
        <c:scaling>
          <c:orientation val="minMax"/>
          <c:max val="9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Purchases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812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[Supermarket-Sales-Sample-Data 2.xlsx]EDA!PivotTable5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Items Purchased Daily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EDA!$B$225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EDA!$A$226:$A$286</c:f>
              <c:strCache>
                <c:ptCount val="60"/>
                <c:pt idx="0">
                  <c:v>01/01/24</c:v>
                </c:pt>
                <c:pt idx="1">
                  <c:v>01/02/24</c:v>
                </c:pt>
                <c:pt idx="2">
                  <c:v>01/03/24</c:v>
                </c:pt>
                <c:pt idx="3">
                  <c:v>01/04/24</c:v>
                </c:pt>
                <c:pt idx="4">
                  <c:v>01/05/24</c:v>
                </c:pt>
                <c:pt idx="5">
                  <c:v>01/06/24</c:v>
                </c:pt>
                <c:pt idx="6">
                  <c:v>01/07/24</c:v>
                </c:pt>
                <c:pt idx="7">
                  <c:v>01/08/24</c:v>
                </c:pt>
                <c:pt idx="8">
                  <c:v>01/09/24</c:v>
                </c:pt>
                <c:pt idx="9">
                  <c:v>01/10/24</c:v>
                </c:pt>
                <c:pt idx="10">
                  <c:v>01/11/24</c:v>
                </c:pt>
                <c:pt idx="11">
                  <c:v>01/12/24</c:v>
                </c:pt>
                <c:pt idx="12">
                  <c:v>01/13/24</c:v>
                </c:pt>
                <c:pt idx="13">
                  <c:v>01/14/24</c:v>
                </c:pt>
                <c:pt idx="14">
                  <c:v>01/15/24</c:v>
                </c:pt>
                <c:pt idx="15">
                  <c:v>01/16/24</c:v>
                </c:pt>
                <c:pt idx="16">
                  <c:v>01/17/24</c:v>
                </c:pt>
                <c:pt idx="17">
                  <c:v>01/18/24</c:v>
                </c:pt>
                <c:pt idx="18">
                  <c:v>01/19/24</c:v>
                </c:pt>
                <c:pt idx="19">
                  <c:v>01/20/24</c:v>
                </c:pt>
                <c:pt idx="20">
                  <c:v>01/21/24</c:v>
                </c:pt>
                <c:pt idx="21">
                  <c:v>01/22/24</c:v>
                </c:pt>
                <c:pt idx="22">
                  <c:v>01/23/24</c:v>
                </c:pt>
                <c:pt idx="23">
                  <c:v>01/24/24</c:v>
                </c:pt>
                <c:pt idx="24">
                  <c:v>01/25/24</c:v>
                </c:pt>
                <c:pt idx="25">
                  <c:v>01/26/24</c:v>
                </c:pt>
                <c:pt idx="26">
                  <c:v>01/27/24</c:v>
                </c:pt>
                <c:pt idx="27">
                  <c:v>01/28/24</c:v>
                </c:pt>
                <c:pt idx="28">
                  <c:v>01/29/24</c:v>
                </c:pt>
                <c:pt idx="29">
                  <c:v>01/30/24</c:v>
                </c:pt>
                <c:pt idx="30">
                  <c:v>01/31/24</c:v>
                </c:pt>
                <c:pt idx="31">
                  <c:v>02/01/24</c:v>
                </c:pt>
                <c:pt idx="32">
                  <c:v>02/02/24</c:v>
                </c:pt>
                <c:pt idx="33">
                  <c:v>02/03/24</c:v>
                </c:pt>
                <c:pt idx="34">
                  <c:v>02/04/24</c:v>
                </c:pt>
                <c:pt idx="35">
                  <c:v>02/05/24</c:v>
                </c:pt>
                <c:pt idx="36">
                  <c:v>02/06/24</c:v>
                </c:pt>
                <c:pt idx="37">
                  <c:v>02/07/24</c:v>
                </c:pt>
                <c:pt idx="38">
                  <c:v>02/08/24</c:v>
                </c:pt>
                <c:pt idx="39">
                  <c:v>02/09/24</c:v>
                </c:pt>
                <c:pt idx="40">
                  <c:v>02/10/24</c:v>
                </c:pt>
                <c:pt idx="41">
                  <c:v>02/11/24</c:v>
                </c:pt>
                <c:pt idx="42">
                  <c:v>02/12/24</c:v>
                </c:pt>
                <c:pt idx="43">
                  <c:v>02/13/24</c:v>
                </c:pt>
                <c:pt idx="44">
                  <c:v>02/14/24</c:v>
                </c:pt>
                <c:pt idx="45">
                  <c:v>02/15/24</c:v>
                </c:pt>
                <c:pt idx="46">
                  <c:v>02/16/24</c:v>
                </c:pt>
                <c:pt idx="47">
                  <c:v>02/17/24</c:v>
                </c:pt>
                <c:pt idx="48">
                  <c:v>02/18/24</c:v>
                </c:pt>
                <c:pt idx="49">
                  <c:v>02/19/24</c:v>
                </c:pt>
                <c:pt idx="50">
                  <c:v>02/20/24</c:v>
                </c:pt>
                <c:pt idx="51">
                  <c:v>02/21/24</c:v>
                </c:pt>
                <c:pt idx="52">
                  <c:v>02/22/24</c:v>
                </c:pt>
                <c:pt idx="53">
                  <c:v>02/23/24</c:v>
                </c:pt>
                <c:pt idx="54">
                  <c:v>02/24/24</c:v>
                </c:pt>
                <c:pt idx="55">
                  <c:v>02/25/24</c:v>
                </c:pt>
                <c:pt idx="56">
                  <c:v>02/26/24</c:v>
                </c:pt>
                <c:pt idx="57">
                  <c:v>02/27/24</c:v>
                </c:pt>
                <c:pt idx="58">
                  <c:v>02/28/24</c:v>
                </c:pt>
                <c:pt idx="59">
                  <c:v>02/29/24</c:v>
                </c:pt>
              </c:strCache>
            </c:strRef>
          </c:cat>
          <c:val>
            <c:numRef>
              <c:f>EDA!$B$226:$B$286</c:f>
              <c:numCache>
                <c:formatCode>General</c:formatCode>
                <c:ptCount val="60"/>
                <c:pt idx="0">
                  <c:v>3</c:v>
                </c:pt>
                <c:pt idx="1">
                  <c:v>7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7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7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3</c:v>
                </c:pt>
                <c:pt idx="22">
                  <c:v>4</c:v>
                </c:pt>
                <c:pt idx="23">
                  <c:v>7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5</c:v>
                </c:pt>
                <c:pt idx="29">
                  <c:v>5</c:v>
                </c:pt>
                <c:pt idx="30">
                  <c:v>3</c:v>
                </c:pt>
                <c:pt idx="31">
                  <c:v>9</c:v>
                </c:pt>
                <c:pt idx="32">
                  <c:v>2</c:v>
                </c:pt>
                <c:pt idx="33">
                  <c:v>3</c:v>
                </c:pt>
                <c:pt idx="34">
                  <c:v>6</c:v>
                </c:pt>
                <c:pt idx="35">
                  <c:v>3</c:v>
                </c:pt>
                <c:pt idx="36">
                  <c:v>7</c:v>
                </c:pt>
                <c:pt idx="37">
                  <c:v>3</c:v>
                </c:pt>
                <c:pt idx="38">
                  <c:v>5</c:v>
                </c:pt>
                <c:pt idx="39">
                  <c:v>2</c:v>
                </c:pt>
                <c:pt idx="40">
                  <c:v>7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5</c:v>
                </c:pt>
                <c:pt idx="46">
                  <c:v>5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3</c:v>
                </c:pt>
                <c:pt idx="52">
                  <c:v>6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4</c:v>
                </c:pt>
                <c:pt idx="57">
                  <c:v>7</c:v>
                </c:pt>
                <c:pt idx="58">
                  <c:v>4</c:v>
                </c:pt>
                <c:pt idx="5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C1-424C-8695-DE6AE49B6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661959"/>
        <c:axId val="1609684487"/>
      </c:lineChart>
      <c:catAx>
        <c:axId val="1609661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Order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684487"/>
        <c:crosses val="autoZero"/>
        <c:auto val="1"/>
        <c:lblAlgn val="ctr"/>
        <c:lblOffset val="100"/>
        <c:noMultiLvlLbl val="0"/>
      </c:catAx>
      <c:valAx>
        <c:axId val="1609684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Items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661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[Supermarket-Sales-Sample-Data 2.xlsx]EDA!PivotTable7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Purchases ($) By Order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EDA!$B$292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EDA!$A$293:$A$353</c:f>
              <c:strCache>
                <c:ptCount val="60"/>
                <c:pt idx="0">
                  <c:v>01/01/24</c:v>
                </c:pt>
                <c:pt idx="1">
                  <c:v>01/02/24</c:v>
                </c:pt>
                <c:pt idx="2">
                  <c:v>01/03/24</c:v>
                </c:pt>
                <c:pt idx="3">
                  <c:v>01/04/24</c:v>
                </c:pt>
                <c:pt idx="4">
                  <c:v>01/05/24</c:v>
                </c:pt>
                <c:pt idx="5">
                  <c:v>01/06/24</c:v>
                </c:pt>
                <c:pt idx="6">
                  <c:v>01/07/24</c:v>
                </c:pt>
                <c:pt idx="7">
                  <c:v>01/08/24</c:v>
                </c:pt>
                <c:pt idx="8">
                  <c:v>01/09/24</c:v>
                </c:pt>
                <c:pt idx="9">
                  <c:v>01/10/24</c:v>
                </c:pt>
                <c:pt idx="10">
                  <c:v>01/11/24</c:v>
                </c:pt>
                <c:pt idx="11">
                  <c:v>01/12/24</c:v>
                </c:pt>
                <c:pt idx="12">
                  <c:v>01/13/24</c:v>
                </c:pt>
                <c:pt idx="13">
                  <c:v>01/14/24</c:v>
                </c:pt>
                <c:pt idx="14">
                  <c:v>01/15/24</c:v>
                </c:pt>
                <c:pt idx="15">
                  <c:v>01/16/24</c:v>
                </c:pt>
                <c:pt idx="16">
                  <c:v>01/17/24</c:v>
                </c:pt>
                <c:pt idx="17">
                  <c:v>01/18/24</c:v>
                </c:pt>
                <c:pt idx="18">
                  <c:v>01/19/24</c:v>
                </c:pt>
                <c:pt idx="19">
                  <c:v>01/20/24</c:v>
                </c:pt>
                <c:pt idx="20">
                  <c:v>01/21/24</c:v>
                </c:pt>
                <c:pt idx="21">
                  <c:v>01/22/24</c:v>
                </c:pt>
                <c:pt idx="22">
                  <c:v>01/23/24</c:v>
                </c:pt>
                <c:pt idx="23">
                  <c:v>01/24/24</c:v>
                </c:pt>
                <c:pt idx="24">
                  <c:v>01/25/24</c:v>
                </c:pt>
                <c:pt idx="25">
                  <c:v>01/26/24</c:v>
                </c:pt>
                <c:pt idx="26">
                  <c:v>01/27/24</c:v>
                </c:pt>
                <c:pt idx="27">
                  <c:v>01/28/24</c:v>
                </c:pt>
                <c:pt idx="28">
                  <c:v>01/29/24</c:v>
                </c:pt>
                <c:pt idx="29">
                  <c:v>01/30/24</c:v>
                </c:pt>
                <c:pt idx="30">
                  <c:v>01/31/24</c:v>
                </c:pt>
                <c:pt idx="31">
                  <c:v>02/01/24</c:v>
                </c:pt>
                <c:pt idx="32">
                  <c:v>02/02/24</c:v>
                </c:pt>
                <c:pt idx="33">
                  <c:v>02/03/24</c:v>
                </c:pt>
                <c:pt idx="34">
                  <c:v>02/04/24</c:v>
                </c:pt>
                <c:pt idx="35">
                  <c:v>02/05/24</c:v>
                </c:pt>
                <c:pt idx="36">
                  <c:v>02/06/24</c:v>
                </c:pt>
                <c:pt idx="37">
                  <c:v>02/07/24</c:v>
                </c:pt>
                <c:pt idx="38">
                  <c:v>02/08/24</c:v>
                </c:pt>
                <c:pt idx="39">
                  <c:v>02/09/24</c:v>
                </c:pt>
                <c:pt idx="40">
                  <c:v>02/10/24</c:v>
                </c:pt>
                <c:pt idx="41">
                  <c:v>02/11/24</c:v>
                </c:pt>
                <c:pt idx="42">
                  <c:v>02/12/24</c:v>
                </c:pt>
                <c:pt idx="43">
                  <c:v>02/13/24</c:v>
                </c:pt>
                <c:pt idx="44">
                  <c:v>02/14/24</c:v>
                </c:pt>
                <c:pt idx="45">
                  <c:v>02/15/24</c:v>
                </c:pt>
                <c:pt idx="46">
                  <c:v>02/16/24</c:v>
                </c:pt>
                <c:pt idx="47">
                  <c:v>02/17/24</c:v>
                </c:pt>
                <c:pt idx="48">
                  <c:v>02/18/24</c:v>
                </c:pt>
                <c:pt idx="49">
                  <c:v>02/19/24</c:v>
                </c:pt>
                <c:pt idx="50">
                  <c:v>02/20/24</c:v>
                </c:pt>
                <c:pt idx="51">
                  <c:v>02/21/24</c:v>
                </c:pt>
                <c:pt idx="52">
                  <c:v>02/22/24</c:v>
                </c:pt>
                <c:pt idx="53">
                  <c:v>02/23/24</c:v>
                </c:pt>
                <c:pt idx="54">
                  <c:v>02/24/24</c:v>
                </c:pt>
                <c:pt idx="55">
                  <c:v>02/25/24</c:v>
                </c:pt>
                <c:pt idx="56">
                  <c:v>02/26/24</c:v>
                </c:pt>
                <c:pt idx="57">
                  <c:v>02/27/24</c:v>
                </c:pt>
                <c:pt idx="58">
                  <c:v>02/28/24</c:v>
                </c:pt>
                <c:pt idx="59">
                  <c:v>02/29/24</c:v>
                </c:pt>
              </c:strCache>
            </c:strRef>
          </c:cat>
          <c:val>
            <c:numRef>
              <c:f>EDA!$B$293:$B$353</c:f>
              <c:numCache>
                <c:formatCode>_([$$-409]* #,##0.00_);_([$$-409]* \(#,##0.00\);_([$$-409]* "-"??_);_(@_)</c:formatCode>
                <c:ptCount val="60"/>
                <c:pt idx="0">
                  <c:v>129.97</c:v>
                </c:pt>
                <c:pt idx="1">
                  <c:v>379.92999999999995</c:v>
                </c:pt>
                <c:pt idx="2">
                  <c:v>309.97000000000003</c:v>
                </c:pt>
                <c:pt idx="3">
                  <c:v>259.95</c:v>
                </c:pt>
                <c:pt idx="4">
                  <c:v>289.98</c:v>
                </c:pt>
                <c:pt idx="5">
                  <c:v>309.92999999999995</c:v>
                </c:pt>
                <c:pt idx="6">
                  <c:v>279.96000000000004</c:v>
                </c:pt>
                <c:pt idx="7">
                  <c:v>229.95</c:v>
                </c:pt>
                <c:pt idx="8">
                  <c:v>259.95</c:v>
                </c:pt>
                <c:pt idx="9">
                  <c:v>349.94</c:v>
                </c:pt>
                <c:pt idx="10">
                  <c:v>309.95</c:v>
                </c:pt>
                <c:pt idx="11">
                  <c:v>209.95</c:v>
                </c:pt>
                <c:pt idx="12">
                  <c:v>289.97000000000003</c:v>
                </c:pt>
                <c:pt idx="13">
                  <c:v>319.96000000000004</c:v>
                </c:pt>
                <c:pt idx="14">
                  <c:v>309.92999999999995</c:v>
                </c:pt>
                <c:pt idx="15">
                  <c:v>279.96000000000004</c:v>
                </c:pt>
                <c:pt idx="16">
                  <c:v>229.95</c:v>
                </c:pt>
                <c:pt idx="17">
                  <c:v>259.95</c:v>
                </c:pt>
                <c:pt idx="18">
                  <c:v>349.94</c:v>
                </c:pt>
                <c:pt idx="19">
                  <c:v>309.95</c:v>
                </c:pt>
                <c:pt idx="20">
                  <c:v>209.95</c:v>
                </c:pt>
                <c:pt idx="21">
                  <c:v>289.97000000000003</c:v>
                </c:pt>
                <c:pt idx="22">
                  <c:v>319.96000000000004</c:v>
                </c:pt>
                <c:pt idx="23">
                  <c:v>309.92999999999995</c:v>
                </c:pt>
                <c:pt idx="24">
                  <c:v>279.96000000000004</c:v>
                </c:pt>
                <c:pt idx="25">
                  <c:v>229.95</c:v>
                </c:pt>
                <c:pt idx="26">
                  <c:v>259.95</c:v>
                </c:pt>
                <c:pt idx="27">
                  <c:v>349.94</c:v>
                </c:pt>
                <c:pt idx="28">
                  <c:v>309.95</c:v>
                </c:pt>
                <c:pt idx="29">
                  <c:v>209.95</c:v>
                </c:pt>
                <c:pt idx="30">
                  <c:v>289.97000000000003</c:v>
                </c:pt>
                <c:pt idx="31">
                  <c:v>469.91</c:v>
                </c:pt>
                <c:pt idx="32">
                  <c:v>159.97999999999999</c:v>
                </c:pt>
                <c:pt idx="33">
                  <c:v>149.97</c:v>
                </c:pt>
                <c:pt idx="34">
                  <c:v>359.94</c:v>
                </c:pt>
                <c:pt idx="35">
                  <c:v>129.97</c:v>
                </c:pt>
                <c:pt idx="36">
                  <c:v>379.92999999999995</c:v>
                </c:pt>
                <c:pt idx="37">
                  <c:v>309.97000000000003</c:v>
                </c:pt>
                <c:pt idx="38">
                  <c:v>259.95</c:v>
                </c:pt>
                <c:pt idx="39">
                  <c:v>289.98</c:v>
                </c:pt>
                <c:pt idx="40">
                  <c:v>309.92999999999995</c:v>
                </c:pt>
                <c:pt idx="41">
                  <c:v>279.96000000000004</c:v>
                </c:pt>
                <c:pt idx="42">
                  <c:v>229.95</c:v>
                </c:pt>
                <c:pt idx="43">
                  <c:v>259.95</c:v>
                </c:pt>
                <c:pt idx="44">
                  <c:v>349.94</c:v>
                </c:pt>
                <c:pt idx="45">
                  <c:v>309.95</c:v>
                </c:pt>
                <c:pt idx="46">
                  <c:v>169.95</c:v>
                </c:pt>
                <c:pt idx="47">
                  <c:v>139.97</c:v>
                </c:pt>
                <c:pt idx="48">
                  <c:v>389.96</c:v>
                </c:pt>
                <c:pt idx="49">
                  <c:v>229.95</c:v>
                </c:pt>
                <c:pt idx="50">
                  <c:v>779.95</c:v>
                </c:pt>
                <c:pt idx="51">
                  <c:v>139.97</c:v>
                </c:pt>
                <c:pt idx="52">
                  <c:v>699.94</c:v>
                </c:pt>
                <c:pt idx="53">
                  <c:v>489.95000000000005</c:v>
                </c:pt>
                <c:pt idx="54">
                  <c:v>229.95</c:v>
                </c:pt>
                <c:pt idx="55">
                  <c:v>259.97000000000003</c:v>
                </c:pt>
                <c:pt idx="56">
                  <c:v>289.95999999999998</c:v>
                </c:pt>
                <c:pt idx="57">
                  <c:v>309.93</c:v>
                </c:pt>
                <c:pt idx="58">
                  <c:v>319.95999999999998</c:v>
                </c:pt>
                <c:pt idx="59">
                  <c:v>679.95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78-4EAA-8EE9-12C131897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259208"/>
        <c:axId val="19612679"/>
      </c:lineChart>
      <c:catAx>
        <c:axId val="1190259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Order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2679"/>
        <c:crosses val="autoZero"/>
        <c:auto val="1"/>
        <c:lblAlgn val="ctr"/>
        <c:lblOffset val="100"/>
        <c:noMultiLvlLbl val="0"/>
      </c:catAx>
      <c:valAx>
        <c:axId val="19612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Purchases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25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[Supermarket-Sales-Sample-Data 2.xlsx]EDA!PivotTable2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Customers By Items Purchased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EDA!$B$209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EDA!$A$210:$A$215</c:f>
              <c:strCache>
                <c:ptCount val="5"/>
                <c:pt idx="0">
                  <c:v>Michael Martinez</c:v>
                </c:pt>
                <c:pt idx="1">
                  <c:v>David Rodriguez</c:v>
                </c:pt>
                <c:pt idx="2">
                  <c:v>Jennifer Davis</c:v>
                </c:pt>
                <c:pt idx="3">
                  <c:v>Jessica Martinez</c:v>
                </c:pt>
                <c:pt idx="4">
                  <c:v>Emily Brown</c:v>
                </c:pt>
              </c:strCache>
            </c:strRef>
          </c:cat>
          <c:val>
            <c:numRef>
              <c:f>EDA!$B$210:$B$215</c:f>
              <c:numCache>
                <c:formatCode>General</c:formatCode>
                <c:ptCount val="5"/>
                <c:pt idx="0">
                  <c:v>11</c:v>
                </c:pt>
                <c:pt idx="1">
                  <c:v>12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E7-4B18-8135-50D3C3C4D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23943"/>
        <c:axId val="19627015"/>
      </c:barChart>
      <c:catAx>
        <c:axId val="19623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015"/>
        <c:crosses val="autoZero"/>
        <c:auto val="1"/>
        <c:lblAlgn val="ctr"/>
        <c:lblOffset val="100"/>
        <c:noMultiLvlLbl val="0"/>
      </c:catAx>
      <c:valAx>
        <c:axId val="19627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Items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3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[Supermarket-Sales-Sample-Data 2.xlsx]EDA!PivotTable8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Orders Placed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EDA!$B$70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EDA!$A$71:$A$73</c:f>
              <c:strCache>
                <c:ptCount val="2"/>
                <c:pt idx="0">
                  <c:v>January-2024</c:v>
                </c:pt>
                <c:pt idx="1">
                  <c:v>February-2024</c:v>
                </c:pt>
              </c:strCache>
            </c:strRef>
          </c:cat>
          <c:val>
            <c:numRef>
              <c:f>EDA!$B$71:$B$73</c:f>
              <c:numCache>
                <c:formatCode>0</c:formatCode>
                <c:ptCount val="2"/>
                <c:pt idx="0">
                  <c:v>62</c:v>
                </c:pt>
                <c:pt idx="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B8-4B9F-8BB4-8078943EF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1786119"/>
        <c:axId val="1381788167"/>
      </c:barChart>
      <c:catAx>
        <c:axId val="1381786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88167"/>
        <c:crosses val="autoZero"/>
        <c:auto val="1"/>
        <c:lblAlgn val="ctr"/>
        <c:lblOffset val="100"/>
        <c:noMultiLvlLbl val="0"/>
      </c:catAx>
      <c:valAx>
        <c:axId val="1381788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86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[Supermarket-Sales-Sample-Data 2.xlsx]EDA!PivotTable9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Items Ordered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EDA!$B$86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EDA!$A$87:$A$89</c:f>
              <c:strCache>
                <c:ptCount val="2"/>
                <c:pt idx="0">
                  <c:v>January-2024</c:v>
                </c:pt>
                <c:pt idx="1">
                  <c:v>February-2024</c:v>
                </c:pt>
              </c:strCache>
            </c:strRef>
          </c:cat>
          <c:val>
            <c:numRef>
              <c:f>EDA!$B$87:$B$89</c:f>
              <c:numCache>
                <c:formatCode>0</c:formatCode>
                <c:ptCount val="2"/>
                <c:pt idx="0">
                  <c:v>148</c:v>
                </c:pt>
                <c:pt idx="1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FD-45D6-B116-E1ACD7822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06311"/>
        <c:axId val="30308359"/>
      </c:barChart>
      <c:catAx>
        <c:axId val="30306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8359"/>
        <c:crosses val="autoZero"/>
        <c:auto val="1"/>
        <c:lblAlgn val="ctr"/>
        <c:lblOffset val="100"/>
        <c:noMultiLvlLbl val="0"/>
      </c:catAx>
      <c:valAx>
        <c:axId val="30308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Items Ordered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6311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[Supermarket-Sales-Sample-Data 2.xlsx]EDA!PivotTable1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Customers By Number of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EDA!$B$175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EDA!$A$176:$A$181</c:f>
              <c:strCache>
                <c:ptCount val="5"/>
                <c:pt idx="0">
                  <c:v>Michael Johnson</c:v>
                </c:pt>
                <c:pt idx="1">
                  <c:v>Jessica Martinez</c:v>
                </c:pt>
                <c:pt idx="2">
                  <c:v>Jennifer Davis</c:v>
                </c:pt>
                <c:pt idx="3">
                  <c:v>Emily Brown</c:v>
                </c:pt>
                <c:pt idx="4">
                  <c:v>David Wilson</c:v>
                </c:pt>
              </c:strCache>
            </c:strRef>
          </c:cat>
          <c:val>
            <c:numRef>
              <c:f>EDA!$B$176:$B$181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D-4E00-94BB-86E4BDD88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0220296"/>
        <c:axId val="1190222344"/>
      </c:barChart>
      <c:catAx>
        <c:axId val="1190220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222344"/>
        <c:crosses val="autoZero"/>
        <c:auto val="1"/>
        <c:lblAlgn val="ctr"/>
        <c:lblOffset val="100"/>
        <c:noMultiLvlLbl val="0"/>
      </c:catAx>
      <c:valAx>
        <c:axId val="1190222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220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[Supermarket-Sales-Sample-Data 2.xlsx]EDA!PivotTable13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January Purchases ($) By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EDA!$B$144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EDA!$A$145:$A$150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EDA!$B$145:$B$150</c:f>
              <c:numCache>
                <c:formatCode>_([$$-409]* #,##0.00_);_([$$-409]* \(#,##0.00\);_([$$-409]* "-"??_);_(@_)</c:formatCode>
                <c:ptCount val="5"/>
                <c:pt idx="0">
                  <c:v>1679.73</c:v>
                </c:pt>
                <c:pt idx="1">
                  <c:v>1929.67</c:v>
                </c:pt>
                <c:pt idx="2">
                  <c:v>2059.6400000000003</c:v>
                </c:pt>
                <c:pt idx="3">
                  <c:v>1899.67</c:v>
                </c:pt>
                <c:pt idx="4">
                  <c:v>1159.81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80-445B-AEDF-0FBFA1C8F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401160"/>
        <c:axId val="716403208"/>
      </c:lineChart>
      <c:catAx>
        <c:axId val="716401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2024 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03208"/>
        <c:crosses val="autoZero"/>
        <c:auto val="1"/>
        <c:lblAlgn val="ctr"/>
        <c:lblOffset val="100"/>
        <c:noMultiLvlLbl val="0"/>
      </c:catAx>
      <c:valAx>
        <c:axId val="71640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Purchases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01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188</xdr:row>
      <xdr:rowOff>9525</xdr:rowOff>
    </xdr:from>
    <xdr:to>
      <xdr:col>13</xdr:col>
      <xdr:colOff>266700</xdr:colOff>
      <xdr:row>202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46285E-C896-A8E2-D5EC-C91E75C9826A}"/>
            </a:ext>
            <a:ext uri="{147F2762-F138-4A5C-976F-8EAC2B608ADB}">
              <a16:predDERef xmlns:a16="http://schemas.microsoft.com/office/drawing/2014/main" pred="{A880712F-3243-B654-01C3-B1E077533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49</xdr:row>
      <xdr:rowOff>9525</xdr:rowOff>
    </xdr:from>
    <xdr:to>
      <xdr:col>13</xdr:col>
      <xdr:colOff>133350</xdr:colOff>
      <xdr:row>61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20959B-8DAA-F097-F17B-5DAEB2192BA5}"/>
            </a:ext>
            <a:ext uri="{147F2762-F138-4A5C-976F-8EAC2B608ADB}">
              <a16:predDERef xmlns:a16="http://schemas.microsoft.com/office/drawing/2014/main" pred="{0546285E-C896-A8E2-D5EC-C91E75C98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590550</xdr:colOff>
      <xdr:row>229</xdr:row>
      <xdr:rowOff>171450</xdr:rowOff>
    </xdr:from>
    <xdr:to>
      <xdr:col>13</xdr:col>
      <xdr:colOff>285750</xdr:colOff>
      <xdr:row>244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2D1AF97-D556-CDC4-A938-648239E24BE0}"/>
            </a:ext>
            <a:ext uri="{147F2762-F138-4A5C-976F-8EAC2B608ADB}">
              <a16:predDERef xmlns:a16="http://schemas.microsoft.com/office/drawing/2014/main" pred="{B620959B-8DAA-F097-F17B-5DAEB2192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590550</xdr:colOff>
      <xdr:row>296</xdr:row>
      <xdr:rowOff>142875</xdr:rowOff>
    </xdr:from>
    <xdr:to>
      <xdr:col>13</xdr:col>
      <xdr:colOff>600075</xdr:colOff>
      <xdr:row>311</xdr:row>
      <xdr:rowOff>28575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57B63DD-FCD4-5000-B97E-64F328B289CE}"/>
            </a:ext>
            <a:ext uri="{147F2762-F138-4A5C-976F-8EAC2B608ADB}">
              <a16:predDERef xmlns:a16="http://schemas.microsoft.com/office/drawing/2014/main" pred="{72D1AF97-D556-CDC4-A938-648239E24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205</xdr:row>
      <xdr:rowOff>161925</xdr:rowOff>
    </xdr:from>
    <xdr:to>
      <xdr:col>13</xdr:col>
      <xdr:colOff>419100</xdr:colOff>
      <xdr:row>221</xdr:row>
      <xdr:rowOff>171450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A1B36EC-A1E6-D3AE-F92E-78E5B75AFF81}"/>
            </a:ext>
            <a:ext uri="{147F2762-F138-4A5C-976F-8EAC2B608ADB}">
              <a16:predDERef xmlns:a16="http://schemas.microsoft.com/office/drawing/2014/main" pred="{057B63DD-FCD4-5000-B97E-64F328B28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590550</xdr:colOff>
      <xdr:row>65</xdr:row>
      <xdr:rowOff>85725</xdr:rowOff>
    </xdr:from>
    <xdr:to>
      <xdr:col>13</xdr:col>
      <xdr:colOff>123825</xdr:colOff>
      <xdr:row>78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307474E-3226-F4A4-53B9-3BA8BB95AB6A}"/>
            </a:ext>
            <a:ext uri="{147F2762-F138-4A5C-976F-8EAC2B608ADB}">
              <a16:predDERef xmlns:a16="http://schemas.microsoft.com/office/drawing/2014/main" pred="{76520070-8BD4-40FF-2D78-1A7D9B51D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81</xdr:row>
      <xdr:rowOff>38100</xdr:rowOff>
    </xdr:from>
    <xdr:to>
      <xdr:col>13</xdr:col>
      <xdr:colOff>304800</xdr:colOff>
      <xdr:row>95</xdr:row>
      <xdr:rowOff>114300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E80C6AD-1208-8AA8-17B4-4E4DA4C20E93}"/>
            </a:ext>
            <a:ext uri="{147F2762-F138-4A5C-976F-8EAC2B608ADB}">
              <a16:predDERef xmlns:a16="http://schemas.microsoft.com/office/drawing/2014/main" pred="{D307474E-3226-F4A4-53B9-3BA8BB95A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173</xdr:row>
      <xdr:rowOff>0</xdr:rowOff>
    </xdr:from>
    <xdr:to>
      <xdr:col>12</xdr:col>
      <xdr:colOff>419100</xdr:colOff>
      <xdr:row>184</xdr:row>
      <xdr:rowOff>114300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EDB9B3F-F2BA-41F8-B9C3-32F404915087}"/>
            </a:ext>
            <a:ext uri="{147F2762-F138-4A5C-976F-8EAC2B608ADB}">
              <a16:predDERef xmlns:a16="http://schemas.microsoft.com/office/drawing/2014/main" pred="{0E80C6AD-1208-8AA8-17B4-4E4DA4C20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600075</xdr:colOff>
      <xdr:row>137</xdr:row>
      <xdr:rowOff>152400</xdr:rowOff>
    </xdr:from>
    <xdr:to>
      <xdr:col>13</xdr:col>
      <xdr:colOff>200025</xdr:colOff>
      <xdr:row>150</xdr:row>
      <xdr:rowOff>114300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01DB838-D82A-BA41-407C-E7E54BADEB6F}"/>
            </a:ext>
            <a:ext uri="{147F2762-F138-4A5C-976F-8EAC2B608ADB}">
              <a16:predDERef xmlns:a16="http://schemas.microsoft.com/office/drawing/2014/main" pred="{7EDB9B3F-F2BA-41F8-B9C3-32F404915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154</xdr:row>
      <xdr:rowOff>95250</xdr:rowOff>
    </xdr:from>
    <xdr:to>
      <xdr:col>13</xdr:col>
      <xdr:colOff>266700</xdr:colOff>
      <xdr:row>167</xdr:row>
      <xdr:rowOff>66675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CF851F2-366E-A770-D471-C97EEEF5A8F1}"/>
            </a:ext>
            <a:ext uri="{147F2762-F138-4A5C-976F-8EAC2B608ADB}">
              <a16:predDERef xmlns:a16="http://schemas.microsoft.com/office/drawing/2014/main" pred="{301DB838-D82A-BA41-407C-E7E54BADE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466725</xdr:colOff>
      <xdr:row>422</xdr:row>
      <xdr:rowOff>28575</xdr:rowOff>
    </xdr:from>
    <xdr:to>
      <xdr:col>14</xdr:col>
      <xdr:colOff>571500</xdr:colOff>
      <xdr:row>441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4F0071-E6D6-E865-AAEA-F1B240916C56}"/>
            </a:ext>
            <a:ext uri="{147F2762-F138-4A5C-976F-8EAC2B608ADB}">
              <a16:predDERef xmlns:a16="http://schemas.microsoft.com/office/drawing/2014/main" pred="{5CF851F2-366E-A770-D471-C97EEEF5A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13</xdr:row>
      <xdr:rowOff>161925</xdr:rowOff>
    </xdr:from>
    <xdr:to>
      <xdr:col>4</xdr:col>
      <xdr:colOff>1038225</xdr:colOff>
      <xdr:row>24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FDBB49-CBD2-4D5A-9775-CF7EA0D8C563}"/>
            </a:ext>
            <a:ext uri="{147F2762-F138-4A5C-976F-8EAC2B608ADB}">
              <a16:predDERef xmlns:a16="http://schemas.microsoft.com/office/drawing/2014/main" pred="{462EE389-FABA-41E7-A6CB-AE4C4B6197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1247775</xdr:colOff>
      <xdr:row>13</xdr:row>
      <xdr:rowOff>171450</xdr:rowOff>
    </xdr:from>
    <xdr:to>
      <xdr:col>7</xdr:col>
      <xdr:colOff>47625</xdr:colOff>
      <xdr:row>24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426A075-7832-4808-BA5B-8DB82FFC90CA}"/>
            </a:ext>
            <a:ext uri="{147F2762-F138-4A5C-976F-8EAC2B608ADB}">
              <a16:predDERef xmlns:a16="http://schemas.microsoft.com/office/drawing/2014/main" pred="{2AFDBB49-CBD2-4D5A-9775-CF7EA0D8C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228600</xdr:colOff>
      <xdr:row>13</xdr:row>
      <xdr:rowOff>171450</xdr:rowOff>
    </xdr:from>
    <xdr:to>
      <xdr:col>10</xdr:col>
      <xdr:colOff>895350</xdr:colOff>
      <xdr:row>24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7432C97-E40E-4DCD-9DB3-6B8AD4A8C1BC}"/>
            </a:ext>
            <a:ext uri="{147F2762-F138-4A5C-976F-8EAC2B608ADB}">
              <a16:predDERef xmlns:a16="http://schemas.microsoft.com/office/drawing/2014/main" pred="{4426A075-7832-4808-BA5B-8DB82FFC9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152400</xdr:colOff>
      <xdr:row>26</xdr:row>
      <xdr:rowOff>9525</xdr:rowOff>
    </xdr:from>
    <xdr:to>
      <xdr:col>14</xdr:col>
      <xdr:colOff>428625</xdr:colOff>
      <xdr:row>26</xdr:row>
      <xdr:rowOff>19050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27163D1-4531-DD72-6996-60C7C47C12E6}"/>
            </a:ext>
            <a:ext uri="{147F2762-F138-4A5C-976F-8EAC2B608ADB}">
              <a16:predDERef xmlns:a16="http://schemas.microsoft.com/office/drawing/2014/main" pred="{77432C97-E40E-4DCD-9DB3-6B8AD4A8C1BC}"/>
            </a:ext>
          </a:extLst>
        </xdr:cNvPr>
        <xdr:cNvCxnSpPr>
          <a:cxnSpLocks/>
        </xdr:cNvCxnSpPr>
      </xdr:nvCxnSpPr>
      <xdr:spPr>
        <a:xfrm>
          <a:off x="152400" y="5295900"/>
          <a:ext cx="12944475" cy="9525"/>
        </a:xfrm>
        <a:prstGeom prst="line">
          <a:avLst/>
        </a:prstGeom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27</xdr:row>
      <xdr:rowOff>28575</xdr:rowOff>
    </xdr:from>
    <xdr:to>
      <xdr:col>6</xdr:col>
      <xdr:colOff>838200</xdr:colOff>
      <xdr:row>38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73B8F8D-6780-4153-9D7D-DD7FA05ABAD7}"/>
            </a:ext>
            <a:ext uri="{147F2762-F138-4A5C-976F-8EAC2B608ADB}">
              <a16:predDERef xmlns:a16="http://schemas.microsoft.com/office/drawing/2014/main" pred="{927163D1-4531-DD72-6996-60C7C47C1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323850</xdr:colOff>
      <xdr:row>26</xdr:row>
      <xdr:rowOff>171450</xdr:rowOff>
    </xdr:from>
    <xdr:to>
      <xdr:col>15</xdr:col>
      <xdr:colOff>190500</xdr:colOff>
      <xdr:row>38</xdr:row>
      <xdr:rowOff>104775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F796A94-DD05-4020-A25C-AD53793D91E4}"/>
            </a:ext>
            <a:ext uri="{147F2762-F138-4A5C-976F-8EAC2B608ADB}">
              <a16:predDERef xmlns:a16="http://schemas.microsoft.com/office/drawing/2014/main" pred="{B73B8F8D-6780-4153-9D7D-DD7FA05AB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76200</xdr:colOff>
      <xdr:row>11</xdr:row>
      <xdr:rowOff>28575</xdr:rowOff>
    </xdr:from>
    <xdr:to>
      <xdr:col>14</xdr:col>
      <xdr:colOff>428625</xdr:colOff>
      <xdr:row>11</xdr:row>
      <xdr:rowOff>28575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2C7BFADC-DFC5-4D3E-806F-CA15EFCE4891}"/>
            </a:ext>
            <a:ext uri="{147F2762-F138-4A5C-976F-8EAC2B608ADB}">
              <a16:predDERef xmlns:a16="http://schemas.microsoft.com/office/drawing/2014/main" pred="{AF796A94-DD05-4020-A25C-AD53793D91E4}"/>
            </a:ext>
          </a:extLst>
        </xdr:cNvPr>
        <xdr:cNvCxnSpPr>
          <a:cxnSpLocks/>
        </xdr:cNvCxnSpPr>
      </xdr:nvCxnSpPr>
      <xdr:spPr>
        <a:xfrm flipV="1">
          <a:off x="76200" y="2457450"/>
          <a:ext cx="13020675" cy="0"/>
        </a:xfrm>
        <a:prstGeom prst="line">
          <a:avLst/>
        </a:prstGeom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285750</xdr:colOff>
      <xdr:row>40</xdr:row>
      <xdr:rowOff>19050</xdr:rowOff>
    </xdr:from>
    <xdr:to>
      <xdr:col>14</xdr:col>
      <xdr:colOff>561975</xdr:colOff>
      <xdr:row>40</xdr:row>
      <xdr:rowOff>47625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AEF147B3-A969-4548-B487-583F9DF72D34}"/>
            </a:ext>
            <a:ext uri="{147F2762-F138-4A5C-976F-8EAC2B608ADB}">
              <a16:predDERef xmlns:a16="http://schemas.microsoft.com/office/drawing/2014/main" pred="{2C7BFADC-DFC5-4D3E-806F-CA15EFCE4891}"/>
            </a:ext>
          </a:extLst>
        </xdr:cNvPr>
        <xdr:cNvCxnSpPr>
          <a:cxnSpLocks/>
        </xdr:cNvCxnSpPr>
      </xdr:nvCxnSpPr>
      <xdr:spPr>
        <a:xfrm flipV="1">
          <a:off x="285750" y="7972425"/>
          <a:ext cx="12944475" cy="28575"/>
        </a:xfrm>
        <a:prstGeom prst="line">
          <a:avLst/>
        </a:prstGeom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1171575</xdr:colOff>
      <xdr:row>33</xdr:row>
      <xdr:rowOff>9525</xdr:rowOff>
    </xdr:from>
    <xdr:to>
      <xdr:col>9</xdr:col>
      <xdr:colOff>285750</xdr:colOff>
      <xdr:row>36</xdr:row>
      <xdr:rowOff>38100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BB9D77-808D-C47C-FB1C-43E39D05D198}"/>
            </a:ext>
            <a:ext uri="{147F2762-F138-4A5C-976F-8EAC2B608ADB}">
              <a16:predDERef xmlns:a16="http://schemas.microsoft.com/office/drawing/2014/main" pred="{AEF147B3-A969-4548-B487-583F9DF72D34}"/>
            </a:ext>
          </a:extLst>
        </xdr:cNvPr>
        <xdr:cNvSpPr txBox="1"/>
      </xdr:nvSpPr>
      <xdr:spPr>
        <a:xfrm>
          <a:off x="5734050" y="6629400"/>
          <a:ext cx="2828925" cy="600075"/>
        </a:xfrm>
        <a:prstGeom prst="rect">
          <a:avLst/>
        </a:prstGeom>
        <a:solidFill>
          <a:srgbClr val="51154A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600" b="0" i="0" u="none" strike="noStrike">
              <a:solidFill>
                <a:schemeClr val="bg1"/>
              </a:solidFill>
              <a:latin typeface="Aptos Narrow" panose="020B0004020202020204" pitchFamily="34" charset="0"/>
            </a:rPr>
            <a:t>Purchases peaked in the third full week of each month.</a:t>
          </a:r>
        </a:p>
      </xdr:txBody>
    </xdr:sp>
    <xdr:clientData/>
  </xdr:twoCellAnchor>
  <xdr:twoCellAnchor>
    <xdr:from>
      <xdr:col>10</xdr:col>
      <xdr:colOff>1076325</xdr:colOff>
      <xdr:row>13</xdr:row>
      <xdr:rowOff>180975</xdr:rowOff>
    </xdr:from>
    <xdr:to>
      <xdr:col>15</xdr:col>
      <xdr:colOff>180975</xdr:colOff>
      <xdr:row>23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F0BC0E-3ED7-4C27-8450-034AE3E4AD35}"/>
            </a:ext>
            <a:ext uri="{147F2762-F138-4A5C-976F-8EAC2B608ADB}">
              <a16:predDERef xmlns:a16="http://schemas.microsoft.com/office/drawing/2014/main" pred="{C4BB9D77-808D-C47C-FB1C-43E39D05D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1171575</xdr:colOff>
      <xdr:row>27</xdr:row>
      <xdr:rowOff>28575</xdr:rowOff>
    </xdr:from>
    <xdr:to>
      <xdr:col>9</xdr:col>
      <xdr:colOff>257175</xdr:colOff>
      <xdr:row>31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265A23-937D-48CA-BCAF-89392192292C}"/>
            </a:ext>
            <a:ext uri="{147F2762-F138-4A5C-976F-8EAC2B608ADB}">
              <a16:predDERef xmlns:a16="http://schemas.microsoft.com/office/drawing/2014/main" pred="{BDF0BC0E-3ED7-4C27-8450-034AE3E4AD35}"/>
            </a:ext>
          </a:extLst>
        </xdr:cNvPr>
        <xdr:cNvSpPr txBox="1"/>
      </xdr:nvSpPr>
      <xdr:spPr>
        <a:xfrm>
          <a:off x="5734050" y="5505450"/>
          <a:ext cx="2800350" cy="790575"/>
        </a:xfrm>
        <a:prstGeom prst="rect">
          <a:avLst/>
        </a:prstGeom>
        <a:solidFill>
          <a:srgbClr val="51154A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600" b="0" i="0" u="none" strike="noStrike">
              <a:solidFill>
                <a:schemeClr val="bg1"/>
              </a:solidFill>
              <a:latin typeface="Aptos Narrow" panose="020B0004020202020204" pitchFamily="34" charset="0"/>
            </a:rPr>
            <a:t>Average Total Purchases in February was 14.86% higher than January.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70.923132754629" createdVersion="8" refreshedVersion="8" minRefreshableVersion="3" recordCount="120" xr:uid="{88F44EBE-79C3-46A8-820A-86374782A5CD}">
  <cacheSource type="worksheet">
    <worksheetSource name="Supermarket"/>
  </cacheSource>
  <cacheFields count="13">
    <cacheField name="Order No" numFmtId="0">
      <sharedItems/>
    </cacheField>
    <cacheField name="Order Date" numFmtId="164">
      <sharedItems containsSemiMixedTypes="0" containsNonDate="0" containsDate="1" containsString="0" minDate="2024-01-01T00:00:00" maxDate="2024-03-01T00:00:00" count="60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</sharedItems>
    </cacheField>
    <cacheField name="Order Month" numFmtId="0">
      <sharedItems containsDate="1" containsMixedTypes="1" minDate="2024-01-01T00:00:00" maxDate="2024-03-01T00:00:00" count="62">
        <s v="January-2024"/>
        <s v="February-2024"/>
        <d v="2024-01-01T00:00:00" u="1"/>
        <d v="2024-01-02T00:00:00" u="1"/>
        <d v="2024-01-03T00:00:00" u="1"/>
        <d v="2024-01-04T00:00:00" u="1"/>
        <d v="2024-01-05T00:00:00" u="1"/>
        <d v="2024-01-06T00:00:00" u="1"/>
        <d v="2024-01-07T00:00:00" u="1"/>
        <d v="2024-01-08T00:00:00" u="1"/>
        <d v="2024-01-09T00:00:00" u="1"/>
        <d v="2024-01-10T00:00:00" u="1"/>
        <d v="2024-01-11T00:00:00" u="1"/>
        <d v="2024-01-12T00:00:00" u="1"/>
        <d v="2024-01-13T00:00:00" u="1"/>
        <d v="2024-01-14T00:00:00" u="1"/>
        <d v="2024-01-15T00:00:00" u="1"/>
        <d v="2024-01-16T00:00:00" u="1"/>
        <d v="2024-01-17T00:00:00" u="1"/>
        <d v="2024-01-18T00:00:00" u="1"/>
        <d v="2024-01-19T00:00:00" u="1"/>
        <d v="2024-01-20T00:00:00" u="1"/>
        <d v="2024-01-21T00:00:00" u="1"/>
        <d v="2024-01-22T00:00:00" u="1"/>
        <d v="2024-01-23T00:00:00" u="1"/>
        <d v="2024-01-24T00:00:00" u="1"/>
        <d v="2024-01-25T00:00:00" u="1"/>
        <d v="2024-01-26T00:00:00" u="1"/>
        <d v="2024-01-27T00:00:00" u="1"/>
        <d v="2024-01-28T00:00:00" u="1"/>
        <d v="2024-01-29T00:00:00" u="1"/>
        <d v="2024-01-30T00:00:00" u="1"/>
        <d v="2024-01-31T00:00:00" u="1"/>
        <d v="2024-02-01T00:00:00" u="1"/>
        <d v="2024-02-02T00:00:00" u="1"/>
        <d v="2024-02-03T00:00:00" u="1"/>
        <d v="2024-02-04T00:00:00" u="1"/>
        <d v="2024-02-05T00:00:00" u="1"/>
        <d v="2024-02-06T00:00:00" u="1"/>
        <d v="2024-02-07T00:00:00" u="1"/>
        <d v="2024-02-08T00:00:00" u="1"/>
        <d v="2024-02-09T00:00:00" u="1"/>
        <d v="2024-02-10T00:00:00" u="1"/>
        <d v="2024-02-11T00:00:00" u="1"/>
        <d v="2024-02-12T00:00:00" u="1"/>
        <d v="2024-02-13T00:00:00" u="1"/>
        <d v="2024-02-14T00:00:00" u="1"/>
        <d v="2024-02-15T00:00:00" u="1"/>
        <d v="2024-02-16T00:00:00" u="1"/>
        <d v="2024-02-17T00:00:00" u="1"/>
        <d v="2024-02-18T00:00:00" u="1"/>
        <d v="2024-02-19T00:00:00" u="1"/>
        <d v="2024-02-20T00:00:00" u="1"/>
        <d v="2024-02-21T00:00:00" u="1"/>
        <d v="2024-02-22T00:00:00" u="1"/>
        <d v="2024-02-23T00:00:00" u="1"/>
        <d v="2024-02-24T00:00:00" u="1"/>
        <d v="2024-02-25T00:00:00" u="1"/>
        <d v="2024-02-26T00:00:00" u="1"/>
        <d v="2024-02-27T00:00:00" u="1"/>
        <d v="2024-02-28T00:00:00" u="1"/>
        <d v="2024-02-29T00:00:00" u="1"/>
      </sharedItems>
    </cacheField>
    <cacheField name="Month" numFmtId="0">
      <sharedItems/>
    </cacheField>
    <cacheField name="Order Week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Customer Name" numFmtId="0">
      <sharedItems count="51">
        <s v="John Smith"/>
        <s v="Jane Doe"/>
        <s v="Michael Johnson"/>
        <s v="Emily Brown"/>
        <s v="David Wilson"/>
        <s v="Lisa Taylor"/>
        <s v="Daniel Martinez"/>
        <s v="Sarah Anderson"/>
        <s v="Christopher Thomas"/>
        <s v="Kimberly Garcia"/>
        <s v="William Hernandez"/>
        <s v="Melissa Lopez"/>
        <s v="Richard Perez"/>
        <s v="Jessica Gonzalez"/>
        <s v="Matthew Wilson"/>
        <s v="Amanda Martinez"/>
        <s v="James Johnson"/>
        <s v="Laura Brown"/>
        <s v="Daniel Smith"/>
        <s v="Jennifer Davis"/>
        <s v="Michael Garcia"/>
        <s v="Amy Hernandez"/>
        <s v="Christopher Rodriguez"/>
        <s v="Jessica Martinez"/>
        <s v="Sarah Smith"/>
        <s v="Matthew Johnson"/>
        <s v="Emily Davis"/>
        <s v="Daniel Wilson"/>
        <s v="Jennifer Martinez"/>
        <s v="Michael Smith"/>
        <s v="Jessica Johnson"/>
        <s v="David Brown"/>
        <s v="Sarah Garcia"/>
        <s v="Matthew Hernandez"/>
        <s v="Emily Rodriguez"/>
        <s v="Daniel Davis"/>
        <s v="Jennifer Smith"/>
        <s v="Sarah Johnson"/>
        <s v="Matthew Garcia"/>
        <s v="Daniel Hernandez"/>
        <s v="Michael Martinez"/>
        <s v="Jessica Wilson"/>
        <s v="David Rodriguez"/>
        <s v="Sarah Gonzalez"/>
        <s v="Matthew Smith"/>
        <s v="Emily Johnson"/>
        <s v="Daniel Brown"/>
        <s v="Jennifer Hernandez"/>
        <s v="Michael Davis"/>
        <s v="Jessica Smith"/>
        <s v="David Martinez"/>
      </sharedItems>
    </cacheField>
    <cacheField name="Ship Date" numFmtId="164">
      <sharedItems containsSemiMixedTypes="0" containsNonDate="0" containsDate="1" containsString="0" minDate="2024-01-03T00:00:00" maxDate="2024-03-05T00:00:00"/>
    </cacheField>
    <cacheField name="Retail Price " numFmtId="0">
      <sharedItems containsSemiMixedTypes="0" containsString="0" containsNumber="1" minValue="19.989999999999998" maxValue="199.99" count="11">
        <n v="49.99"/>
        <n v="29.99"/>
        <n v="99.99"/>
        <n v="19.989999999999998"/>
        <n v="149.99"/>
        <n v="79.989999999999995"/>
        <n v="39.99"/>
        <n v="69.989999999999995"/>
        <n v="89.99"/>
        <n v="199.99"/>
        <n v="129.99"/>
      </sharedItems>
    </cacheField>
    <cacheField name="Order Quantity" numFmtId="0">
      <sharedItems containsSemiMixedTypes="0" containsString="0" containsNumber="1" containsInteger="1" minValue="1" maxValue="5"/>
    </cacheField>
    <cacheField name="Purchase Total" numFmtId="0">
      <sharedItems containsSemiMixedTypes="0" containsString="0" containsNumber="1" minValue="19.989999999999998" maxValue="649.95000000000005"/>
    </cacheField>
    <cacheField name="Tax" numFmtId="0">
      <sharedItems containsSemiMixedTypes="0" containsString="0" containsNumber="1" minValue="1.9989999999999999" maxValue="64.995000000000005"/>
    </cacheField>
    <cacheField name="Order Total" numFmtId="0">
      <sharedItems containsSemiMixedTypes="0" containsString="0" containsNumber="1" minValue="21.988999999999997" maxValue="714.94500000000005"/>
    </cacheField>
    <cacheField name="Days to Ship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 pivotCacheId="38301126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s v="1001"/>
    <x v="0"/>
    <x v="0"/>
    <s v="January"/>
    <x v="0"/>
    <x v="0"/>
    <d v="2024-01-03T00:00:00"/>
    <x v="0"/>
    <n v="2"/>
    <n v="99.98"/>
    <n v="9.9980000000000011"/>
    <n v="109.97800000000001"/>
    <n v="2"/>
  </r>
  <r>
    <s v="1002"/>
    <x v="0"/>
    <x v="0"/>
    <s v="January"/>
    <x v="0"/>
    <x v="1"/>
    <d v="2024-01-04T00:00:00"/>
    <x v="1"/>
    <n v="1"/>
    <n v="29.99"/>
    <n v="2.9990000000000001"/>
    <n v="32.988999999999997"/>
    <n v="3"/>
  </r>
  <r>
    <s v="1003"/>
    <x v="1"/>
    <x v="0"/>
    <s v="January"/>
    <x v="0"/>
    <x v="2"/>
    <d v="2024-01-07T00:00:00"/>
    <x v="2"/>
    <n v="3"/>
    <n v="299.96999999999997"/>
    <n v="29.997"/>
    <n v="329.96699999999998"/>
    <n v="5"/>
  </r>
  <r>
    <s v="1004"/>
    <x v="1"/>
    <x v="0"/>
    <s v="January"/>
    <x v="0"/>
    <x v="3"/>
    <d v="2024-01-03T00:00:00"/>
    <x v="3"/>
    <n v="4"/>
    <n v="79.959999999999994"/>
    <n v="7.9959999999999996"/>
    <n v="87.955999999999989"/>
    <n v="1"/>
  </r>
  <r>
    <s v="1005"/>
    <x v="2"/>
    <x v="0"/>
    <s v="January"/>
    <x v="0"/>
    <x v="4"/>
    <d v="2024-01-08T00:00:00"/>
    <x v="4"/>
    <n v="1"/>
    <n v="149.99"/>
    <n v="14.999000000000002"/>
    <n v="164.989"/>
    <n v="5"/>
  </r>
  <r>
    <s v="1006"/>
    <x v="2"/>
    <x v="0"/>
    <s v="January"/>
    <x v="0"/>
    <x v="5"/>
    <d v="2024-01-06T00:00:00"/>
    <x v="5"/>
    <n v="2"/>
    <n v="159.97999999999999"/>
    <n v="15.997999999999999"/>
    <n v="175.97799999999998"/>
    <n v="3"/>
  </r>
  <r>
    <s v="1007"/>
    <x v="3"/>
    <x v="0"/>
    <s v="January"/>
    <x v="0"/>
    <x v="6"/>
    <d v="2024-01-06T00:00:00"/>
    <x v="6"/>
    <n v="3"/>
    <n v="119.97"/>
    <n v="11.997"/>
    <n v="131.96699999999998"/>
    <n v="2"/>
  </r>
  <r>
    <s v="1008"/>
    <x v="3"/>
    <x v="0"/>
    <s v="January"/>
    <x v="0"/>
    <x v="7"/>
    <d v="2024-01-09T00:00:00"/>
    <x v="7"/>
    <n v="2"/>
    <n v="139.97999999999999"/>
    <n v="13.997999999999999"/>
    <n v="153.97799999999998"/>
    <n v="5"/>
  </r>
  <r>
    <s v="1009"/>
    <x v="4"/>
    <x v="0"/>
    <s v="January"/>
    <x v="0"/>
    <x v="8"/>
    <d v="2024-01-06T00:00:00"/>
    <x v="8"/>
    <n v="1"/>
    <n v="89.99"/>
    <n v="8.9990000000000006"/>
    <n v="98.98899999999999"/>
    <n v="1"/>
  </r>
  <r>
    <s v="1010"/>
    <x v="4"/>
    <x v="0"/>
    <s v="January"/>
    <x v="0"/>
    <x v="9"/>
    <d v="2024-01-08T00:00:00"/>
    <x v="9"/>
    <n v="1"/>
    <n v="199.99"/>
    <n v="19.999000000000002"/>
    <n v="219.989"/>
    <n v="3"/>
  </r>
  <r>
    <s v="1011"/>
    <x v="5"/>
    <x v="0"/>
    <s v="January"/>
    <x v="0"/>
    <x v="10"/>
    <d v="2024-01-07T00:00:00"/>
    <x v="1"/>
    <n v="5"/>
    <n v="149.94999999999999"/>
    <n v="14.994999999999999"/>
    <n v="164.94499999999999"/>
    <n v="1"/>
  </r>
  <r>
    <s v="1012"/>
    <x v="5"/>
    <x v="0"/>
    <s v="January"/>
    <x v="0"/>
    <x v="11"/>
    <d v="2024-01-08T00:00:00"/>
    <x v="5"/>
    <n v="2"/>
    <n v="159.97999999999999"/>
    <n v="15.997999999999999"/>
    <n v="175.97799999999998"/>
    <n v="2"/>
  </r>
  <r>
    <s v="1013"/>
    <x v="6"/>
    <x v="0"/>
    <s v="January"/>
    <x v="1"/>
    <x v="12"/>
    <d v="2024-01-09T00:00:00"/>
    <x v="0"/>
    <n v="3"/>
    <n v="149.97"/>
    <n v="14.997"/>
    <n v="164.96699999999998"/>
    <n v="2"/>
  </r>
  <r>
    <s v="1014"/>
    <x v="6"/>
    <x v="0"/>
    <s v="January"/>
    <x v="1"/>
    <x v="13"/>
    <d v="2024-01-12T00:00:00"/>
    <x v="10"/>
    <n v="1"/>
    <n v="129.99"/>
    <n v="12.999000000000002"/>
    <n v="142.989"/>
    <n v="5"/>
  </r>
  <r>
    <s v="1015"/>
    <x v="7"/>
    <x v="0"/>
    <s v="January"/>
    <x v="1"/>
    <x v="14"/>
    <d v="2024-01-13T00:00:00"/>
    <x v="3"/>
    <n v="4"/>
    <n v="79.959999999999994"/>
    <n v="7.9959999999999996"/>
    <n v="87.955999999999989"/>
    <n v="5"/>
  </r>
  <r>
    <s v="1016"/>
    <x v="7"/>
    <x v="0"/>
    <s v="January"/>
    <x v="1"/>
    <x v="15"/>
    <d v="2024-01-12T00:00:00"/>
    <x v="4"/>
    <n v="1"/>
    <n v="149.99"/>
    <n v="14.999000000000002"/>
    <n v="164.989"/>
    <n v="4"/>
  </r>
  <r>
    <s v="1017"/>
    <x v="8"/>
    <x v="0"/>
    <s v="January"/>
    <x v="1"/>
    <x v="16"/>
    <d v="2024-01-14T00:00:00"/>
    <x v="7"/>
    <n v="2"/>
    <n v="139.97999999999999"/>
    <n v="13.997999999999999"/>
    <n v="153.97799999999998"/>
    <n v="5"/>
  </r>
  <r>
    <s v="1018"/>
    <x v="8"/>
    <x v="0"/>
    <s v="January"/>
    <x v="1"/>
    <x v="17"/>
    <d v="2024-01-12T00:00:00"/>
    <x v="6"/>
    <n v="3"/>
    <n v="119.97"/>
    <n v="11.997"/>
    <n v="131.96699999999998"/>
    <n v="3"/>
  </r>
  <r>
    <s v="1019"/>
    <x v="9"/>
    <x v="0"/>
    <s v="January"/>
    <x v="1"/>
    <x v="18"/>
    <d v="2024-01-11T00:00:00"/>
    <x v="9"/>
    <n v="1"/>
    <n v="199.99"/>
    <n v="19.999000000000002"/>
    <n v="219.989"/>
    <n v="1"/>
  </r>
  <r>
    <s v="1020"/>
    <x v="9"/>
    <x v="0"/>
    <s v="January"/>
    <x v="1"/>
    <x v="19"/>
    <d v="2024-01-14T00:00:00"/>
    <x v="1"/>
    <n v="5"/>
    <n v="149.94999999999999"/>
    <n v="14.994999999999999"/>
    <n v="164.94499999999999"/>
    <n v="4"/>
  </r>
  <r>
    <s v="1021"/>
    <x v="10"/>
    <x v="0"/>
    <s v="January"/>
    <x v="1"/>
    <x v="20"/>
    <d v="2024-01-14T00:00:00"/>
    <x v="5"/>
    <n v="2"/>
    <n v="159.97999999999999"/>
    <n v="15.997999999999999"/>
    <n v="175.97799999999998"/>
    <n v="3"/>
  </r>
  <r>
    <s v="1022"/>
    <x v="10"/>
    <x v="0"/>
    <s v="January"/>
    <x v="1"/>
    <x v="21"/>
    <d v="2024-01-15T00:00:00"/>
    <x v="0"/>
    <n v="3"/>
    <n v="149.97"/>
    <n v="14.997"/>
    <n v="164.96699999999998"/>
    <n v="4"/>
  </r>
  <r>
    <s v="1023"/>
    <x v="11"/>
    <x v="0"/>
    <s v="January"/>
    <x v="1"/>
    <x v="22"/>
    <d v="2024-01-17T00:00:00"/>
    <x v="10"/>
    <n v="1"/>
    <n v="129.99"/>
    <n v="12.999000000000002"/>
    <n v="142.989"/>
    <n v="5"/>
  </r>
  <r>
    <s v="1024"/>
    <x v="11"/>
    <x v="0"/>
    <s v="January"/>
    <x v="1"/>
    <x v="23"/>
    <d v="2024-01-17T00:00:00"/>
    <x v="3"/>
    <n v="4"/>
    <n v="79.959999999999994"/>
    <n v="7.9959999999999996"/>
    <n v="87.955999999999989"/>
    <n v="5"/>
  </r>
  <r>
    <s v="1025"/>
    <x v="12"/>
    <x v="0"/>
    <s v="January"/>
    <x v="1"/>
    <x v="4"/>
    <d v="2024-01-17T00:00:00"/>
    <x v="4"/>
    <n v="1"/>
    <n v="149.99"/>
    <n v="14.999000000000002"/>
    <n v="164.989"/>
    <n v="4"/>
  </r>
  <r>
    <s v="1026"/>
    <x v="12"/>
    <x v="0"/>
    <s v="January"/>
    <x v="1"/>
    <x v="24"/>
    <d v="2024-01-14T00:00:00"/>
    <x v="7"/>
    <n v="2"/>
    <n v="139.97999999999999"/>
    <n v="13.997999999999999"/>
    <n v="153.97799999999998"/>
    <n v="1"/>
  </r>
  <r>
    <s v="1027"/>
    <x v="13"/>
    <x v="0"/>
    <s v="January"/>
    <x v="2"/>
    <x v="25"/>
    <d v="2024-01-18T00:00:00"/>
    <x v="6"/>
    <n v="3"/>
    <n v="119.97"/>
    <n v="11.997"/>
    <n v="131.96699999999998"/>
    <n v="4"/>
  </r>
  <r>
    <s v="1028"/>
    <x v="13"/>
    <x v="0"/>
    <s v="January"/>
    <x v="2"/>
    <x v="26"/>
    <d v="2024-01-19T00:00:00"/>
    <x v="9"/>
    <n v="1"/>
    <n v="199.99"/>
    <n v="19.999000000000002"/>
    <n v="219.989"/>
    <n v="5"/>
  </r>
  <r>
    <s v="1029"/>
    <x v="14"/>
    <x v="0"/>
    <s v="January"/>
    <x v="2"/>
    <x v="27"/>
    <d v="2024-01-19T00:00:00"/>
    <x v="1"/>
    <n v="5"/>
    <n v="149.94999999999999"/>
    <n v="14.994999999999999"/>
    <n v="164.94499999999999"/>
    <n v="4"/>
  </r>
  <r>
    <s v="1030"/>
    <x v="14"/>
    <x v="0"/>
    <s v="January"/>
    <x v="2"/>
    <x v="28"/>
    <d v="2024-01-19T00:00:00"/>
    <x v="5"/>
    <n v="2"/>
    <n v="159.97999999999999"/>
    <n v="15.997999999999999"/>
    <n v="175.97799999999998"/>
    <n v="4"/>
  </r>
  <r>
    <s v="1031"/>
    <x v="15"/>
    <x v="0"/>
    <s v="January"/>
    <x v="2"/>
    <x v="29"/>
    <d v="2024-01-19T00:00:00"/>
    <x v="0"/>
    <n v="3"/>
    <n v="149.97"/>
    <n v="14.997"/>
    <n v="164.96699999999998"/>
    <n v="3"/>
  </r>
  <r>
    <s v="1032"/>
    <x v="15"/>
    <x v="0"/>
    <s v="January"/>
    <x v="2"/>
    <x v="30"/>
    <d v="2024-01-17T00:00:00"/>
    <x v="10"/>
    <n v="1"/>
    <n v="129.99"/>
    <n v="12.999000000000002"/>
    <n v="142.989"/>
    <n v="1"/>
  </r>
  <r>
    <s v="1033"/>
    <x v="16"/>
    <x v="0"/>
    <s v="January"/>
    <x v="2"/>
    <x v="31"/>
    <d v="2024-01-19T00:00:00"/>
    <x v="3"/>
    <n v="4"/>
    <n v="79.959999999999994"/>
    <n v="7.9959999999999996"/>
    <n v="87.955999999999989"/>
    <n v="2"/>
  </r>
  <r>
    <s v="1034"/>
    <x v="16"/>
    <x v="0"/>
    <s v="January"/>
    <x v="2"/>
    <x v="32"/>
    <d v="2024-01-19T00:00:00"/>
    <x v="4"/>
    <n v="1"/>
    <n v="149.99"/>
    <n v="14.999000000000002"/>
    <n v="164.989"/>
    <n v="2"/>
  </r>
  <r>
    <s v="1035"/>
    <x v="17"/>
    <x v="0"/>
    <s v="January"/>
    <x v="2"/>
    <x v="33"/>
    <d v="2024-01-23T00:00:00"/>
    <x v="7"/>
    <n v="2"/>
    <n v="139.97999999999999"/>
    <n v="13.997999999999999"/>
    <n v="153.97799999999998"/>
    <n v="5"/>
  </r>
  <r>
    <s v="1036"/>
    <x v="17"/>
    <x v="0"/>
    <s v="January"/>
    <x v="2"/>
    <x v="34"/>
    <d v="2024-01-19T00:00:00"/>
    <x v="6"/>
    <n v="3"/>
    <n v="119.97"/>
    <n v="11.997"/>
    <n v="131.96699999999998"/>
    <n v="1"/>
  </r>
  <r>
    <s v="1037"/>
    <x v="18"/>
    <x v="0"/>
    <s v="January"/>
    <x v="2"/>
    <x v="35"/>
    <d v="2024-01-20T00:00:00"/>
    <x v="9"/>
    <n v="1"/>
    <n v="199.99"/>
    <n v="19.999000000000002"/>
    <n v="219.989"/>
    <n v="1"/>
  </r>
  <r>
    <s v="1038"/>
    <x v="18"/>
    <x v="0"/>
    <s v="January"/>
    <x v="2"/>
    <x v="36"/>
    <d v="2024-01-22T00:00:00"/>
    <x v="1"/>
    <n v="5"/>
    <n v="149.94999999999999"/>
    <n v="14.994999999999999"/>
    <n v="164.94499999999999"/>
    <n v="3"/>
  </r>
  <r>
    <s v="1039"/>
    <x v="19"/>
    <x v="0"/>
    <s v="January"/>
    <x v="2"/>
    <x v="2"/>
    <d v="2024-01-24T00:00:00"/>
    <x v="5"/>
    <n v="2"/>
    <n v="159.97999999999999"/>
    <n v="15.997999999999999"/>
    <n v="175.97799999999998"/>
    <n v="4"/>
  </r>
  <r>
    <s v="1040"/>
    <x v="19"/>
    <x v="0"/>
    <s v="January"/>
    <x v="2"/>
    <x v="23"/>
    <d v="2024-01-21T00:00:00"/>
    <x v="0"/>
    <n v="3"/>
    <n v="149.97"/>
    <n v="14.997"/>
    <n v="164.96699999999998"/>
    <n v="1"/>
  </r>
  <r>
    <s v="1041"/>
    <x v="20"/>
    <x v="0"/>
    <s v="January"/>
    <x v="3"/>
    <x v="4"/>
    <d v="2024-01-26T00:00:00"/>
    <x v="10"/>
    <n v="1"/>
    <n v="129.99"/>
    <n v="12.999000000000002"/>
    <n v="142.989"/>
    <n v="5"/>
  </r>
  <r>
    <s v="1042"/>
    <x v="20"/>
    <x v="0"/>
    <s v="January"/>
    <x v="3"/>
    <x v="37"/>
    <d v="2024-01-23T00:00:00"/>
    <x v="3"/>
    <n v="4"/>
    <n v="79.959999999999994"/>
    <n v="7.9959999999999996"/>
    <n v="87.955999999999989"/>
    <n v="2"/>
  </r>
  <r>
    <s v="1043"/>
    <x v="21"/>
    <x v="0"/>
    <s v="January"/>
    <x v="3"/>
    <x v="38"/>
    <d v="2024-01-25T00:00:00"/>
    <x v="4"/>
    <n v="1"/>
    <n v="149.99"/>
    <n v="14.999000000000002"/>
    <n v="164.989"/>
    <n v="3"/>
  </r>
  <r>
    <s v="1044"/>
    <x v="21"/>
    <x v="0"/>
    <s v="January"/>
    <x v="3"/>
    <x v="3"/>
    <d v="2024-01-25T00:00:00"/>
    <x v="7"/>
    <n v="2"/>
    <n v="139.97999999999999"/>
    <n v="13.997999999999999"/>
    <n v="153.97799999999998"/>
    <n v="3"/>
  </r>
  <r>
    <s v="1045"/>
    <x v="22"/>
    <x v="0"/>
    <s v="January"/>
    <x v="3"/>
    <x v="39"/>
    <d v="2024-01-27T00:00:00"/>
    <x v="6"/>
    <n v="3"/>
    <n v="119.97"/>
    <n v="11.997"/>
    <n v="131.96699999999998"/>
    <n v="4"/>
  </r>
  <r>
    <s v="1046"/>
    <x v="22"/>
    <x v="0"/>
    <s v="January"/>
    <x v="3"/>
    <x v="19"/>
    <d v="2024-01-26T00:00:00"/>
    <x v="9"/>
    <n v="1"/>
    <n v="199.99"/>
    <n v="19.999000000000002"/>
    <n v="219.989"/>
    <n v="3"/>
  </r>
  <r>
    <s v="1047"/>
    <x v="23"/>
    <x v="0"/>
    <s v="January"/>
    <x v="3"/>
    <x v="40"/>
    <d v="2024-01-25T00:00:00"/>
    <x v="1"/>
    <n v="5"/>
    <n v="149.94999999999999"/>
    <n v="14.994999999999999"/>
    <n v="164.94499999999999"/>
    <n v="1"/>
  </r>
  <r>
    <s v="1048"/>
    <x v="23"/>
    <x v="0"/>
    <s v="January"/>
    <x v="3"/>
    <x v="41"/>
    <d v="2024-01-26T00:00:00"/>
    <x v="5"/>
    <n v="2"/>
    <n v="159.97999999999999"/>
    <n v="15.997999999999999"/>
    <n v="175.97799999999998"/>
    <n v="2"/>
  </r>
  <r>
    <s v="1049"/>
    <x v="24"/>
    <x v="0"/>
    <s v="January"/>
    <x v="3"/>
    <x v="42"/>
    <d v="2024-01-30T00:00:00"/>
    <x v="0"/>
    <n v="3"/>
    <n v="149.97"/>
    <n v="14.997"/>
    <n v="164.96699999999998"/>
    <n v="5"/>
  </r>
  <r>
    <s v="1050"/>
    <x v="24"/>
    <x v="0"/>
    <s v="January"/>
    <x v="3"/>
    <x v="43"/>
    <d v="2024-01-27T00:00:00"/>
    <x v="10"/>
    <n v="1"/>
    <n v="129.99"/>
    <n v="12.999000000000002"/>
    <n v="142.989"/>
    <n v="2"/>
  </r>
  <r>
    <s v="1051"/>
    <x v="25"/>
    <x v="0"/>
    <s v="January"/>
    <x v="3"/>
    <x v="44"/>
    <d v="2024-01-29T00:00:00"/>
    <x v="3"/>
    <n v="4"/>
    <n v="79.959999999999994"/>
    <n v="7.9959999999999996"/>
    <n v="87.955999999999989"/>
    <n v="3"/>
  </r>
  <r>
    <s v="1052"/>
    <x v="25"/>
    <x v="0"/>
    <s v="January"/>
    <x v="3"/>
    <x v="45"/>
    <d v="2024-01-28T00:00:00"/>
    <x v="4"/>
    <n v="1"/>
    <n v="149.99"/>
    <n v="14.999000000000002"/>
    <n v="164.989"/>
    <n v="2"/>
  </r>
  <r>
    <s v="1053"/>
    <x v="26"/>
    <x v="0"/>
    <s v="January"/>
    <x v="3"/>
    <x v="46"/>
    <d v="2024-01-31T00:00:00"/>
    <x v="7"/>
    <n v="2"/>
    <n v="139.97999999999999"/>
    <n v="13.997999999999999"/>
    <n v="153.97799999999998"/>
    <n v="4"/>
  </r>
  <r>
    <s v="1054"/>
    <x v="26"/>
    <x v="0"/>
    <s v="January"/>
    <x v="3"/>
    <x v="47"/>
    <d v="2024-01-31T00:00:00"/>
    <x v="6"/>
    <n v="3"/>
    <n v="119.97"/>
    <n v="11.997"/>
    <n v="131.96699999999998"/>
    <n v="4"/>
  </r>
  <r>
    <s v="1055"/>
    <x v="27"/>
    <x v="0"/>
    <s v="January"/>
    <x v="4"/>
    <x v="48"/>
    <d v="2024-01-29T00:00:00"/>
    <x v="9"/>
    <n v="1"/>
    <n v="199.99"/>
    <n v="19.999000000000002"/>
    <n v="219.989"/>
    <n v="1"/>
  </r>
  <r>
    <s v="1056"/>
    <x v="27"/>
    <x v="0"/>
    <s v="January"/>
    <x v="4"/>
    <x v="49"/>
    <d v="2024-01-29T00:00:00"/>
    <x v="1"/>
    <n v="5"/>
    <n v="149.94999999999999"/>
    <n v="14.994999999999999"/>
    <n v="164.94499999999999"/>
    <n v="1"/>
  </r>
  <r>
    <s v="1057"/>
    <x v="28"/>
    <x v="0"/>
    <s v="January"/>
    <x v="4"/>
    <x v="50"/>
    <d v="2024-01-30T00:00:00"/>
    <x v="5"/>
    <n v="2"/>
    <n v="159.97999999999999"/>
    <n v="15.997999999999999"/>
    <n v="175.97799999999998"/>
    <n v="1"/>
  </r>
  <r>
    <s v="1058"/>
    <x v="28"/>
    <x v="0"/>
    <s v="January"/>
    <x v="4"/>
    <x v="37"/>
    <d v="2024-01-31T00:00:00"/>
    <x v="0"/>
    <n v="3"/>
    <n v="149.97"/>
    <n v="14.997"/>
    <n v="164.96699999999998"/>
    <n v="2"/>
  </r>
  <r>
    <s v="1059"/>
    <x v="29"/>
    <x v="0"/>
    <s v="January"/>
    <x v="4"/>
    <x v="38"/>
    <d v="2024-01-31T00:00:00"/>
    <x v="10"/>
    <n v="1"/>
    <n v="129.99"/>
    <n v="12.999000000000002"/>
    <n v="142.989"/>
    <n v="1"/>
  </r>
  <r>
    <s v="1060"/>
    <x v="29"/>
    <x v="0"/>
    <s v="January"/>
    <x v="4"/>
    <x v="3"/>
    <d v="2024-02-01T00:00:00"/>
    <x v="3"/>
    <n v="4"/>
    <n v="79.959999999999994"/>
    <n v="7.9959999999999996"/>
    <n v="87.955999999999989"/>
    <n v="2"/>
  </r>
  <r>
    <s v="1061"/>
    <x v="30"/>
    <x v="0"/>
    <s v="January"/>
    <x v="4"/>
    <x v="39"/>
    <d v="2024-02-02T00:00:00"/>
    <x v="4"/>
    <n v="1"/>
    <n v="149.99"/>
    <n v="14.999000000000002"/>
    <n v="164.989"/>
    <n v="2"/>
  </r>
  <r>
    <s v="1062"/>
    <x v="30"/>
    <x v="0"/>
    <s v="January"/>
    <x v="4"/>
    <x v="19"/>
    <d v="2024-02-04T00:00:00"/>
    <x v="7"/>
    <n v="2"/>
    <n v="139.97999999999999"/>
    <n v="13.997999999999999"/>
    <n v="153.97799999999998"/>
    <n v="4"/>
  </r>
  <r>
    <s v="1063"/>
    <x v="31"/>
    <x v="1"/>
    <s v="February"/>
    <x v="4"/>
    <x v="40"/>
    <d v="2024-02-02T00:00:00"/>
    <x v="6"/>
    <n v="3"/>
    <n v="119.97"/>
    <n v="11.997"/>
    <n v="131.96699999999998"/>
    <n v="1"/>
  </r>
  <r>
    <s v="1064"/>
    <x v="31"/>
    <x v="1"/>
    <s v="February"/>
    <x v="4"/>
    <x v="41"/>
    <d v="2024-02-05T00:00:00"/>
    <x v="9"/>
    <n v="1"/>
    <n v="199.99"/>
    <n v="19.999000000000002"/>
    <n v="219.989"/>
    <n v="4"/>
  </r>
  <r>
    <s v="1065"/>
    <x v="31"/>
    <x v="1"/>
    <s v="February"/>
    <x v="4"/>
    <x v="42"/>
    <d v="2024-02-03T00:00:00"/>
    <x v="1"/>
    <n v="5"/>
    <n v="149.94999999999999"/>
    <n v="14.994999999999999"/>
    <n v="164.94499999999999"/>
    <n v="2"/>
  </r>
  <r>
    <s v="1066"/>
    <x v="32"/>
    <x v="1"/>
    <s v="February"/>
    <x v="4"/>
    <x v="43"/>
    <d v="2024-02-06T00:00:00"/>
    <x v="5"/>
    <n v="2"/>
    <n v="159.97999999999999"/>
    <n v="15.997999999999999"/>
    <n v="175.97799999999998"/>
    <n v="4"/>
  </r>
  <r>
    <s v="1067"/>
    <x v="33"/>
    <x v="1"/>
    <s v="February"/>
    <x v="4"/>
    <x v="44"/>
    <d v="2024-02-06T00:00:00"/>
    <x v="0"/>
    <n v="3"/>
    <n v="149.97"/>
    <n v="14.997"/>
    <n v="164.96699999999998"/>
    <n v="3"/>
  </r>
  <r>
    <s v="1068"/>
    <x v="34"/>
    <x v="1"/>
    <s v="February"/>
    <x v="5"/>
    <x v="45"/>
    <d v="2024-02-05T00:00:00"/>
    <x v="10"/>
    <n v="1"/>
    <n v="129.99"/>
    <n v="12.999000000000002"/>
    <n v="142.989"/>
    <n v="1"/>
  </r>
  <r>
    <s v="1069"/>
    <x v="34"/>
    <x v="1"/>
    <s v="February"/>
    <x v="5"/>
    <x v="46"/>
    <d v="2024-02-08T00:00:00"/>
    <x v="3"/>
    <n v="4"/>
    <n v="79.959999999999994"/>
    <n v="7.9959999999999996"/>
    <n v="87.955999999999989"/>
    <n v="4"/>
  </r>
  <r>
    <s v="1070"/>
    <x v="34"/>
    <x v="1"/>
    <s v="February"/>
    <x v="5"/>
    <x v="47"/>
    <d v="2024-02-07T00:00:00"/>
    <x v="4"/>
    <n v="1"/>
    <n v="149.99"/>
    <n v="14.999000000000002"/>
    <n v="164.989"/>
    <n v="3"/>
  </r>
  <r>
    <s v="1071"/>
    <x v="35"/>
    <x v="1"/>
    <s v="February"/>
    <x v="5"/>
    <x v="0"/>
    <d v="2024-02-07T00:00:00"/>
    <x v="0"/>
    <n v="2"/>
    <n v="99.98"/>
    <n v="9.9980000000000011"/>
    <n v="109.97800000000001"/>
    <n v="2"/>
  </r>
  <r>
    <s v="1072"/>
    <x v="35"/>
    <x v="1"/>
    <s v="February"/>
    <x v="5"/>
    <x v="1"/>
    <d v="2024-02-06T00:00:00"/>
    <x v="1"/>
    <n v="1"/>
    <n v="29.99"/>
    <n v="2.9990000000000001"/>
    <n v="32.988999999999997"/>
    <n v="1"/>
  </r>
  <r>
    <s v="1073"/>
    <x v="36"/>
    <x v="1"/>
    <s v="February"/>
    <x v="5"/>
    <x v="2"/>
    <d v="2024-02-11T00:00:00"/>
    <x v="2"/>
    <n v="3"/>
    <n v="299.96999999999997"/>
    <n v="29.997"/>
    <n v="329.96699999999998"/>
    <n v="5"/>
  </r>
  <r>
    <s v="1074"/>
    <x v="36"/>
    <x v="1"/>
    <s v="February"/>
    <x v="5"/>
    <x v="3"/>
    <d v="2024-02-10T00:00:00"/>
    <x v="3"/>
    <n v="4"/>
    <n v="79.959999999999994"/>
    <n v="7.9959999999999996"/>
    <n v="87.955999999999989"/>
    <n v="4"/>
  </r>
  <r>
    <s v="1075"/>
    <x v="37"/>
    <x v="1"/>
    <s v="February"/>
    <x v="5"/>
    <x v="4"/>
    <d v="2024-02-10T00:00:00"/>
    <x v="4"/>
    <n v="1"/>
    <n v="149.99"/>
    <n v="14.999000000000002"/>
    <n v="164.989"/>
    <n v="3"/>
  </r>
  <r>
    <s v="1076"/>
    <x v="37"/>
    <x v="1"/>
    <s v="February"/>
    <x v="5"/>
    <x v="5"/>
    <d v="2024-02-12T00:00:00"/>
    <x v="5"/>
    <n v="2"/>
    <n v="159.97999999999999"/>
    <n v="15.997999999999999"/>
    <n v="175.97799999999998"/>
    <n v="5"/>
  </r>
  <r>
    <s v="1077"/>
    <x v="38"/>
    <x v="1"/>
    <s v="February"/>
    <x v="5"/>
    <x v="6"/>
    <d v="2024-02-13T00:00:00"/>
    <x v="6"/>
    <n v="3"/>
    <n v="119.97"/>
    <n v="11.997"/>
    <n v="131.96699999999998"/>
    <n v="5"/>
  </r>
  <r>
    <s v="1078"/>
    <x v="38"/>
    <x v="1"/>
    <s v="February"/>
    <x v="5"/>
    <x v="7"/>
    <d v="2024-02-09T00:00:00"/>
    <x v="7"/>
    <n v="2"/>
    <n v="139.97999999999999"/>
    <n v="13.997999999999999"/>
    <n v="153.97799999999998"/>
    <n v="1"/>
  </r>
  <r>
    <s v="1079"/>
    <x v="39"/>
    <x v="1"/>
    <s v="February"/>
    <x v="5"/>
    <x v="8"/>
    <d v="2024-02-10T00:00:00"/>
    <x v="8"/>
    <n v="1"/>
    <n v="89.99"/>
    <n v="8.9990000000000006"/>
    <n v="98.98899999999999"/>
    <n v="1"/>
  </r>
  <r>
    <s v="1080"/>
    <x v="39"/>
    <x v="1"/>
    <s v="February"/>
    <x v="5"/>
    <x v="9"/>
    <d v="2024-02-10T00:00:00"/>
    <x v="9"/>
    <n v="1"/>
    <n v="199.99"/>
    <n v="19.999000000000002"/>
    <n v="219.989"/>
    <n v="1"/>
  </r>
  <r>
    <s v="1081"/>
    <x v="40"/>
    <x v="1"/>
    <s v="February"/>
    <x v="5"/>
    <x v="10"/>
    <d v="2024-02-14T00:00:00"/>
    <x v="1"/>
    <n v="5"/>
    <n v="149.94999999999999"/>
    <n v="14.994999999999999"/>
    <n v="164.94499999999999"/>
    <n v="4"/>
  </r>
  <r>
    <s v="1082"/>
    <x v="40"/>
    <x v="1"/>
    <s v="February"/>
    <x v="5"/>
    <x v="11"/>
    <d v="2024-02-11T00:00:00"/>
    <x v="5"/>
    <n v="2"/>
    <n v="159.97999999999999"/>
    <n v="15.997999999999999"/>
    <n v="175.97799999999998"/>
    <n v="1"/>
  </r>
  <r>
    <s v="1083"/>
    <x v="41"/>
    <x v="1"/>
    <s v="February"/>
    <x v="6"/>
    <x v="12"/>
    <d v="2024-02-15T00:00:00"/>
    <x v="0"/>
    <n v="3"/>
    <n v="149.97"/>
    <n v="14.997"/>
    <n v="164.96699999999998"/>
    <n v="4"/>
  </r>
  <r>
    <s v="1084"/>
    <x v="41"/>
    <x v="1"/>
    <s v="February"/>
    <x v="6"/>
    <x v="13"/>
    <d v="2024-02-14T00:00:00"/>
    <x v="10"/>
    <n v="1"/>
    <n v="129.99"/>
    <n v="12.999000000000002"/>
    <n v="142.989"/>
    <n v="3"/>
  </r>
  <r>
    <s v="1085"/>
    <x v="42"/>
    <x v="1"/>
    <s v="February"/>
    <x v="6"/>
    <x v="14"/>
    <d v="2024-02-17T00:00:00"/>
    <x v="3"/>
    <n v="4"/>
    <n v="79.959999999999994"/>
    <n v="7.9959999999999996"/>
    <n v="87.955999999999989"/>
    <n v="5"/>
  </r>
  <r>
    <s v="1086"/>
    <x v="42"/>
    <x v="1"/>
    <s v="February"/>
    <x v="6"/>
    <x v="15"/>
    <d v="2024-02-15T00:00:00"/>
    <x v="4"/>
    <n v="1"/>
    <n v="149.99"/>
    <n v="14.999000000000002"/>
    <n v="164.989"/>
    <n v="3"/>
  </r>
  <r>
    <s v="1087"/>
    <x v="43"/>
    <x v="1"/>
    <s v="February"/>
    <x v="6"/>
    <x v="16"/>
    <d v="2024-02-17T00:00:00"/>
    <x v="7"/>
    <n v="2"/>
    <n v="139.97999999999999"/>
    <n v="13.997999999999999"/>
    <n v="153.97799999999998"/>
    <n v="4"/>
  </r>
  <r>
    <s v="1088"/>
    <x v="43"/>
    <x v="1"/>
    <s v="February"/>
    <x v="6"/>
    <x v="17"/>
    <d v="2024-02-17T00:00:00"/>
    <x v="6"/>
    <n v="3"/>
    <n v="119.97"/>
    <n v="11.997"/>
    <n v="131.96699999999998"/>
    <n v="4"/>
  </r>
  <r>
    <s v="1089"/>
    <x v="44"/>
    <x v="1"/>
    <s v="February"/>
    <x v="6"/>
    <x v="18"/>
    <d v="2024-02-17T00:00:00"/>
    <x v="9"/>
    <n v="1"/>
    <n v="199.99"/>
    <n v="19.999000000000002"/>
    <n v="219.989"/>
    <n v="3"/>
  </r>
  <r>
    <s v="1090"/>
    <x v="44"/>
    <x v="1"/>
    <s v="February"/>
    <x v="6"/>
    <x v="19"/>
    <d v="2024-02-16T00:00:00"/>
    <x v="1"/>
    <n v="5"/>
    <n v="149.94999999999999"/>
    <n v="14.994999999999999"/>
    <n v="164.94499999999999"/>
    <n v="2"/>
  </r>
  <r>
    <s v="1091"/>
    <x v="45"/>
    <x v="1"/>
    <s v="February"/>
    <x v="6"/>
    <x v="20"/>
    <d v="2024-02-18T00:00:00"/>
    <x v="5"/>
    <n v="2"/>
    <n v="159.97999999999999"/>
    <n v="15.997999999999999"/>
    <n v="175.97799999999998"/>
    <n v="3"/>
  </r>
  <r>
    <s v="1092"/>
    <x v="45"/>
    <x v="1"/>
    <s v="February"/>
    <x v="6"/>
    <x v="21"/>
    <d v="2024-02-20T00:00:00"/>
    <x v="0"/>
    <n v="3"/>
    <n v="149.97"/>
    <n v="14.997"/>
    <n v="164.96699999999998"/>
    <n v="5"/>
  </r>
  <r>
    <s v="1093"/>
    <x v="46"/>
    <x v="1"/>
    <s v="February"/>
    <x v="6"/>
    <x v="22"/>
    <d v="2024-02-19T00:00:00"/>
    <x v="0"/>
    <n v="1"/>
    <n v="49.99"/>
    <n v="4.9990000000000006"/>
    <n v="54.989000000000004"/>
    <n v="3"/>
  </r>
  <r>
    <s v="1094"/>
    <x v="46"/>
    <x v="1"/>
    <s v="February"/>
    <x v="6"/>
    <x v="23"/>
    <d v="2024-02-21T00:00:00"/>
    <x v="1"/>
    <n v="4"/>
    <n v="119.96"/>
    <n v="11.996"/>
    <n v="131.95599999999999"/>
    <n v="5"/>
  </r>
  <r>
    <s v="1095"/>
    <x v="47"/>
    <x v="1"/>
    <s v="February"/>
    <x v="6"/>
    <x v="4"/>
    <d v="2024-02-20T00:00:00"/>
    <x v="2"/>
    <n v="1"/>
    <n v="99.99"/>
    <n v="9.9990000000000006"/>
    <n v="109.98899999999999"/>
    <n v="3"/>
  </r>
  <r>
    <s v="1096"/>
    <x v="47"/>
    <x v="1"/>
    <s v="February"/>
    <x v="6"/>
    <x v="24"/>
    <d v="2024-02-18T00:00:00"/>
    <x v="3"/>
    <n v="2"/>
    <n v="39.979999999999997"/>
    <n v="3.9979999999999998"/>
    <n v="43.977999999999994"/>
    <n v="1"/>
  </r>
  <r>
    <s v="1097"/>
    <x v="48"/>
    <x v="1"/>
    <s v="February"/>
    <x v="7"/>
    <x v="25"/>
    <d v="2024-02-19T00:00:00"/>
    <x v="4"/>
    <n v="1"/>
    <n v="149.99"/>
    <n v="14.999000000000002"/>
    <n v="164.989"/>
    <n v="1"/>
  </r>
  <r>
    <s v="1098"/>
    <x v="48"/>
    <x v="1"/>
    <s v="February"/>
    <x v="7"/>
    <x v="26"/>
    <d v="2024-02-23T00:00:00"/>
    <x v="5"/>
    <n v="3"/>
    <n v="239.96999999999997"/>
    <n v="23.997"/>
    <n v="263.96699999999998"/>
    <n v="5"/>
  </r>
  <r>
    <s v="1099"/>
    <x v="49"/>
    <x v="1"/>
    <s v="February"/>
    <x v="7"/>
    <x v="27"/>
    <d v="2024-02-21T00:00:00"/>
    <x v="6"/>
    <n v="4"/>
    <n v="159.96"/>
    <n v="15.996000000000002"/>
    <n v="175.95600000000002"/>
    <n v="2"/>
  </r>
  <r>
    <s v="1100"/>
    <x v="49"/>
    <x v="1"/>
    <s v="February"/>
    <x v="7"/>
    <x v="28"/>
    <d v="2024-02-23T00:00:00"/>
    <x v="7"/>
    <n v="1"/>
    <n v="69.989999999999995"/>
    <n v="6.9989999999999997"/>
    <n v="76.98899999999999"/>
    <n v="4"/>
  </r>
  <r>
    <s v="1101"/>
    <x v="50"/>
    <x v="1"/>
    <s v="February"/>
    <x v="7"/>
    <x v="29"/>
    <d v="2024-02-25T00:00:00"/>
    <x v="8"/>
    <n v="2"/>
    <n v="179.98"/>
    <n v="17.998000000000001"/>
    <n v="197.97799999999998"/>
    <n v="5"/>
  </r>
  <r>
    <s v="1102"/>
    <x v="50"/>
    <x v="1"/>
    <s v="February"/>
    <x v="7"/>
    <x v="30"/>
    <d v="2024-02-21T00:00:00"/>
    <x v="9"/>
    <n v="3"/>
    <n v="599.97"/>
    <n v="59.997000000000007"/>
    <n v="659.96699999999998"/>
    <n v="1"/>
  </r>
  <r>
    <s v="1103"/>
    <x v="51"/>
    <x v="1"/>
    <s v="February"/>
    <x v="7"/>
    <x v="31"/>
    <d v="2024-02-23T00:00:00"/>
    <x v="1"/>
    <n v="2"/>
    <n v="59.98"/>
    <n v="5.9980000000000002"/>
    <n v="65.977999999999994"/>
    <n v="2"/>
  </r>
  <r>
    <s v="1104"/>
    <x v="51"/>
    <x v="1"/>
    <s v="February"/>
    <x v="7"/>
    <x v="32"/>
    <d v="2024-02-22T00:00:00"/>
    <x v="5"/>
    <n v="1"/>
    <n v="79.989999999999995"/>
    <n v="7.9989999999999997"/>
    <n v="87.98899999999999"/>
    <n v="1"/>
  </r>
  <r>
    <s v="1105"/>
    <x v="52"/>
    <x v="1"/>
    <s v="February"/>
    <x v="7"/>
    <x v="33"/>
    <d v="2024-02-26T00:00:00"/>
    <x v="0"/>
    <n v="1"/>
    <n v="49.99"/>
    <n v="4.9990000000000006"/>
    <n v="54.989000000000004"/>
    <n v="4"/>
  </r>
  <r>
    <s v="1106"/>
    <x v="52"/>
    <x v="1"/>
    <s v="February"/>
    <x v="7"/>
    <x v="34"/>
    <d v="2024-02-25T00:00:00"/>
    <x v="10"/>
    <n v="5"/>
    <n v="649.95000000000005"/>
    <n v="64.995000000000005"/>
    <n v="714.94500000000005"/>
    <n v="3"/>
  </r>
  <r>
    <s v="1107"/>
    <x v="53"/>
    <x v="1"/>
    <s v="February"/>
    <x v="7"/>
    <x v="35"/>
    <d v="2024-02-28T00:00:00"/>
    <x v="3"/>
    <n v="2"/>
    <n v="39.979999999999997"/>
    <n v="3.9979999999999998"/>
    <n v="43.977999999999994"/>
    <n v="5"/>
  </r>
  <r>
    <s v="1108"/>
    <x v="53"/>
    <x v="1"/>
    <s v="February"/>
    <x v="7"/>
    <x v="36"/>
    <d v="2024-02-24T00:00:00"/>
    <x v="4"/>
    <n v="3"/>
    <n v="449.97"/>
    <n v="44.997000000000007"/>
    <n v="494.96700000000004"/>
    <n v="1"/>
  </r>
  <r>
    <s v="1109"/>
    <x v="54"/>
    <x v="1"/>
    <s v="February"/>
    <x v="7"/>
    <x v="2"/>
    <d v="2024-02-29T00:00:00"/>
    <x v="7"/>
    <n v="1"/>
    <n v="69.989999999999995"/>
    <n v="6.9989999999999997"/>
    <n v="76.98899999999999"/>
    <n v="5"/>
  </r>
  <r>
    <s v="1110"/>
    <x v="54"/>
    <x v="1"/>
    <s v="February"/>
    <x v="7"/>
    <x v="23"/>
    <d v="2024-02-25T00:00:00"/>
    <x v="6"/>
    <n v="4"/>
    <n v="159.96"/>
    <n v="15.996000000000002"/>
    <n v="175.95600000000002"/>
    <n v="1"/>
  </r>
  <r>
    <s v="1111"/>
    <x v="55"/>
    <x v="1"/>
    <s v="February"/>
    <x v="8"/>
    <x v="4"/>
    <d v="2024-03-01T00:00:00"/>
    <x v="9"/>
    <n v="1"/>
    <n v="199.99"/>
    <n v="19.999000000000002"/>
    <n v="219.989"/>
    <n v="5"/>
  </r>
  <r>
    <s v="1112"/>
    <x v="55"/>
    <x v="1"/>
    <s v="February"/>
    <x v="8"/>
    <x v="37"/>
    <d v="2024-02-29T00:00:00"/>
    <x v="1"/>
    <n v="2"/>
    <n v="59.98"/>
    <n v="5.9980000000000002"/>
    <n v="65.977999999999994"/>
    <n v="4"/>
  </r>
  <r>
    <s v="1113"/>
    <x v="56"/>
    <x v="1"/>
    <s v="February"/>
    <x v="8"/>
    <x v="38"/>
    <d v="2024-02-28T00:00:00"/>
    <x v="5"/>
    <n v="3"/>
    <n v="239.96999999999997"/>
    <n v="23.997"/>
    <n v="263.96699999999998"/>
    <n v="2"/>
  </r>
  <r>
    <s v="1114"/>
    <x v="56"/>
    <x v="1"/>
    <s v="February"/>
    <x v="8"/>
    <x v="3"/>
    <d v="2024-03-01T00:00:00"/>
    <x v="0"/>
    <n v="1"/>
    <n v="49.99"/>
    <n v="4.9990000000000006"/>
    <n v="54.989000000000004"/>
    <n v="4"/>
  </r>
  <r>
    <s v="1115"/>
    <x v="57"/>
    <x v="1"/>
    <s v="February"/>
    <x v="8"/>
    <x v="39"/>
    <d v="2024-02-29T00:00:00"/>
    <x v="0"/>
    <n v="5"/>
    <n v="249.95000000000002"/>
    <n v="24.995000000000005"/>
    <n v="274.94500000000005"/>
    <n v="2"/>
  </r>
  <r>
    <s v="1116"/>
    <x v="57"/>
    <x v="1"/>
    <s v="February"/>
    <x v="8"/>
    <x v="19"/>
    <d v="2024-03-02T00:00:00"/>
    <x v="1"/>
    <n v="2"/>
    <n v="59.98"/>
    <n v="5.9980000000000002"/>
    <n v="65.977999999999994"/>
    <n v="4"/>
  </r>
  <r>
    <s v="1117"/>
    <x v="58"/>
    <x v="1"/>
    <s v="February"/>
    <x v="8"/>
    <x v="40"/>
    <d v="2024-02-29T00:00:00"/>
    <x v="2"/>
    <n v="3"/>
    <n v="299.96999999999997"/>
    <n v="29.997"/>
    <n v="329.96699999999998"/>
    <n v="1"/>
  </r>
  <r>
    <s v="1118"/>
    <x v="58"/>
    <x v="1"/>
    <s v="February"/>
    <x v="8"/>
    <x v="41"/>
    <d v="2024-03-04T00:00:00"/>
    <x v="3"/>
    <n v="1"/>
    <n v="19.989999999999998"/>
    <n v="1.9989999999999999"/>
    <n v="21.988999999999997"/>
    <n v="5"/>
  </r>
  <r>
    <s v="1119"/>
    <x v="59"/>
    <x v="1"/>
    <s v="February"/>
    <x v="8"/>
    <x v="42"/>
    <d v="2024-03-04T00:00:00"/>
    <x v="4"/>
    <n v="4"/>
    <n v="599.96"/>
    <n v="59.996000000000009"/>
    <n v="659.95600000000002"/>
    <n v="4"/>
  </r>
  <r>
    <s v="1120"/>
    <x v="59"/>
    <x v="1"/>
    <s v="February"/>
    <x v="8"/>
    <x v="43"/>
    <d v="2024-03-01T00:00:00"/>
    <x v="5"/>
    <n v="1"/>
    <n v="79.989999999999995"/>
    <n v="7.9989999999999997"/>
    <n v="87.9889999999999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4ADA3E-22D1-4A5A-9514-BA1B76461EAD}" name="PivotTable5" cacheId="118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225:B286" firstHeaderRow="1" firstDataRow="1" firstDataCol="1"/>
  <pivotFields count="13">
    <pivotField compact="0" outline="0" showAll="0"/>
    <pivotField axis="axisRow" compact="0" numFmtId="164" outline="0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compact="0" outline="0" showAll="0"/>
    <pivotField compact="0" outline="0" showAll="0"/>
    <pivotField compact="0" outline="0" showAll="0"/>
    <pivotField compact="0" outline="0" showAll="0" measureFilter="1" sortType="a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64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Items count="1">
    <i/>
  </colItems>
  <dataFields count="1">
    <dataField name="Sum of Order Quantity" fld="8" baseField="0" baseItem="0"/>
  </dataFields>
  <chartFormats count="7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B61414-642E-4D21-9927-68D4BF208AC6}" name="PivotTable13" cacheId="118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44:B150" firstHeaderRow="1" firstDataRow="1" firstDataCol="1" rowPageCount="1" colPageCount="1"/>
  <pivotFields count="13">
    <pivotField compact="0" outline="0" showAll="0"/>
    <pivotField compact="0" numFmtId="164" outline="0" showAll="0"/>
    <pivotField axis="axisPage" compact="0" outline="0" showAll="0">
      <items count="63">
        <item h="1" x="1"/>
        <item x="0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t="default"/>
      </items>
    </pivotField>
    <pivotField compact="0" outline="0" showAll="0"/>
    <pivotField axis="axisRow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2" item="1" hier="-1"/>
  </pageFields>
  <dataFields count="1">
    <dataField name="Sum of Purchase Total" fld="9" baseField="0" baseItem="0" numFmtId="166"/>
  </dataFields>
  <formats count="1">
    <format dxfId="9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BCFD01-493B-4F46-9266-86584383D333}" name="PivotTable6" cacheId="118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191:B197" firstHeaderRow="1" firstDataRow="1" firstDataCol="1"/>
  <pivotFields count="13"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axis="axisRow" compact="0" outline="0" showAll="0" measureFilter="1" sortType="ascending">
      <items count="52">
        <item x="10"/>
        <item x="24"/>
        <item x="37"/>
        <item x="43"/>
        <item x="32"/>
        <item x="7"/>
        <item x="12"/>
        <item x="29"/>
        <item x="40"/>
        <item x="2"/>
        <item x="20"/>
        <item x="48"/>
        <item x="11"/>
        <item x="14"/>
        <item x="44"/>
        <item x="25"/>
        <item x="33"/>
        <item x="38"/>
        <item x="5"/>
        <item x="17"/>
        <item x="9"/>
        <item x="0"/>
        <item x="41"/>
        <item x="49"/>
        <item x="23"/>
        <item x="30"/>
        <item x="13"/>
        <item x="36"/>
        <item x="28"/>
        <item x="47"/>
        <item x="19"/>
        <item x="1"/>
        <item x="16"/>
        <item x="34"/>
        <item x="45"/>
        <item x="26"/>
        <item x="3"/>
        <item x="4"/>
        <item x="42"/>
        <item x="50"/>
        <item x="31"/>
        <item x="27"/>
        <item x="18"/>
        <item x="6"/>
        <item x="39"/>
        <item x="35"/>
        <item x="46"/>
        <item x="8"/>
        <item x="22"/>
        <item x="21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64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6">
    <i>
      <x v="25"/>
    </i>
    <i>
      <x v="33"/>
    </i>
    <i>
      <x v="9"/>
    </i>
    <i>
      <x v="37"/>
    </i>
    <i>
      <x v="38"/>
    </i>
    <i t="grand">
      <x/>
    </i>
  </rowItems>
  <colItems count="1">
    <i/>
  </colItems>
  <dataFields count="1">
    <dataField name="Sum of Purchase Total" fld="9" baseField="0" baseItem="0" numFmtId="166"/>
  </dataFields>
  <formats count="1">
    <format dxfId="8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7F92FE-DFAF-45B8-B928-4DF8334421AE}" name="PivotTable8" cacheId="118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4">
  <location ref="A70:B73" firstHeaderRow="1" firstDataRow="1" firstDataCol="1"/>
  <pivotFields count="13">
    <pivotField dataField="1" compact="0" outline="0" showAll="0"/>
    <pivotField compact="0" numFmtId="164" outline="0" showAll="0"/>
    <pivotField axis="axisRow" compact="0" numFmtId="165" outline="0" showAll="0">
      <items count="63"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3">
    <i>
      <x v="60"/>
    </i>
    <i>
      <x v="61"/>
    </i>
    <i t="grand">
      <x/>
    </i>
  </rowItems>
  <colItems count="1">
    <i/>
  </colItems>
  <dataFields count="1">
    <dataField name="Orders Placed" fld="0" subtotal="count" baseField="0" baseItem="0" numFmtId="1"/>
  </dataFields>
  <formats count="1">
    <format dxfId="7">
      <pivotArea outline="0" collapsedLevelsAreSubtotals="1" fieldPosition="0"/>
    </format>
  </formats>
  <chartFormats count="5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4F6F67-D92F-4225-B8EF-2C6F686522B7}" name="PivotTable9" cacheId="118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5">
  <location ref="A86:B89" firstHeaderRow="1" firstDataRow="1" firstDataCol="1"/>
  <pivotFields count="13">
    <pivotField compact="0" outline="0" showAll="0"/>
    <pivotField compact="0" numFmtId="164" outline="0" showAll="0"/>
    <pivotField axis="axisRow" compact="0" numFmtId="165" outline="0" showAll="0">
      <items count="63"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3">
    <i>
      <x v="60"/>
    </i>
    <i>
      <x v="61"/>
    </i>
    <i t="grand">
      <x/>
    </i>
  </rowItems>
  <colItems count="1">
    <i/>
  </colItems>
  <dataFields count="1">
    <dataField name="Items Ordered" fld="8" baseField="0" baseItem="0"/>
  </dataFields>
  <formats count="1">
    <format dxfId="6">
      <pivotArea outline="0" collapsedLevelsAreSubtotals="1" fieldPosition="0"/>
    </format>
  </formats>
  <chartFormats count="5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7ACF5C-0E79-4C3D-BEFF-787299CBCF6A}" name="PivotTable4" cacheId="118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124:B134" firstHeaderRow="1" firstDataRow="1" firstDataCol="1"/>
  <pivotFields count="13">
    <pivotField compact="0" outline="0" showAll="0"/>
    <pivotField compact="0" numFmtId="164" outline="0" showAll="0"/>
    <pivotField compact="0" numFmtId="165" outline="0" showAll="0"/>
    <pivotField compact="0" outline="0" showAll="0"/>
    <pivotField axis="axisRow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Purchase Total" fld="9" baseField="0" baseItem="0" numFmtId="166"/>
  </dataFields>
  <formats count="1">
    <format dxfId="16">
      <pivotArea outline="0" collapsedLevelsAreSubtotals="1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518606-1ED6-4B9E-96F7-D75F1D961295}" name="PivotTable14" cacheId="118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158:B164" firstHeaderRow="1" firstDataRow="1" firstDataCol="1" rowPageCount="1" colPageCount="1"/>
  <pivotFields count="13">
    <pivotField compact="0" outline="0" showAll="0"/>
    <pivotField compact="0" numFmtId="164" outline="0" showAll="0"/>
    <pivotField axis="axisPage" compact="0" outline="0" showAll="0">
      <items count="63">
        <item x="1"/>
        <item h="1" x="0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t="default"/>
      </items>
    </pivotField>
    <pivotField compact="0" outline="0" showAll="0"/>
    <pivotField axis="axisRow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6"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2" item="0" hier="-1"/>
  </pageFields>
  <dataFields count="1">
    <dataField name="Sum of Purchase Total" fld="9" baseField="0" baseItem="0" numFmtId="166"/>
  </dataFields>
  <formats count="1">
    <format dxfId="15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73ACAD-1A7A-4885-B63E-5B88DF1B27E4}" name="PivotTable3" cacheId="118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54:B57" firstHeaderRow="1" firstDataRow="1" firstDataCol="1"/>
  <pivotFields count="13">
    <pivotField compact="0" outline="0" showAll="0"/>
    <pivotField compact="0" numFmtId="164" outline="0" showAll="0"/>
    <pivotField axis="axisRow" compact="0" numFmtId="165" outline="0" showAll="0">
      <items count="63"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3">
    <i>
      <x v="60"/>
    </i>
    <i>
      <x v="61"/>
    </i>
    <i t="grand">
      <x/>
    </i>
  </rowItems>
  <colItems count="1">
    <i/>
  </colItems>
  <dataFields count="1">
    <dataField name="Purchases ($)" fld="9" baseField="0" baseItem="0" numFmtId="166"/>
  </dataFields>
  <formats count="1">
    <format dxfId="14">
      <pivotArea outline="0" collapsedLevelsAreSubtotals="1" fieldPosition="0"/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B0B461-6C56-4863-A0CC-84C553C66144}" name="PivotTable2" cacheId="118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209:B215" firstHeaderRow="1" firstDataRow="1" firstDataCol="1"/>
  <pivotFields count="13"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axis="axisRow" compact="0" outline="0" showAll="0" measureFilter="1" sortType="ascending">
      <items count="52">
        <item x="15"/>
        <item x="21"/>
        <item x="22"/>
        <item x="8"/>
        <item x="46"/>
        <item x="35"/>
        <item x="39"/>
        <item x="6"/>
        <item x="18"/>
        <item x="27"/>
        <item x="31"/>
        <item x="50"/>
        <item x="42"/>
        <item x="4"/>
        <item x="3"/>
        <item x="26"/>
        <item x="45"/>
        <item x="34"/>
        <item x="16"/>
        <item x="1"/>
        <item x="19"/>
        <item x="47"/>
        <item x="28"/>
        <item x="36"/>
        <item x="13"/>
        <item x="30"/>
        <item x="23"/>
        <item x="49"/>
        <item x="41"/>
        <item x="0"/>
        <item x="9"/>
        <item x="17"/>
        <item x="5"/>
        <item x="38"/>
        <item x="33"/>
        <item x="25"/>
        <item x="44"/>
        <item x="14"/>
        <item x="11"/>
        <item x="48"/>
        <item x="20"/>
        <item x="2"/>
        <item x="40"/>
        <item x="29"/>
        <item x="12"/>
        <item x="7"/>
        <item x="32"/>
        <item x="43"/>
        <item x="37"/>
        <item x="24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64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6">
    <i>
      <x v="42"/>
    </i>
    <i>
      <x v="12"/>
    </i>
    <i>
      <x v="20"/>
    </i>
    <i>
      <x v="26"/>
    </i>
    <i>
      <x v="14"/>
    </i>
    <i t="grand">
      <x/>
    </i>
  </rowItems>
  <colItems count="1">
    <i/>
  </colItems>
  <dataFields count="1">
    <dataField name="Sum of Order Quantity" fld="8" baseField="0" baseItem="0"/>
  </dataFields>
  <chartFormats count="7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FD32E3-989E-4424-8D95-43455F1521D5}" name="PivotTable7" cacheId="118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A292:B353" firstHeaderRow="1" firstDataRow="1" firstDataCol="1"/>
  <pivotFields count="13">
    <pivotField compact="0" outline="0" showAll="0"/>
    <pivotField axis="axisRow" compact="0" numFmtId="164" outline="0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Items count="1">
    <i/>
  </colItems>
  <dataFields count="1">
    <dataField name="Sum of Purchase Total" fld="9" baseField="0" baseItem="0" numFmtId="166"/>
  </dataFields>
  <formats count="1">
    <format dxfId="13">
      <pivotArea outline="0" collapsedLevelsAreSubtotals="1" fieldPosition="0"/>
    </format>
  </formats>
  <chartFormats count="6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65F76D-E99A-447A-9439-07C07AF18D51}" name="PivotTable11" cacheId="118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60:D412" firstHeaderRow="0" firstDataRow="1" firstDataCol="1"/>
  <pivotFields count="13"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52">
        <item x="10"/>
        <item x="24"/>
        <item x="37"/>
        <item x="43"/>
        <item x="32"/>
        <item x="7"/>
        <item x="12"/>
        <item x="29"/>
        <item x="40"/>
        <item x="2"/>
        <item x="20"/>
        <item x="48"/>
        <item x="11"/>
        <item x="14"/>
        <item x="44"/>
        <item x="25"/>
        <item x="33"/>
        <item x="38"/>
        <item x="5"/>
        <item x="17"/>
        <item x="9"/>
        <item x="0"/>
        <item x="41"/>
        <item x="49"/>
        <item x="23"/>
        <item x="30"/>
        <item x="13"/>
        <item x="36"/>
        <item x="28"/>
        <item x="47"/>
        <item x="19"/>
        <item x="1"/>
        <item x="16"/>
        <item x="34"/>
        <item x="45"/>
        <item x="26"/>
        <item x="3"/>
        <item x="4"/>
        <item x="42"/>
        <item x="50"/>
        <item x="31"/>
        <item x="27"/>
        <item x="18"/>
        <item x="6"/>
        <item x="39"/>
        <item x="35"/>
        <item x="46"/>
        <item x="8"/>
        <item x="22"/>
        <item x="21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64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52">
    <i>
      <x v="38"/>
    </i>
    <i>
      <x v="37"/>
    </i>
    <i>
      <x v="9"/>
    </i>
    <i>
      <x v="33"/>
    </i>
    <i>
      <x v="25"/>
    </i>
    <i>
      <x v="30"/>
    </i>
    <i>
      <x v="27"/>
    </i>
    <i>
      <x v="8"/>
    </i>
    <i>
      <x v="17"/>
    </i>
    <i>
      <x v="44"/>
    </i>
    <i>
      <x v="24"/>
    </i>
    <i>
      <x v="35"/>
    </i>
    <i>
      <x v="36"/>
    </i>
    <i>
      <x v="42"/>
    </i>
    <i>
      <x v="20"/>
    </i>
    <i>
      <x v="22"/>
    </i>
    <i>
      <x v="3"/>
    </i>
    <i>
      <x v="7"/>
    </i>
    <i>
      <x v="12"/>
    </i>
    <i>
      <x v="10"/>
    </i>
    <i>
      <x v="18"/>
    </i>
    <i>
      <x v="41"/>
    </i>
    <i>
      <x v="50"/>
    </i>
    <i>
      <x v="49"/>
    </i>
    <i>
      <x v="6"/>
    </i>
    <i>
      <x/>
    </i>
    <i>
      <x v="2"/>
    </i>
    <i>
      <x v="34"/>
    </i>
    <i>
      <x v="5"/>
    </i>
    <i>
      <x v="32"/>
    </i>
    <i>
      <x v="29"/>
    </i>
    <i>
      <x v="15"/>
    </i>
    <i>
      <x v="26"/>
    </i>
    <i>
      <x v="45"/>
    </i>
    <i>
      <x v="43"/>
    </i>
    <i>
      <x v="19"/>
    </i>
    <i>
      <x v="4"/>
    </i>
    <i>
      <x v="28"/>
    </i>
    <i>
      <x v="14"/>
    </i>
    <i>
      <x v="46"/>
    </i>
    <i>
      <x v="11"/>
    </i>
    <i>
      <x v="21"/>
    </i>
    <i>
      <x v="16"/>
    </i>
    <i>
      <x v="48"/>
    </i>
    <i>
      <x v="47"/>
    </i>
    <i>
      <x v="1"/>
    </i>
    <i>
      <x v="39"/>
    </i>
    <i>
      <x v="13"/>
    </i>
    <i>
      <x v="23"/>
    </i>
    <i>
      <x v="40"/>
    </i>
    <i>
      <x v="3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urchase Total" fld="9" baseField="0" baseItem="0" numFmtId="166"/>
    <dataField name="Average of Retail Price " fld="7" subtotal="average" baseField="0" baseItem="0" numFmtId="166"/>
    <dataField name="Sum of Order Quantity" fld="8" baseField="0" baseItem="0"/>
  </dataFields>
  <formats count="3">
    <format dxfId="10">
      <pivotArea outline="0" fieldPosition="0">
        <references count="1">
          <reference field="4294967294" count="1" selected="0">
            <x v="1"/>
          </reference>
        </references>
      </pivotArea>
    </format>
    <format dxfId="11">
      <pivotArea outline="0" fieldPosition="0">
        <references count="1">
          <reference field="4294967294" count="1" selected="0">
            <x v="0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5DDEF0-509D-4362-BA10-330BEB47C0B5}" name="PivotTable10" cacheId="118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4">
  <location ref="A420:B432" firstHeaderRow="1" firstDataRow="1" firstDataCol="1"/>
  <pivotFields count="13"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axis="axisRow" compact="0" outline="0" showAll="0" sortType="descending">
      <items count="12">
        <item x="3"/>
        <item x="1"/>
        <item x="6"/>
        <item x="0"/>
        <item x="7"/>
        <item x="5"/>
        <item x="8"/>
        <item x="2"/>
        <item x="10"/>
        <item x="4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7"/>
  </rowFields>
  <rowItems count="12">
    <i>
      <x v="1"/>
    </i>
    <i>
      <x/>
    </i>
    <i>
      <x v="3"/>
    </i>
    <i>
      <x v="2"/>
    </i>
    <i>
      <x v="5"/>
    </i>
    <i>
      <x v="4"/>
    </i>
    <i>
      <x v="9"/>
    </i>
    <i>
      <x v="10"/>
    </i>
    <i>
      <x v="8"/>
    </i>
    <i>
      <x v="7"/>
    </i>
    <i>
      <x v="6"/>
    </i>
    <i t="grand">
      <x/>
    </i>
  </rowItems>
  <colItems count="1">
    <i/>
  </colItems>
  <dataFields count="1">
    <dataField name="Quantity Ordered" fld="8" baseField="0" baseItem="0"/>
  </dataFields>
  <chartFormats count="1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771DED-BA4A-4D34-8740-C2356000143D}" name="PivotTable1" cacheId="118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3">
  <location ref="A175:B181" firstHeaderRow="1" firstDataRow="1" firstDataCol="1"/>
  <pivotFields count="13">
    <pivotField dataField="1" compact="0" outline="0" showAll="0"/>
    <pivotField compact="0" numFmtId="164" outline="0" showAll="0"/>
    <pivotField compact="0" numFmtId="165" outline="0" showAll="0"/>
    <pivotField compact="0" outline="0" showAll="0"/>
    <pivotField compact="0" outline="0" showAll="0"/>
    <pivotField axis="axisRow" compact="0" outline="0" showAll="0" measureFilter="1" sortType="descending">
      <items count="52">
        <item x="10"/>
        <item x="24"/>
        <item x="37"/>
        <item x="43"/>
        <item x="32"/>
        <item x="7"/>
        <item x="12"/>
        <item x="29"/>
        <item x="40"/>
        <item x="2"/>
        <item x="20"/>
        <item x="48"/>
        <item x="11"/>
        <item x="14"/>
        <item x="44"/>
        <item x="25"/>
        <item x="33"/>
        <item x="38"/>
        <item x="5"/>
        <item x="17"/>
        <item x="9"/>
        <item x="0"/>
        <item x="41"/>
        <item x="49"/>
        <item x="23"/>
        <item x="30"/>
        <item x="13"/>
        <item x="36"/>
        <item x="28"/>
        <item x="47"/>
        <item x="19"/>
        <item x="1"/>
        <item x="16"/>
        <item x="34"/>
        <item x="45"/>
        <item x="26"/>
        <item x="3"/>
        <item x="4"/>
        <item x="42"/>
        <item x="50"/>
        <item x="31"/>
        <item x="27"/>
        <item x="18"/>
        <item x="6"/>
        <item x="39"/>
        <item x="35"/>
        <item x="46"/>
        <item x="8"/>
        <item x="22"/>
        <item x="21"/>
        <item x="15"/>
        <item t="default"/>
      </items>
    </pivotField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6">
    <i>
      <x v="9"/>
    </i>
    <i>
      <x v="24"/>
    </i>
    <i>
      <x v="30"/>
    </i>
    <i>
      <x v="36"/>
    </i>
    <i>
      <x v="37"/>
    </i>
    <i t="grand">
      <x/>
    </i>
  </rowItems>
  <colItems count="1">
    <i/>
  </colItems>
  <dataFields count="1">
    <dataField name="Count of Order No" fld="0" subtotal="count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D0832F-030D-4EF7-829C-D2F2575EDAC6}" name="Supermarket" displayName="Supermarket" ref="A1:M121" totalsRowShown="0">
  <autoFilter ref="A1:M121" xr:uid="{97D0832F-030D-4EF7-829C-D2F2575EDAC6}"/>
  <tableColumns count="13">
    <tableColumn id="1" xr3:uid="{A4025402-F8B8-49B9-A0B1-3F02000A6450}" name="Order No"/>
    <tableColumn id="2" xr3:uid="{E0FACBB6-D2C8-4AFD-A313-E16571F881E9}" name="Order Date" dataDxfId="5"/>
    <tableColumn id="10" xr3:uid="{81251371-D150-4846-BE32-ED96D09E3835}" name="Order Month" dataDxfId="4">
      <calculatedColumnFormula>TEXT(B2,"mmmm-yyyy")</calculatedColumnFormula>
    </tableColumn>
    <tableColumn id="13" xr3:uid="{60884C08-4378-4B9D-9C08-D5F52D266B69}" name="Month" dataDxfId="3"/>
    <tableColumn id="11" xr3:uid="{29100114-0904-422E-8E22-BBF1E3E31965}" name="Order Week" dataDxfId="2">
      <calculatedColumnFormula>WEEKNUM(B2)</calculatedColumnFormula>
    </tableColumn>
    <tableColumn id="3" xr3:uid="{EC441288-8024-40C0-AAF8-14F12F47C190}" name="Customer Name"/>
    <tableColumn id="4" xr3:uid="{707DC2F1-0B4B-4CB9-9ECD-363ADF809E8B}" name="Ship Date" dataDxfId="1"/>
    <tableColumn id="5" xr3:uid="{A216DA02-4F0F-41E6-8EF4-86BBB941EF01}" name="Retail Price "/>
    <tableColumn id="6" xr3:uid="{64C7A503-5302-4785-BCBD-63A87E64E498}" name="Order Quantity"/>
    <tableColumn id="12" xr3:uid="{23183F24-23AF-414F-9844-1B37880DE722}" name="Purchase Total" dataDxfId="0">
      <calculatedColumnFormula>H2*I2</calculatedColumnFormula>
    </tableColumn>
    <tableColumn id="7" xr3:uid="{41653EF8-9F18-4FFA-92E2-24551F6F0273}" name="Tax"/>
    <tableColumn id="8" xr3:uid="{18460C44-2D50-4DCD-8DA1-A21309D3578B}" name="Order Total"/>
    <tableColumn id="9" xr3:uid="{255E76A9-39AF-4DB8-A0B1-FC73C9E28372}" name="Days to Shi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4B641-85A2-41D5-8251-12E6997024AE}">
  <dimension ref="B1:I80"/>
  <sheetViews>
    <sheetView showGridLines="0" workbookViewId="0">
      <selection activeCell="C8" sqref="C8"/>
    </sheetView>
  </sheetViews>
  <sheetFormatPr defaultColWidth="8.85546875" defaultRowHeight="14.45"/>
  <cols>
    <col min="1" max="1" width="4.42578125" style="2" customWidth="1"/>
    <col min="2" max="2" width="10.140625" style="2" bestFit="1" customWidth="1"/>
    <col min="3" max="3" width="13.7109375" style="2" customWidth="1"/>
    <col min="4" max="4" width="19.42578125" style="2" customWidth="1"/>
    <col min="5" max="5" width="13.5703125" style="2" customWidth="1"/>
    <col min="6" max="6" width="19.5703125" style="2" customWidth="1"/>
    <col min="7" max="7" width="17.28515625" style="2" customWidth="1"/>
    <col min="8" max="8" width="11" style="2" customWidth="1"/>
    <col min="9" max="9" width="13.28515625" style="2" customWidth="1"/>
    <col min="10" max="16384" width="8.85546875" style="2"/>
  </cols>
  <sheetData>
    <row r="1" spans="2:9">
      <c r="B1" s="2" t="s">
        <v>0</v>
      </c>
    </row>
    <row r="2" spans="2:9" ht="18.600000000000001" thickBot="1">
      <c r="B2" s="1" t="s">
        <v>1</v>
      </c>
      <c r="C2" s="1"/>
      <c r="D2" s="1"/>
      <c r="E2" s="1"/>
      <c r="F2" s="1"/>
      <c r="G2" s="1"/>
      <c r="H2" s="1"/>
      <c r="I2" s="1"/>
    </row>
    <row r="4" spans="2:9" ht="18.600000000000001" thickBot="1">
      <c r="B4" s="3" t="s">
        <v>2</v>
      </c>
      <c r="C4" s="1"/>
      <c r="D4" s="1"/>
      <c r="E4" s="1"/>
      <c r="F4" s="1"/>
      <c r="G4" s="1"/>
      <c r="H4" s="1"/>
      <c r="I4" s="1"/>
    </row>
    <row r="6" spans="2:9" ht="15.6">
      <c r="H6" s="4" t="s">
        <v>3</v>
      </c>
      <c r="I6" s="5">
        <v>0.1</v>
      </c>
    </row>
    <row r="8" spans="2:9" ht="15.6">
      <c r="B8" s="4" t="s">
        <v>4</v>
      </c>
      <c r="C8" s="4" t="s">
        <v>5</v>
      </c>
      <c r="D8" s="4" t="s">
        <v>6</v>
      </c>
      <c r="E8" s="4" t="s">
        <v>7</v>
      </c>
      <c r="F8" s="4" t="s">
        <v>8</v>
      </c>
      <c r="G8" s="4" t="s">
        <v>9</v>
      </c>
      <c r="H8" s="4" t="s">
        <v>10</v>
      </c>
      <c r="I8" s="6" t="s">
        <v>11</v>
      </c>
    </row>
    <row r="9" spans="2:9">
      <c r="B9" s="7" t="s">
        <v>12</v>
      </c>
      <c r="C9" s="8">
        <v>45292</v>
      </c>
      <c r="D9" s="7" t="s">
        <v>13</v>
      </c>
      <c r="E9" s="8">
        <v>45294</v>
      </c>
      <c r="F9" s="7">
        <v>49.99</v>
      </c>
      <c r="G9" s="7">
        <v>2</v>
      </c>
      <c r="H9" s="7">
        <f>F9*G9*$I$6</f>
        <v>9.9980000000000011</v>
      </c>
      <c r="I9" s="7">
        <f>F9*G9+H9</f>
        <v>109.97800000000001</v>
      </c>
    </row>
    <row r="10" spans="2:9">
      <c r="B10" s="7" t="s">
        <v>14</v>
      </c>
      <c r="C10" s="8">
        <v>45292</v>
      </c>
      <c r="D10" s="7" t="s">
        <v>15</v>
      </c>
      <c r="E10" s="8">
        <v>45295</v>
      </c>
      <c r="F10" s="7">
        <v>29.99</v>
      </c>
      <c r="G10" s="7">
        <v>1</v>
      </c>
      <c r="H10" s="7">
        <f t="shared" ref="H10:H73" si="0">F10*G10*$I$6</f>
        <v>2.9990000000000001</v>
      </c>
      <c r="I10" s="7">
        <f t="shared" ref="I10:I73" si="1">F10*G10+H10</f>
        <v>32.988999999999997</v>
      </c>
    </row>
    <row r="11" spans="2:9">
      <c r="B11" s="7" t="s">
        <v>16</v>
      </c>
      <c r="C11" s="8">
        <v>45293</v>
      </c>
      <c r="D11" s="7" t="s">
        <v>17</v>
      </c>
      <c r="E11" s="8">
        <v>45298</v>
      </c>
      <c r="F11" s="7">
        <v>99.99</v>
      </c>
      <c r="G11" s="7">
        <v>3</v>
      </c>
      <c r="H11" s="7">
        <f t="shared" si="0"/>
        <v>29.997</v>
      </c>
      <c r="I11" s="7">
        <f t="shared" si="1"/>
        <v>329.96699999999998</v>
      </c>
    </row>
    <row r="12" spans="2:9">
      <c r="B12" s="7" t="s">
        <v>18</v>
      </c>
      <c r="C12" s="8">
        <v>45293</v>
      </c>
      <c r="D12" s="7" t="s">
        <v>19</v>
      </c>
      <c r="E12" s="8">
        <v>45294</v>
      </c>
      <c r="F12" s="7">
        <v>19.989999999999998</v>
      </c>
      <c r="G12" s="7">
        <v>4</v>
      </c>
      <c r="H12" s="7">
        <f t="shared" si="0"/>
        <v>7.9959999999999996</v>
      </c>
      <c r="I12" s="7">
        <f t="shared" si="1"/>
        <v>87.955999999999989</v>
      </c>
    </row>
    <row r="13" spans="2:9">
      <c r="B13" s="7" t="s">
        <v>20</v>
      </c>
      <c r="C13" s="8">
        <v>45294</v>
      </c>
      <c r="D13" s="7" t="s">
        <v>21</v>
      </c>
      <c r="E13" s="8">
        <v>45299</v>
      </c>
      <c r="F13" s="7">
        <v>149.99</v>
      </c>
      <c r="G13" s="7">
        <v>1</v>
      </c>
      <c r="H13" s="7">
        <f t="shared" si="0"/>
        <v>14.999000000000002</v>
      </c>
      <c r="I13" s="7">
        <f t="shared" si="1"/>
        <v>164.989</v>
      </c>
    </row>
    <row r="14" spans="2:9">
      <c r="B14" s="7" t="s">
        <v>22</v>
      </c>
      <c r="C14" s="8">
        <v>45294</v>
      </c>
      <c r="D14" s="7" t="s">
        <v>23</v>
      </c>
      <c r="E14" s="8">
        <v>45297</v>
      </c>
      <c r="F14" s="7">
        <v>79.989999999999995</v>
      </c>
      <c r="G14" s="7">
        <v>2</v>
      </c>
      <c r="H14" s="7">
        <f t="shared" si="0"/>
        <v>15.997999999999999</v>
      </c>
      <c r="I14" s="7">
        <f t="shared" si="1"/>
        <v>175.97799999999998</v>
      </c>
    </row>
    <row r="15" spans="2:9">
      <c r="B15" s="7" t="s">
        <v>24</v>
      </c>
      <c r="C15" s="8">
        <v>45295</v>
      </c>
      <c r="D15" s="7" t="s">
        <v>25</v>
      </c>
      <c r="E15" s="8">
        <v>45297</v>
      </c>
      <c r="F15" s="7">
        <v>39.99</v>
      </c>
      <c r="G15" s="7">
        <v>3</v>
      </c>
      <c r="H15" s="7">
        <f t="shared" si="0"/>
        <v>11.997</v>
      </c>
      <c r="I15" s="7">
        <f t="shared" si="1"/>
        <v>131.96699999999998</v>
      </c>
    </row>
    <row r="16" spans="2:9">
      <c r="B16" s="7" t="s">
        <v>26</v>
      </c>
      <c r="C16" s="8">
        <v>45295</v>
      </c>
      <c r="D16" s="7" t="s">
        <v>27</v>
      </c>
      <c r="E16" s="8">
        <v>45300</v>
      </c>
      <c r="F16" s="7">
        <v>69.989999999999995</v>
      </c>
      <c r="G16" s="7">
        <v>2</v>
      </c>
      <c r="H16" s="7">
        <f t="shared" si="0"/>
        <v>13.997999999999999</v>
      </c>
      <c r="I16" s="7">
        <f t="shared" si="1"/>
        <v>153.97799999999998</v>
      </c>
    </row>
    <row r="17" spans="2:9">
      <c r="B17" s="7" t="s">
        <v>28</v>
      </c>
      <c r="C17" s="8">
        <v>45296</v>
      </c>
      <c r="D17" s="7" t="s">
        <v>29</v>
      </c>
      <c r="E17" s="8">
        <v>45297</v>
      </c>
      <c r="F17" s="7">
        <v>89.99</v>
      </c>
      <c r="G17" s="7">
        <v>1</v>
      </c>
      <c r="H17" s="7">
        <f t="shared" si="0"/>
        <v>8.9990000000000006</v>
      </c>
      <c r="I17" s="7">
        <f t="shared" si="1"/>
        <v>98.98899999999999</v>
      </c>
    </row>
    <row r="18" spans="2:9">
      <c r="B18" s="7" t="s">
        <v>30</v>
      </c>
      <c r="C18" s="8">
        <v>45296</v>
      </c>
      <c r="D18" s="7" t="s">
        <v>31</v>
      </c>
      <c r="E18" s="8">
        <v>45299</v>
      </c>
      <c r="F18" s="7">
        <v>199.99</v>
      </c>
      <c r="G18" s="7">
        <v>1</v>
      </c>
      <c r="H18" s="7">
        <f t="shared" si="0"/>
        <v>19.999000000000002</v>
      </c>
      <c r="I18" s="7">
        <f t="shared" si="1"/>
        <v>219.989</v>
      </c>
    </row>
    <row r="19" spans="2:9">
      <c r="B19" s="7" t="s">
        <v>32</v>
      </c>
      <c r="C19" s="8">
        <v>45297</v>
      </c>
      <c r="D19" s="7" t="s">
        <v>33</v>
      </c>
      <c r="E19" s="8">
        <v>45298</v>
      </c>
      <c r="F19" s="7">
        <v>29.99</v>
      </c>
      <c r="G19" s="7">
        <v>5</v>
      </c>
      <c r="H19" s="7">
        <f t="shared" si="0"/>
        <v>14.994999999999999</v>
      </c>
      <c r="I19" s="7">
        <f t="shared" si="1"/>
        <v>164.94499999999999</v>
      </c>
    </row>
    <row r="20" spans="2:9">
      <c r="B20" s="7" t="s">
        <v>34</v>
      </c>
      <c r="C20" s="8">
        <v>45297</v>
      </c>
      <c r="D20" s="7" t="s">
        <v>35</v>
      </c>
      <c r="E20" s="8">
        <v>45299</v>
      </c>
      <c r="F20" s="7">
        <v>79.989999999999995</v>
      </c>
      <c r="G20" s="7">
        <v>2</v>
      </c>
      <c r="H20" s="7">
        <f t="shared" si="0"/>
        <v>15.997999999999999</v>
      </c>
      <c r="I20" s="7">
        <f t="shared" si="1"/>
        <v>175.97799999999998</v>
      </c>
    </row>
    <row r="21" spans="2:9">
      <c r="B21" s="7" t="s">
        <v>36</v>
      </c>
      <c r="C21" s="8">
        <v>45298</v>
      </c>
      <c r="D21" s="7" t="s">
        <v>37</v>
      </c>
      <c r="E21" s="8">
        <v>45300</v>
      </c>
      <c r="F21" s="7">
        <v>49.99</v>
      </c>
      <c r="G21" s="7">
        <v>3</v>
      </c>
      <c r="H21" s="7">
        <f t="shared" si="0"/>
        <v>14.997</v>
      </c>
      <c r="I21" s="7">
        <f t="shared" si="1"/>
        <v>164.96699999999998</v>
      </c>
    </row>
    <row r="22" spans="2:9">
      <c r="B22" s="7" t="s">
        <v>38</v>
      </c>
      <c r="C22" s="8">
        <v>45298</v>
      </c>
      <c r="D22" s="7" t="s">
        <v>39</v>
      </c>
      <c r="E22" s="8">
        <v>45303</v>
      </c>
      <c r="F22" s="7">
        <v>129.99</v>
      </c>
      <c r="G22" s="7">
        <v>1</v>
      </c>
      <c r="H22" s="7">
        <f t="shared" si="0"/>
        <v>12.999000000000002</v>
      </c>
      <c r="I22" s="7">
        <f t="shared" si="1"/>
        <v>142.989</v>
      </c>
    </row>
    <row r="23" spans="2:9">
      <c r="B23" s="7" t="s">
        <v>40</v>
      </c>
      <c r="C23" s="8">
        <v>45299</v>
      </c>
      <c r="D23" s="7" t="s">
        <v>41</v>
      </c>
      <c r="E23" s="8">
        <v>45304</v>
      </c>
      <c r="F23" s="7">
        <v>19.989999999999998</v>
      </c>
      <c r="G23" s="7">
        <v>4</v>
      </c>
      <c r="H23" s="7">
        <f t="shared" si="0"/>
        <v>7.9959999999999996</v>
      </c>
      <c r="I23" s="7">
        <f t="shared" si="1"/>
        <v>87.955999999999989</v>
      </c>
    </row>
    <row r="24" spans="2:9">
      <c r="B24" s="7" t="s">
        <v>42</v>
      </c>
      <c r="C24" s="8">
        <v>45299</v>
      </c>
      <c r="D24" s="7" t="s">
        <v>43</v>
      </c>
      <c r="E24" s="8">
        <v>45303</v>
      </c>
      <c r="F24" s="7">
        <v>149.99</v>
      </c>
      <c r="G24" s="7">
        <v>1</v>
      </c>
      <c r="H24" s="7">
        <f t="shared" si="0"/>
        <v>14.999000000000002</v>
      </c>
      <c r="I24" s="7">
        <f t="shared" si="1"/>
        <v>164.989</v>
      </c>
    </row>
    <row r="25" spans="2:9">
      <c r="B25" s="7" t="s">
        <v>44</v>
      </c>
      <c r="C25" s="8">
        <v>45300</v>
      </c>
      <c r="D25" s="7" t="s">
        <v>45</v>
      </c>
      <c r="E25" s="8">
        <v>45305</v>
      </c>
      <c r="F25" s="7">
        <v>69.989999999999995</v>
      </c>
      <c r="G25" s="7">
        <v>2</v>
      </c>
      <c r="H25" s="7">
        <f t="shared" si="0"/>
        <v>13.997999999999999</v>
      </c>
      <c r="I25" s="7">
        <f t="shared" si="1"/>
        <v>153.97799999999998</v>
      </c>
    </row>
    <row r="26" spans="2:9">
      <c r="B26" s="7" t="s">
        <v>46</v>
      </c>
      <c r="C26" s="8">
        <v>45300</v>
      </c>
      <c r="D26" s="7" t="s">
        <v>47</v>
      </c>
      <c r="E26" s="8">
        <v>45303</v>
      </c>
      <c r="F26" s="7">
        <v>39.99</v>
      </c>
      <c r="G26" s="7">
        <v>3</v>
      </c>
      <c r="H26" s="7">
        <f t="shared" si="0"/>
        <v>11.997</v>
      </c>
      <c r="I26" s="7">
        <f t="shared" si="1"/>
        <v>131.96699999999998</v>
      </c>
    </row>
    <row r="27" spans="2:9">
      <c r="B27" s="7" t="s">
        <v>48</v>
      </c>
      <c r="C27" s="8">
        <v>45301</v>
      </c>
      <c r="D27" s="7" t="s">
        <v>49</v>
      </c>
      <c r="E27" s="8">
        <v>45302</v>
      </c>
      <c r="F27" s="7">
        <v>199.99</v>
      </c>
      <c r="G27" s="7">
        <v>1</v>
      </c>
      <c r="H27" s="7">
        <f t="shared" si="0"/>
        <v>19.999000000000002</v>
      </c>
      <c r="I27" s="7">
        <f t="shared" si="1"/>
        <v>219.989</v>
      </c>
    </row>
    <row r="28" spans="2:9">
      <c r="B28" s="7" t="s">
        <v>50</v>
      </c>
      <c r="C28" s="8">
        <v>45301</v>
      </c>
      <c r="D28" s="7" t="s">
        <v>51</v>
      </c>
      <c r="E28" s="8">
        <v>45305</v>
      </c>
      <c r="F28" s="7">
        <v>29.99</v>
      </c>
      <c r="G28" s="7">
        <v>5</v>
      </c>
      <c r="H28" s="7">
        <f t="shared" si="0"/>
        <v>14.994999999999999</v>
      </c>
      <c r="I28" s="7">
        <f t="shared" si="1"/>
        <v>164.94499999999999</v>
      </c>
    </row>
    <row r="29" spans="2:9">
      <c r="B29" s="7" t="s">
        <v>52</v>
      </c>
      <c r="C29" s="8">
        <v>45302</v>
      </c>
      <c r="D29" s="7" t="s">
        <v>53</v>
      </c>
      <c r="E29" s="8">
        <v>45305</v>
      </c>
      <c r="F29" s="7">
        <v>79.989999999999995</v>
      </c>
      <c r="G29" s="7">
        <v>2</v>
      </c>
      <c r="H29" s="7">
        <f t="shared" si="0"/>
        <v>15.997999999999999</v>
      </c>
      <c r="I29" s="7">
        <f t="shared" si="1"/>
        <v>175.97799999999998</v>
      </c>
    </row>
    <row r="30" spans="2:9">
      <c r="B30" s="7" t="s">
        <v>54</v>
      </c>
      <c r="C30" s="8">
        <v>45302</v>
      </c>
      <c r="D30" s="7" t="s">
        <v>55</v>
      </c>
      <c r="E30" s="8">
        <v>45306</v>
      </c>
      <c r="F30" s="7">
        <v>49.99</v>
      </c>
      <c r="G30" s="7">
        <v>3</v>
      </c>
      <c r="H30" s="7">
        <f t="shared" si="0"/>
        <v>14.997</v>
      </c>
      <c r="I30" s="7">
        <f t="shared" si="1"/>
        <v>164.96699999999998</v>
      </c>
    </row>
    <row r="31" spans="2:9">
      <c r="B31" s="7" t="s">
        <v>56</v>
      </c>
      <c r="C31" s="8">
        <v>45303</v>
      </c>
      <c r="D31" s="7" t="s">
        <v>57</v>
      </c>
      <c r="E31" s="8">
        <v>45308</v>
      </c>
      <c r="F31" s="7">
        <v>129.99</v>
      </c>
      <c r="G31" s="7">
        <v>1</v>
      </c>
      <c r="H31" s="7">
        <f t="shared" si="0"/>
        <v>12.999000000000002</v>
      </c>
      <c r="I31" s="7">
        <f t="shared" si="1"/>
        <v>142.989</v>
      </c>
    </row>
    <row r="32" spans="2:9">
      <c r="B32" s="7" t="s">
        <v>58</v>
      </c>
      <c r="C32" s="8">
        <v>45303</v>
      </c>
      <c r="D32" s="7" t="s">
        <v>59</v>
      </c>
      <c r="E32" s="8">
        <v>45308</v>
      </c>
      <c r="F32" s="7">
        <v>19.989999999999998</v>
      </c>
      <c r="G32" s="7">
        <v>4</v>
      </c>
      <c r="H32" s="7">
        <f t="shared" si="0"/>
        <v>7.9959999999999996</v>
      </c>
      <c r="I32" s="7">
        <f t="shared" si="1"/>
        <v>87.955999999999989</v>
      </c>
    </row>
    <row r="33" spans="2:9">
      <c r="B33" s="7" t="s">
        <v>60</v>
      </c>
      <c r="C33" s="8">
        <v>45304</v>
      </c>
      <c r="D33" s="7" t="s">
        <v>21</v>
      </c>
      <c r="E33" s="8">
        <v>45308</v>
      </c>
      <c r="F33" s="7">
        <v>149.99</v>
      </c>
      <c r="G33" s="7">
        <v>1</v>
      </c>
      <c r="H33" s="7">
        <f t="shared" si="0"/>
        <v>14.999000000000002</v>
      </c>
      <c r="I33" s="7">
        <f t="shared" si="1"/>
        <v>164.989</v>
      </c>
    </row>
    <row r="34" spans="2:9">
      <c r="B34" s="7" t="s">
        <v>61</v>
      </c>
      <c r="C34" s="8">
        <v>45304</v>
      </c>
      <c r="D34" s="7" t="s">
        <v>62</v>
      </c>
      <c r="E34" s="8">
        <v>45305</v>
      </c>
      <c r="F34" s="7">
        <v>69.989999999999995</v>
      </c>
      <c r="G34" s="7">
        <v>2</v>
      </c>
      <c r="H34" s="7">
        <f t="shared" si="0"/>
        <v>13.997999999999999</v>
      </c>
      <c r="I34" s="7">
        <f t="shared" si="1"/>
        <v>153.97799999999998</v>
      </c>
    </row>
    <row r="35" spans="2:9">
      <c r="B35" s="7" t="s">
        <v>63</v>
      </c>
      <c r="C35" s="8">
        <v>45305</v>
      </c>
      <c r="D35" s="7" t="s">
        <v>64</v>
      </c>
      <c r="E35" s="8">
        <v>45309</v>
      </c>
      <c r="F35" s="7">
        <v>39.99</v>
      </c>
      <c r="G35" s="7">
        <v>3</v>
      </c>
      <c r="H35" s="7">
        <f t="shared" si="0"/>
        <v>11.997</v>
      </c>
      <c r="I35" s="7">
        <f t="shared" si="1"/>
        <v>131.96699999999998</v>
      </c>
    </row>
    <row r="36" spans="2:9">
      <c r="B36" s="7" t="s">
        <v>65</v>
      </c>
      <c r="C36" s="8">
        <v>45305</v>
      </c>
      <c r="D36" s="7" t="s">
        <v>66</v>
      </c>
      <c r="E36" s="8">
        <v>45310</v>
      </c>
      <c r="F36" s="7">
        <v>199.99</v>
      </c>
      <c r="G36" s="7">
        <v>1</v>
      </c>
      <c r="H36" s="7">
        <f t="shared" si="0"/>
        <v>19.999000000000002</v>
      </c>
      <c r="I36" s="7">
        <f t="shared" si="1"/>
        <v>219.989</v>
      </c>
    </row>
    <row r="37" spans="2:9">
      <c r="B37" s="7" t="s">
        <v>67</v>
      </c>
      <c r="C37" s="8">
        <v>45306</v>
      </c>
      <c r="D37" s="7" t="s">
        <v>68</v>
      </c>
      <c r="E37" s="8">
        <v>45310</v>
      </c>
      <c r="F37" s="7">
        <v>29.99</v>
      </c>
      <c r="G37" s="7">
        <v>5</v>
      </c>
      <c r="H37" s="7">
        <f t="shared" si="0"/>
        <v>14.994999999999999</v>
      </c>
      <c r="I37" s="7">
        <f t="shared" si="1"/>
        <v>164.94499999999999</v>
      </c>
    </row>
    <row r="38" spans="2:9">
      <c r="B38" s="7" t="s">
        <v>69</v>
      </c>
      <c r="C38" s="8">
        <v>45306</v>
      </c>
      <c r="D38" s="7" t="s">
        <v>70</v>
      </c>
      <c r="E38" s="8">
        <v>45310</v>
      </c>
      <c r="F38" s="7">
        <v>79.989999999999995</v>
      </c>
      <c r="G38" s="7">
        <v>2</v>
      </c>
      <c r="H38" s="7">
        <f t="shared" si="0"/>
        <v>15.997999999999999</v>
      </c>
      <c r="I38" s="7">
        <f t="shared" si="1"/>
        <v>175.97799999999998</v>
      </c>
    </row>
    <row r="39" spans="2:9">
      <c r="B39" s="7" t="s">
        <v>71</v>
      </c>
      <c r="C39" s="8">
        <v>45307</v>
      </c>
      <c r="D39" s="7" t="s">
        <v>72</v>
      </c>
      <c r="E39" s="8">
        <v>45310</v>
      </c>
      <c r="F39" s="7">
        <v>49.99</v>
      </c>
      <c r="G39" s="7">
        <v>3</v>
      </c>
      <c r="H39" s="7">
        <f t="shared" si="0"/>
        <v>14.997</v>
      </c>
      <c r="I39" s="7">
        <f t="shared" si="1"/>
        <v>164.96699999999998</v>
      </c>
    </row>
    <row r="40" spans="2:9">
      <c r="B40" s="7" t="s">
        <v>73</v>
      </c>
      <c r="C40" s="8">
        <v>45307</v>
      </c>
      <c r="D40" s="7" t="s">
        <v>74</v>
      </c>
      <c r="E40" s="8">
        <v>45308</v>
      </c>
      <c r="F40" s="7">
        <v>129.99</v>
      </c>
      <c r="G40" s="7">
        <v>1</v>
      </c>
      <c r="H40" s="7">
        <f t="shared" si="0"/>
        <v>12.999000000000002</v>
      </c>
      <c r="I40" s="7">
        <f t="shared" si="1"/>
        <v>142.989</v>
      </c>
    </row>
    <row r="41" spans="2:9">
      <c r="B41" s="7" t="s">
        <v>75</v>
      </c>
      <c r="C41" s="8">
        <v>45308</v>
      </c>
      <c r="D41" s="7" t="s">
        <v>76</v>
      </c>
      <c r="E41" s="8">
        <v>45310</v>
      </c>
      <c r="F41" s="7">
        <v>19.989999999999998</v>
      </c>
      <c r="G41" s="7">
        <v>4</v>
      </c>
      <c r="H41" s="7">
        <f t="shared" si="0"/>
        <v>7.9959999999999996</v>
      </c>
      <c r="I41" s="7">
        <f t="shared" si="1"/>
        <v>87.955999999999989</v>
      </c>
    </row>
    <row r="42" spans="2:9">
      <c r="B42" s="7" t="s">
        <v>77</v>
      </c>
      <c r="C42" s="8">
        <v>45308</v>
      </c>
      <c r="D42" s="7" t="s">
        <v>78</v>
      </c>
      <c r="E42" s="8">
        <v>45310</v>
      </c>
      <c r="F42" s="7">
        <v>149.99</v>
      </c>
      <c r="G42" s="7">
        <v>1</v>
      </c>
      <c r="H42" s="7">
        <f t="shared" si="0"/>
        <v>14.999000000000002</v>
      </c>
      <c r="I42" s="7">
        <f t="shared" si="1"/>
        <v>164.989</v>
      </c>
    </row>
    <row r="43" spans="2:9">
      <c r="B43" s="7" t="s">
        <v>79</v>
      </c>
      <c r="C43" s="8">
        <v>45309</v>
      </c>
      <c r="D43" s="7" t="s">
        <v>80</v>
      </c>
      <c r="E43" s="8">
        <v>45314</v>
      </c>
      <c r="F43" s="7">
        <v>69.989999999999995</v>
      </c>
      <c r="G43" s="7">
        <v>2</v>
      </c>
      <c r="H43" s="7">
        <f t="shared" si="0"/>
        <v>13.997999999999999</v>
      </c>
      <c r="I43" s="7">
        <f t="shared" si="1"/>
        <v>153.97799999999998</v>
      </c>
    </row>
    <row r="44" spans="2:9">
      <c r="B44" s="7" t="s">
        <v>81</v>
      </c>
      <c r="C44" s="8">
        <v>45309</v>
      </c>
      <c r="D44" s="7" t="s">
        <v>82</v>
      </c>
      <c r="E44" s="8">
        <v>45310</v>
      </c>
      <c r="F44" s="7">
        <v>39.99</v>
      </c>
      <c r="G44" s="7">
        <v>3</v>
      </c>
      <c r="H44" s="7">
        <f t="shared" si="0"/>
        <v>11.997</v>
      </c>
      <c r="I44" s="7">
        <f t="shared" si="1"/>
        <v>131.96699999999998</v>
      </c>
    </row>
    <row r="45" spans="2:9">
      <c r="B45" s="7" t="s">
        <v>83</v>
      </c>
      <c r="C45" s="8">
        <v>45310</v>
      </c>
      <c r="D45" s="7" t="s">
        <v>84</v>
      </c>
      <c r="E45" s="8">
        <v>45311</v>
      </c>
      <c r="F45" s="7">
        <v>199.99</v>
      </c>
      <c r="G45" s="7">
        <v>1</v>
      </c>
      <c r="H45" s="7">
        <f t="shared" si="0"/>
        <v>19.999000000000002</v>
      </c>
      <c r="I45" s="7">
        <f t="shared" si="1"/>
        <v>219.989</v>
      </c>
    </row>
    <row r="46" spans="2:9">
      <c r="B46" s="7" t="s">
        <v>85</v>
      </c>
      <c r="C46" s="8">
        <v>45310</v>
      </c>
      <c r="D46" s="7" t="s">
        <v>86</v>
      </c>
      <c r="E46" s="8">
        <v>45313</v>
      </c>
      <c r="F46" s="7">
        <v>29.99</v>
      </c>
      <c r="G46" s="7">
        <v>5</v>
      </c>
      <c r="H46" s="7">
        <f t="shared" si="0"/>
        <v>14.994999999999999</v>
      </c>
      <c r="I46" s="7">
        <f t="shared" si="1"/>
        <v>164.94499999999999</v>
      </c>
    </row>
    <row r="47" spans="2:9">
      <c r="B47" s="7" t="s">
        <v>87</v>
      </c>
      <c r="C47" s="8">
        <v>45311</v>
      </c>
      <c r="D47" s="7" t="s">
        <v>17</v>
      </c>
      <c r="E47" s="8">
        <v>45315</v>
      </c>
      <c r="F47" s="7">
        <v>79.989999999999995</v>
      </c>
      <c r="G47" s="7">
        <v>2</v>
      </c>
      <c r="H47" s="7">
        <f t="shared" si="0"/>
        <v>15.997999999999999</v>
      </c>
      <c r="I47" s="7">
        <f t="shared" si="1"/>
        <v>175.97799999999998</v>
      </c>
    </row>
    <row r="48" spans="2:9">
      <c r="B48" s="7" t="s">
        <v>88</v>
      </c>
      <c r="C48" s="8">
        <v>45311</v>
      </c>
      <c r="D48" s="7" t="s">
        <v>59</v>
      </c>
      <c r="E48" s="8">
        <v>45312</v>
      </c>
      <c r="F48" s="7">
        <v>49.99</v>
      </c>
      <c r="G48" s="7">
        <v>3</v>
      </c>
      <c r="H48" s="7">
        <f t="shared" si="0"/>
        <v>14.997</v>
      </c>
      <c r="I48" s="7">
        <f t="shared" si="1"/>
        <v>164.96699999999998</v>
      </c>
    </row>
    <row r="49" spans="2:9">
      <c r="B49" s="7" t="s">
        <v>89</v>
      </c>
      <c r="C49" s="8">
        <v>45312</v>
      </c>
      <c r="D49" s="7" t="s">
        <v>21</v>
      </c>
      <c r="E49" s="8">
        <v>45317</v>
      </c>
      <c r="F49" s="7">
        <v>129.99</v>
      </c>
      <c r="G49" s="7">
        <v>1</v>
      </c>
      <c r="H49" s="7">
        <f t="shared" si="0"/>
        <v>12.999000000000002</v>
      </c>
      <c r="I49" s="7">
        <f t="shared" si="1"/>
        <v>142.989</v>
      </c>
    </row>
    <row r="50" spans="2:9">
      <c r="B50" s="7" t="s">
        <v>90</v>
      </c>
      <c r="C50" s="8">
        <v>45312</v>
      </c>
      <c r="D50" s="7" t="s">
        <v>91</v>
      </c>
      <c r="E50" s="8">
        <v>45314</v>
      </c>
      <c r="F50" s="7">
        <v>19.989999999999998</v>
      </c>
      <c r="G50" s="7">
        <v>4</v>
      </c>
      <c r="H50" s="7">
        <f t="shared" si="0"/>
        <v>7.9959999999999996</v>
      </c>
      <c r="I50" s="7">
        <f t="shared" si="1"/>
        <v>87.955999999999989</v>
      </c>
    </row>
    <row r="51" spans="2:9">
      <c r="B51" s="7" t="s">
        <v>92</v>
      </c>
      <c r="C51" s="8">
        <v>45313</v>
      </c>
      <c r="D51" s="7" t="s">
        <v>93</v>
      </c>
      <c r="E51" s="8">
        <v>45316</v>
      </c>
      <c r="F51" s="7">
        <v>149.99</v>
      </c>
      <c r="G51" s="7">
        <v>1</v>
      </c>
      <c r="H51" s="7">
        <f t="shared" si="0"/>
        <v>14.999000000000002</v>
      </c>
      <c r="I51" s="7">
        <f t="shared" si="1"/>
        <v>164.989</v>
      </c>
    </row>
    <row r="52" spans="2:9">
      <c r="B52" s="7" t="s">
        <v>94</v>
      </c>
      <c r="C52" s="8">
        <v>45313</v>
      </c>
      <c r="D52" s="7" t="s">
        <v>19</v>
      </c>
      <c r="E52" s="8">
        <v>45316</v>
      </c>
      <c r="F52" s="7">
        <v>69.989999999999995</v>
      </c>
      <c r="G52" s="7">
        <v>2</v>
      </c>
      <c r="H52" s="7">
        <f t="shared" si="0"/>
        <v>13.997999999999999</v>
      </c>
      <c r="I52" s="7">
        <f t="shared" si="1"/>
        <v>153.97799999999998</v>
      </c>
    </row>
    <row r="53" spans="2:9">
      <c r="B53" s="7" t="s">
        <v>95</v>
      </c>
      <c r="C53" s="8">
        <v>45314</v>
      </c>
      <c r="D53" s="7" t="s">
        <v>96</v>
      </c>
      <c r="E53" s="8">
        <v>45318</v>
      </c>
      <c r="F53" s="7">
        <v>39.99</v>
      </c>
      <c r="G53" s="7">
        <v>3</v>
      </c>
      <c r="H53" s="7">
        <f t="shared" si="0"/>
        <v>11.997</v>
      </c>
      <c r="I53" s="7">
        <f t="shared" si="1"/>
        <v>131.96699999999998</v>
      </c>
    </row>
    <row r="54" spans="2:9">
      <c r="B54" s="7" t="s">
        <v>97</v>
      </c>
      <c r="C54" s="8">
        <v>45314</v>
      </c>
      <c r="D54" s="7" t="s">
        <v>51</v>
      </c>
      <c r="E54" s="8">
        <v>45317</v>
      </c>
      <c r="F54" s="7">
        <v>199.99</v>
      </c>
      <c r="G54" s="7">
        <v>1</v>
      </c>
      <c r="H54" s="7">
        <f t="shared" si="0"/>
        <v>19.999000000000002</v>
      </c>
      <c r="I54" s="7">
        <f t="shared" si="1"/>
        <v>219.989</v>
      </c>
    </row>
    <row r="55" spans="2:9">
      <c r="B55" s="7" t="s">
        <v>98</v>
      </c>
      <c r="C55" s="8">
        <v>45315</v>
      </c>
      <c r="D55" s="7" t="s">
        <v>99</v>
      </c>
      <c r="E55" s="8">
        <v>45316</v>
      </c>
      <c r="F55" s="7">
        <v>29.99</v>
      </c>
      <c r="G55" s="7">
        <v>5</v>
      </c>
      <c r="H55" s="7">
        <f t="shared" si="0"/>
        <v>14.994999999999999</v>
      </c>
      <c r="I55" s="7">
        <f t="shared" si="1"/>
        <v>164.94499999999999</v>
      </c>
    </row>
    <row r="56" spans="2:9">
      <c r="B56" s="7" t="s">
        <v>100</v>
      </c>
      <c r="C56" s="8">
        <v>45315</v>
      </c>
      <c r="D56" s="7" t="s">
        <v>101</v>
      </c>
      <c r="E56" s="8">
        <v>45317</v>
      </c>
      <c r="F56" s="7">
        <v>79.989999999999995</v>
      </c>
      <c r="G56" s="7">
        <v>2</v>
      </c>
      <c r="H56" s="7">
        <f t="shared" si="0"/>
        <v>15.997999999999999</v>
      </c>
      <c r="I56" s="7">
        <f t="shared" si="1"/>
        <v>175.97799999999998</v>
      </c>
    </row>
    <row r="57" spans="2:9">
      <c r="B57" s="7" t="s">
        <v>102</v>
      </c>
      <c r="C57" s="8">
        <v>45316</v>
      </c>
      <c r="D57" s="7" t="s">
        <v>103</v>
      </c>
      <c r="E57" s="8">
        <v>45321</v>
      </c>
      <c r="F57" s="7">
        <v>49.99</v>
      </c>
      <c r="G57" s="7">
        <v>3</v>
      </c>
      <c r="H57" s="7">
        <f t="shared" si="0"/>
        <v>14.997</v>
      </c>
      <c r="I57" s="7">
        <f t="shared" si="1"/>
        <v>164.96699999999998</v>
      </c>
    </row>
    <row r="58" spans="2:9">
      <c r="B58" s="7" t="s">
        <v>104</v>
      </c>
      <c r="C58" s="8">
        <v>45316</v>
      </c>
      <c r="D58" s="7" t="s">
        <v>105</v>
      </c>
      <c r="E58" s="8">
        <v>45318</v>
      </c>
      <c r="F58" s="7">
        <v>129.99</v>
      </c>
      <c r="G58" s="7">
        <v>1</v>
      </c>
      <c r="H58" s="7">
        <f t="shared" si="0"/>
        <v>12.999000000000002</v>
      </c>
      <c r="I58" s="7">
        <f t="shared" si="1"/>
        <v>142.989</v>
      </c>
    </row>
    <row r="59" spans="2:9">
      <c r="B59" s="7" t="s">
        <v>106</v>
      </c>
      <c r="C59" s="8">
        <v>45317</v>
      </c>
      <c r="D59" s="7" t="s">
        <v>107</v>
      </c>
      <c r="E59" s="8">
        <v>45320</v>
      </c>
      <c r="F59" s="7">
        <v>19.989999999999998</v>
      </c>
      <c r="G59" s="7">
        <v>4</v>
      </c>
      <c r="H59" s="7">
        <f t="shared" si="0"/>
        <v>7.9959999999999996</v>
      </c>
      <c r="I59" s="7">
        <f t="shared" si="1"/>
        <v>87.955999999999989</v>
      </c>
    </row>
    <row r="60" spans="2:9">
      <c r="B60" s="7" t="s">
        <v>108</v>
      </c>
      <c r="C60" s="8">
        <v>45317</v>
      </c>
      <c r="D60" s="7" t="s">
        <v>109</v>
      </c>
      <c r="E60" s="8">
        <v>45319</v>
      </c>
      <c r="F60" s="7">
        <v>149.99</v>
      </c>
      <c r="G60" s="7">
        <v>1</v>
      </c>
      <c r="H60" s="7">
        <f t="shared" si="0"/>
        <v>14.999000000000002</v>
      </c>
      <c r="I60" s="7">
        <f t="shared" si="1"/>
        <v>164.989</v>
      </c>
    </row>
    <row r="61" spans="2:9">
      <c r="B61" s="7" t="s">
        <v>110</v>
      </c>
      <c r="C61" s="8">
        <v>45318</v>
      </c>
      <c r="D61" s="7" t="s">
        <v>111</v>
      </c>
      <c r="E61" s="8">
        <v>45322</v>
      </c>
      <c r="F61" s="7">
        <v>69.989999999999995</v>
      </c>
      <c r="G61" s="7">
        <v>2</v>
      </c>
      <c r="H61" s="7">
        <f t="shared" si="0"/>
        <v>13.997999999999999</v>
      </c>
      <c r="I61" s="7">
        <f t="shared" si="1"/>
        <v>153.97799999999998</v>
      </c>
    </row>
    <row r="62" spans="2:9">
      <c r="B62" s="7" t="s">
        <v>112</v>
      </c>
      <c r="C62" s="8">
        <v>45318</v>
      </c>
      <c r="D62" s="7" t="s">
        <v>113</v>
      </c>
      <c r="E62" s="8">
        <v>45322</v>
      </c>
      <c r="F62" s="7">
        <v>39.99</v>
      </c>
      <c r="G62" s="7">
        <v>3</v>
      </c>
      <c r="H62" s="7">
        <f t="shared" si="0"/>
        <v>11.997</v>
      </c>
      <c r="I62" s="7">
        <f t="shared" si="1"/>
        <v>131.96699999999998</v>
      </c>
    </row>
    <row r="63" spans="2:9">
      <c r="B63" s="7" t="s">
        <v>114</v>
      </c>
      <c r="C63" s="8">
        <v>45319</v>
      </c>
      <c r="D63" s="7" t="s">
        <v>115</v>
      </c>
      <c r="E63" s="8">
        <v>45320</v>
      </c>
      <c r="F63" s="7">
        <v>199.99</v>
      </c>
      <c r="G63" s="7">
        <v>1</v>
      </c>
      <c r="H63" s="7">
        <f t="shared" si="0"/>
        <v>19.999000000000002</v>
      </c>
      <c r="I63" s="7">
        <f t="shared" si="1"/>
        <v>219.989</v>
      </c>
    </row>
    <row r="64" spans="2:9">
      <c r="B64" s="7" t="s">
        <v>116</v>
      </c>
      <c r="C64" s="8">
        <v>45319</v>
      </c>
      <c r="D64" s="7" t="s">
        <v>117</v>
      </c>
      <c r="E64" s="8">
        <v>45320</v>
      </c>
      <c r="F64" s="7">
        <v>29.99</v>
      </c>
      <c r="G64" s="7">
        <v>5</v>
      </c>
      <c r="H64" s="7">
        <f t="shared" si="0"/>
        <v>14.994999999999999</v>
      </c>
      <c r="I64" s="7">
        <f t="shared" si="1"/>
        <v>164.94499999999999</v>
      </c>
    </row>
    <row r="65" spans="2:9">
      <c r="B65" s="7" t="s">
        <v>118</v>
      </c>
      <c r="C65" s="8">
        <v>45320</v>
      </c>
      <c r="D65" s="7" t="s">
        <v>119</v>
      </c>
      <c r="E65" s="8">
        <v>45321</v>
      </c>
      <c r="F65" s="7">
        <v>79.989999999999995</v>
      </c>
      <c r="G65" s="7">
        <v>2</v>
      </c>
      <c r="H65" s="7">
        <f t="shared" si="0"/>
        <v>15.997999999999999</v>
      </c>
      <c r="I65" s="7">
        <f t="shared" si="1"/>
        <v>175.97799999999998</v>
      </c>
    </row>
    <row r="66" spans="2:9">
      <c r="B66" s="7" t="s">
        <v>120</v>
      </c>
      <c r="C66" s="8">
        <v>45320</v>
      </c>
      <c r="D66" s="7" t="s">
        <v>91</v>
      </c>
      <c r="E66" s="8">
        <v>45322</v>
      </c>
      <c r="F66" s="7">
        <v>49.99</v>
      </c>
      <c r="G66" s="7">
        <v>3</v>
      </c>
      <c r="H66" s="7">
        <f t="shared" si="0"/>
        <v>14.997</v>
      </c>
      <c r="I66" s="7">
        <f t="shared" si="1"/>
        <v>164.96699999999998</v>
      </c>
    </row>
    <row r="67" spans="2:9">
      <c r="B67" s="7" t="s">
        <v>121</v>
      </c>
      <c r="C67" s="8">
        <v>45321</v>
      </c>
      <c r="D67" s="7" t="s">
        <v>93</v>
      </c>
      <c r="E67" s="8">
        <v>45322</v>
      </c>
      <c r="F67" s="7">
        <v>129.99</v>
      </c>
      <c r="G67" s="7">
        <v>1</v>
      </c>
      <c r="H67" s="7">
        <f t="shared" si="0"/>
        <v>12.999000000000002</v>
      </c>
      <c r="I67" s="7">
        <f t="shared" si="1"/>
        <v>142.989</v>
      </c>
    </row>
    <row r="68" spans="2:9">
      <c r="B68" s="7" t="s">
        <v>122</v>
      </c>
      <c r="C68" s="8">
        <v>45321</v>
      </c>
      <c r="D68" s="7" t="s">
        <v>19</v>
      </c>
      <c r="E68" s="8">
        <v>45323</v>
      </c>
      <c r="F68" s="7">
        <v>19.989999999999998</v>
      </c>
      <c r="G68" s="7">
        <v>4</v>
      </c>
      <c r="H68" s="7">
        <f t="shared" si="0"/>
        <v>7.9959999999999996</v>
      </c>
      <c r="I68" s="7">
        <f t="shared" si="1"/>
        <v>87.955999999999989</v>
      </c>
    </row>
    <row r="69" spans="2:9">
      <c r="B69" s="7" t="s">
        <v>123</v>
      </c>
      <c r="C69" s="8">
        <v>45322</v>
      </c>
      <c r="D69" s="7" t="s">
        <v>96</v>
      </c>
      <c r="E69" s="8">
        <v>45324</v>
      </c>
      <c r="F69" s="7">
        <v>149.99</v>
      </c>
      <c r="G69" s="7">
        <v>1</v>
      </c>
      <c r="H69" s="7">
        <f t="shared" si="0"/>
        <v>14.999000000000002</v>
      </c>
      <c r="I69" s="7">
        <f t="shared" si="1"/>
        <v>164.989</v>
      </c>
    </row>
    <row r="70" spans="2:9">
      <c r="B70" s="7" t="s">
        <v>124</v>
      </c>
      <c r="C70" s="8">
        <v>45322</v>
      </c>
      <c r="D70" s="7" t="s">
        <v>51</v>
      </c>
      <c r="E70" s="8">
        <v>45326</v>
      </c>
      <c r="F70" s="7">
        <v>69.989999999999995</v>
      </c>
      <c r="G70" s="7">
        <v>2</v>
      </c>
      <c r="H70" s="7">
        <f t="shared" si="0"/>
        <v>13.997999999999999</v>
      </c>
      <c r="I70" s="7">
        <f t="shared" si="1"/>
        <v>153.97799999999998</v>
      </c>
    </row>
    <row r="71" spans="2:9">
      <c r="B71" s="7" t="s">
        <v>125</v>
      </c>
      <c r="C71" s="8">
        <v>45323</v>
      </c>
      <c r="D71" s="7" t="s">
        <v>99</v>
      </c>
      <c r="E71" s="8">
        <v>45324</v>
      </c>
      <c r="F71" s="7">
        <v>39.99</v>
      </c>
      <c r="G71" s="7">
        <v>3</v>
      </c>
      <c r="H71" s="7">
        <f t="shared" si="0"/>
        <v>11.997</v>
      </c>
      <c r="I71" s="7">
        <f t="shared" si="1"/>
        <v>131.96699999999998</v>
      </c>
    </row>
    <row r="72" spans="2:9">
      <c r="B72" s="7" t="s">
        <v>126</v>
      </c>
      <c r="C72" s="8">
        <v>45323</v>
      </c>
      <c r="D72" s="7" t="s">
        <v>101</v>
      </c>
      <c r="E72" s="8">
        <v>45327</v>
      </c>
      <c r="F72" s="7">
        <v>199.99</v>
      </c>
      <c r="G72" s="7">
        <v>1</v>
      </c>
      <c r="H72" s="7">
        <f t="shared" si="0"/>
        <v>19.999000000000002</v>
      </c>
      <c r="I72" s="7">
        <f t="shared" si="1"/>
        <v>219.989</v>
      </c>
    </row>
    <row r="73" spans="2:9">
      <c r="B73" s="7" t="s">
        <v>127</v>
      </c>
      <c r="C73" s="8">
        <v>45323</v>
      </c>
      <c r="D73" s="7" t="s">
        <v>103</v>
      </c>
      <c r="E73" s="8">
        <v>45325</v>
      </c>
      <c r="F73" s="7">
        <v>29.99</v>
      </c>
      <c r="G73" s="7">
        <v>5</v>
      </c>
      <c r="H73" s="7">
        <f t="shared" si="0"/>
        <v>14.994999999999999</v>
      </c>
      <c r="I73" s="7">
        <f t="shared" si="1"/>
        <v>164.94499999999999</v>
      </c>
    </row>
    <row r="74" spans="2:9">
      <c r="B74" s="7" t="s">
        <v>128</v>
      </c>
      <c r="C74" s="8">
        <v>45324</v>
      </c>
      <c r="D74" s="7" t="s">
        <v>105</v>
      </c>
      <c r="E74" s="8">
        <v>45328</v>
      </c>
      <c r="F74" s="7">
        <v>79.989999999999995</v>
      </c>
      <c r="G74" s="7">
        <v>2</v>
      </c>
      <c r="H74" s="7">
        <f t="shared" ref="H74:H78" si="2">F74*G74*$I$6</f>
        <v>15.997999999999999</v>
      </c>
      <c r="I74" s="7">
        <f t="shared" ref="I74:I78" si="3">F74*G74+H74</f>
        <v>175.97799999999998</v>
      </c>
    </row>
    <row r="75" spans="2:9">
      <c r="B75" s="7" t="s">
        <v>129</v>
      </c>
      <c r="C75" s="8">
        <v>45325</v>
      </c>
      <c r="D75" s="7" t="s">
        <v>107</v>
      </c>
      <c r="E75" s="8">
        <v>45328</v>
      </c>
      <c r="F75" s="7">
        <v>49.99</v>
      </c>
      <c r="G75" s="7">
        <v>3</v>
      </c>
      <c r="H75" s="7">
        <f t="shared" si="2"/>
        <v>14.997</v>
      </c>
      <c r="I75" s="7">
        <f t="shared" si="3"/>
        <v>164.96699999999998</v>
      </c>
    </row>
    <row r="76" spans="2:9">
      <c r="B76" s="7" t="s">
        <v>130</v>
      </c>
      <c r="C76" s="8">
        <v>45326</v>
      </c>
      <c r="D76" s="7" t="s">
        <v>109</v>
      </c>
      <c r="E76" s="8">
        <v>45327</v>
      </c>
      <c r="F76" s="7">
        <v>129.99</v>
      </c>
      <c r="G76" s="7">
        <v>1</v>
      </c>
      <c r="H76" s="7">
        <f t="shared" si="2"/>
        <v>12.999000000000002</v>
      </c>
      <c r="I76" s="7">
        <f t="shared" si="3"/>
        <v>142.989</v>
      </c>
    </row>
    <row r="77" spans="2:9">
      <c r="B77" s="7" t="s">
        <v>131</v>
      </c>
      <c r="C77" s="8">
        <v>45326</v>
      </c>
      <c r="D77" s="7" t="s">
        <v>111</v>
      </c>
      <c r="E77" s="8">
        <v>45330</v>
      </c>
      <c r="F77" s="7">
        <v>19.989999999999998</v>
      </c>
      <c r="G77" s="7">
        <v>4</v>
      </c>
      <c r="H77" s="7">
        <f t="shared" si="2"/>
        <v>7.9959999999999996</v>
      </c>
      <c r="I77" s="7">
        <f t="shared" si="3"/>
        <v>87.955999999999989</v>
      </c>
    </row>
    <row r="78" spans="2:9">
      <c r="B78" s="7" t="s">
        <v>132</v>
      </c>
      <c r="C78" s="8">
        <v>45326</v>
      </c>
      <c r="D78" s="7" t="s">
        <v>113</v>
      </c>
      <c r="E78" s="8">
        <v>45329</v>
      </c>
      <c r="F78" s="7">
        <v>149.99</v>
      </c>
      <c r="G78" s="7">
        <v>1</v>
      </c>
      <c r="H78" s="7">
        <f t="shared" si="2"/>
        <v>14.999000000000002</v>
      </c>
      <c r="I78" s="7">
        <f t="shared" si="3"/>
        <v>164.989</v>
      </c>
    </row>
    <row r="79" spans="2:9">
      <c r="C79" s="9"/>
    </row>
    <row r="80" spans="2:9">
      <c r="C8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5B36D-6D7A-4396-843B-11B46A938A94}">
  <dimension ref="A1:O122"/>
  <sheetViews>
    <sheetView workbookViewId="0">
      <pane ySplit="1" topLeftCell="E2" activePane="bottomLeft" state="frozen"/>
      <selection pane="bottomLeft" activeCell="H2" sqref="H2"/>
    </sheetView>
  </sheetViews>
  <sheetFormatPr defaultRowHeight="15"/>
  <cols>
    <col min="1" max="1" width="11.42578125" bestFit="1" customWidth="1"/>
    <col min="2" max="2" width="13.140625" style="10" bestFit="1" customWidth="1"/>
    <col min="3" max="3" width="20.42578125" bestFit="1" customWidth="1"/>
    <col min="4" max="4" width="12" style="10" bestFit="1" customWidth="1"/>
    <col min="5" max="5" width="19.28515625" bestFit="1" customWidth="1"/>
    <col min="6" max="6" width="16.5703125" bestFit="1" customWidth="1"/>
    <col min="7" max="7" width="12" bestFit="1" customWidth="1"/>
    <col min="8" max="8" width="13.42578125" bestFit="1" customWidth="1"/>
    <col min="9" max="9" width="17.140625" customWidth="1"/>
    <col min="10" max="10" width="14.5703125" customWidth="1"/>
  </cols>
  <sheetData>
    <row r="1" spans="1:13">
      <c r="A1" t="s">
        <v>4</v>
      </c>
      <c r="B1" s="10" t="s">
        <v>5</v>
      </c>
      <c r="C1" s="10" t="s">
        <v>133</v>
      </c>
      <c r="D1" s="10" t="s">
        <v>134</v>
      </c>
      <c r="E1" s="10" t="s">
        <v>135</v>
      </c>
      <c r="F1" t="s">
        <v>6</v>
      </c>
      <c r="G1" s="10" t="s">
        <v>7</v>
      </c>
      <c r="H1" t="s">
        <v>136</v>
      </c>
      <c r="I1" t="s">
        <v>9</v>
      </c>
      <c r="J1" t="s">
        <v>137</v>
      </c>
      <c r="K1" t="s">
        <v>3</v>
      </c>
      <c r="L1" t="s">
        <v>138</v>
      </c>
      <c r="M1" t="s">
        <v>139</v>
      </c>
    </row>
    <row r="2" spans="1:13">
      <c r="A2" t="s">
        <v>12</v>
      </c>
      <c r="B2" s="10">
        <v>45292</v>
      </c>
      <c r="C2" t="str">
        <f>TEXT(B2,"mmmm-yyyy")</f>
        <v>January-2024</v>
      </c>
      <c r="D2" s="26" t="s">
        <v>140</v>
      </c>
      <c r="E2">
        <f>WEEKNUM(B2)</f>
        <v>1</v>
      </c>
      <c r="F2" t="s">
        <v>13</v>
      </c>
      <c r="G2" s="10">
        <v>45294</v>
      </c>
      <c r="H2">
        <v>49.99</v>
      </c>
      <c r="I2">
        <v>2</v>
      </c>
      <c r="J2">
        <f t="shared" ref="J2:J33" si="0">H2*I2</f>
        <v>99.98</v>
      </c>
      <c r="K2">
        <v>9.9980000000000011</v>
      </c>
      <c r="L2">
        <v>109.97800000000001</v>
      </c>
      <c r="M2">
        <v>2</v>
      </c>
    </row>
    <row r="3" spans="1:13">
      <c r="A3" t="s">
        <v>14</v>
      </c>
      <c r="B3" s="10">
        <v>45292</v>
      </c>
      <c r="C3" t="str">
        <f t="shared" ref="C3:C66" si="1">TEXT(B3,"mmmm-yyyy")</f>
        <v>January-2024</v>
      </c>
      <c r="D3" t="s">
        <v>140</v>
      </c>
      <c r="E3">
        <f t="shared" ref="E3:E66" si="2">WEEKNUM(B3)</f>
        <v>1</v>
      </c>
      <c r="F3" t="s">
        <v>15</v>
      </c>
      <c r="G3" s="10">
        <v>45295</v>
      </c>
      <c r="H3">
        <v>29.99</v>
      </c>
      <c r="I3">
        <v>1</v>
      </c>
      <c r="J3">
        <f t="shared" si="0"/>
        <v>29.99</v>
      </c>
      <c r="K3">
        <v>2.9990000000000001</v>
      </c>
      <c r="L3">
        <v>32.988999999999997</v>
      </c>
      <c r="M3">
        <v>3</v>
      </c>
    </row>
    <row r="4" spans="1:13">
      <c r="A4" t="s">
        <v>16</v>
      </c>
      <c r="B4" s="10">
        <v>45293</v>
      </c>
      <c r="C4" t="str">
        <f t="shared" si="1"/>
        <v>January-2024</v>
      </c>
      <c r="D4" t="s">
        <v>140</v>
      </c>
      <c r="E4">
        <f t="shared" si="2"/>
        <v>1</v>
      </c>
      <c r="F4" t="s">
        <v>17</v>
      </c>
      <c r="G4" s="10">
        <v>45298</v>
      </c>
      <c r="H4">
        <v>99.99</v>
      </c>
      <c r="I4">
        <v>3</v>
      </c>
      <c r="J4">
        <f t="shared" si="0"/>
        <v>299.96999999999997</v>
      </c>
      <c r="K4">
        <v>29.997</v>
      </c>
      <c r="L4">
        <v>329.96699999999998</v>
      </c>
      <c r="M4">
        <v>5</v>
      </c>
    </row>
    <row r="5" spans="1:13">
      <c r="A5" t="s">
        <v>18</v>
      </c>
      <c r="B5" s="10">
        <v>45293</v>
      </c>
      <c r="C5" t="str">
        <f t="shared" si="1"/>
        <v>January-2024</v>
      </c>
      <c r="D5" t="s">
        <v>140</v>
      </c>
      <c r="E5">
        <f t="shared" si="2"/>
        <v>1</v>
      </c>
      <c r="F5" t="s">
        <v>19</v>
      </c>
      <c r="G5" s="10">
        <v>45294</v>
      </c>
      <c r="H5">
        <v>19.989999999999998</v>
      </c>
      <c r="I5">
        <v>4</v>
      </c>
      <c r="J5">
        <f t="shared" si="0"/>
        <v>79.959999999999994</v>
      </c>
      <c r="K5">
        <v>7.9959999999999996</v>
      </c>
      <c r="L5">
        <v>87.955999999999989</v>
      </c>
      <c r="M5">
        <v>1</v>
      </c>
    </row>
    <row r="6" spans="1:13">
      <c r="A6" t="s">
        <v>20</v>
      </c>
      <c r="B6" s="10">
        <v>45294</v>
      </c>
      <c r="C6" t="str">
        <f t="shared" si="1"/>
        <v>January-2024</v>
      </c>
      <c r="D6" t="s">
        <v>140</v>
      </c>
      <c r="E6">
        <f t="shared" si="2"/>
        <v>1</v>
      </c>
      <c r="F6" t="s">
        <v>21</v>
      </c>
      <c r="G6" s="10">
        <v>45299</v>
      </c>
      <c r="H6">
        <v>149.99</v>
      </c>
      <c r="I6">
        <v>1</v>
      </c>
      <c r="J6">
        <f t="shared" si="0"/>
        <v>149.99</v>
      </c>
      <c r="K6">
        <v>14.999000000000002</v>
      </c>
      <c r="L6">
        <v>164.989</v>
      </c>
      <c r="M6">
        <v>5</v>
      </c>
    </row>
    <row r="7" spans="1:13">
      <c r="A7" t="s">
        <v>22</v>
      </c>
      <c r="B7" s="10">
        <v>45294</v>
      </c>
      <c r="C7" t="str">
        <f t="shared" si="1"/>
        <v>January-2024</v>
      </c>
      <c r="D7" t="s">
        <v>140</v>
      </c>
      <c r="E7">
        <f t="shared" si="2"/>
        <v>1</v>
      </c>
      <c r="F7" t="s">
        <v>23</v>
      </c>
      <c r="G7" s="10">
        <v>45297</v>
      </c>
      <c r="H7">
        <v>79.989999999999995</v>
      </c>
      <c r="I7">
        <v>2</v>
      </c>
      <c r="J7">
        <f t="shared" si="0"/>
        <v>159.97999999999999</v>
      </c>
      <c r="K7">
        <v>15.997999999999999</v>
      </c>
      <c r="L7">
        <v>175.97799999999998</v>
      </c>
      <c r="M7">
        <v>3</v>
      </c>
    </row>
    <row r="8" spans="1:13">
      <c r="A8" t="s">
        <v>24</v>
      </c>
      <c r="B8" s="10">
        <v>45295</v>
      </c>
      <c r="C8" t="str">
        <f t="shared" si="1"/>
        <v>January-2024</v>
      </c>
      <c r="D8" t="s">
        <v>140</v>
      </c>
      <c r="E8">
        <f t="shared" si="2"/>
        <v>1</v>
      </c>
      <c r="F8" t="s">
        <v>25</v>
      </c>
      <c r="G8" s="10">
        <v>45297</v>
      </c>
      <c r="H8">
        <v>39.99</v>
      </c>
      <c r="I8">
        <v>3</v>
      </c>
      <c r="J8">
        <f t="shared" si="0"/>
        <v>119.97</v>
      </c>
      <c r="K8">
        <v>11.997</v>
      </c>
      <c r="L8">
        <v>131.96699999999998</v>
      </c>
      <c r="M8">
        <v>2</v>
      </c>
    </row>
    <row r="9" spans="1:13">
      <c r="A9" t="s">
        <v>26</v>
      </c>
      <c r="B9" s="10">
        <v>45295</v>
      </c>
      <c r="C9" t="str">
        <f t="shared" si="1"/>
        <v>January-2024</v>
      </c>
      <c r="D9" t="s">
        <v>140</v>
      </c>
      <c r="E9">
        <f t="shared" si="2"/>
        <v>1</v>
      </c>
      <c r="F9" t="s">
        <v>27</v>
      </c>
      <c r="G9" s="10">
        <v>45300</v>
      </c>
      <c r="H9">
        <v>69.989999999999995</v>
      </c>
      <c r="I9">
        <v>2</v>
      </c>
      <c r="J9">
        <f t="shared" si="0"/>
        <v>139.97999999999999</v>
      </c>
      <c r="K9">
        <v>13.997999999999999</v>
      </c>
      <c r="L9">
        <v>153.97799999999998</v>
      </c>
      <c r="M9">
        <v>5</v>
      </c>
    </row>
    <row r="10" spans="1:13">
      <c r="A10" t="s">
        <v>28</v>
      </c>
      <c r="B10" s="10">
        <v>45296</v>
      </c>
      <c r="C10" t="str">
        <f t="shared" si="1"/>
        <v>January-2024</v>
      </c>
      <c r="D10" t="s">
        <v>140</v>
      </c>
      <c r="E10">
        <f t="shared" si="2"/>
        <v>1</v>
      </c>
      <c r="F10" t="s">
        <v>29</v>
      </c>
      <c r="G10" s="10">
        <v>45297</v>
      </c>
      <c r="H10">
        <v>89.99</v>
      </c>
      <c r="I10">
        <v>1</v>
      </c>
      <c r="J10">
        <f t="shared" si="0"/>
        <v>89.99</v>
      </c>
      <c r="K10">
        <v>8.9990000000000006</v>
      </c>
      <c r="L10">
        <v>98.98899999999999</v>
      </c>
      <c r="M10">
        <v>1</v>
      </c>
    </row>
    <row r="11" spans="1:13">
      <c r="A11" t="s">
        <v>30</v>
      </c>
      <c r="B11" s="10">
        <v>45296</v>
      </c>
      <c r="C11" t="str">
        <f t="shared" si="1"/>
        <v>January-2024</v>
      </c>
      <c r="D11" t="s">
        <v>140</v>
      </c>
      <c r="E11">
        <f t="shared" si="2"/>
        <v>1</v>
      </c>
      <c r="F11" t="s">
        <v>31</v>
      </c>
      <c r="G11" s="10">
        <v>45299</v>
      </c>
      <c r="H11">
        <v>199.99</v>
      </c>
      <c r="I11">
        <v>1</v>
      </c>
      <c r="J11">
        <f t="shared" si="0"/>
        <v>199.99</v>
      </c>
      <c r="K11">
        <v>19.999000000000002</v>
      </c>
      <c r="L11">
        <v>219.989</v>
      </c>
      <c r="M11">
        <v>3</v>
      </c>
    </row>
    <row r="12" spans="1:13">
      <c r="A12" t="s">
        <v>32</v>
      </c>
      <c r="B12" s="10">
        <v>45297</v>
      </c>
      <c r="C12" t="str">
        <f t="shared" si="1"/>
        <v>January-2024</v>
      </c>
      <c r="D12" t="s">
        <v>140</v>
      </c>
      <c r="E12">
        <f t="shared" si="2"/>
        <v>1</v>
      </c>
      <c r="F12" t="s">
        <v>33</v>
      </c>
      <c r="G12" s="10">
        <v>45298</v>
      </c>
      <c r="H12">
        <v>29.99</v>
      </c>
      <c r="I12">
        <v>5</v>
      </c>
      <c r="J12">
        <f t="shared" si="0"/>
        <v>149.94999999999999</v>
      </c>
      <c r="K12">
        <v>14.994999999999999</v>
      </c>
      <c r="L12">
        <v>164.94499999999999</v>
      </c>
      <c r="M12">
        <v>1</v>
      </c>
    </row>
    <row r="13" spans="1:13">
      <c r="A13" t="s">
        <v>34</v>
      </c>
      <c r="B13" s="10">
        <v>45297</v>
      </c>
      <c r="C13" t="str">
        <f t="shared" si="1"/>
        <v>January-2024</v>
      </c>
      <c r="D13" t="s">
        <v>140</v>
      </c>
      <c r="E13">
        <f t="shared" si="2"/>
        <v>1</v>
      </c>
      <c r="F13" t="s">
        <v>35</v>
      </c>
      <c r="G13" s="10">
        <v>45299</v>
      </c>
      <c r="H13">
        <v>79.989999999999995</v>
      </c>
      <c r="I13">
        <v>2</v>
      </c>
      <c r="J13">
        <f t="shared" si="0"/>
        <v>159.97999999999999</v>
      </c>
      <c r="K13">
        <v>15.997999999999999</v>
      </c>
      <c r="L13">
        <v>175.97799999999998</v>
      </c>
      <c r="M13">
        <v>2</v>
      </c>
    </row>
    <row r="14" spans="1:13">
      <c r="A14" t="s">
        <v>36</v>
      </c>
      <c r="B14" s="10">
        <v>45298</v>
      </c>
      <c r="C14" t="str">
        <f t="shared" si="1"/>
        <v>January-2024</v>
      </c>
      <c r="D14" t="s">
        <v>140</v>
      </c>
      <c r="E14">
        <f t="shared" si="2"/>
        <v>2</v>
      </c>
      <c r="F14" t="s">
        <v>37</v>
      </c>
      <c r="G14" s="10">
        <v>45300</v>
      </c>
      <c r="H14">
        <v>49.99</v>
      </c>
      <c r="I14">
        <v>3</v>
      </c>
      <c r="J14">
        <f t="shared" si="0"/>
        <v>149.97</v>
      </c>
      <c r="K14">
        <v>14.997</v>
      </c>
      <c r="L14">
        <v>164.96699999999998</v>
      </c>
      <c r="M14">
        <v>2</v>
      </c>
    </row>
    <row r="15" spans="1:13">
      <c r="A15" t="s">
        <v>38</v>
      </c>
      <c r="B15" s="10">
        <v>45298</v>
      </c>
      <c r="C15" t="str">
        <f t="shared" si="1"/>
        <v>January-2024</v>
      </c>
      <c r="D15" t="s">
        <v>140</v>
      </c>
      <c r="E15">
        <f t="shared" si="2"/>
        <v>2</v>
      </c>
      <c r="F15" t="s">
        <v>39</v>
      </c>
      <c r="G15" s="10">
        <v>45303</v>
      </c>
      <c r="H15">
        <v>129.99</v>
      </c>
      <c r="I15">
        <v>1</v>
      </c>
      <c r="J15">
        <f t="shared" si="0"/>
        <v>129.99</v>
      </c>
      <c r="K15">
        <v>12.999000000000002</v>
      </c>
      <c r="L15">
        <v>142.989</v>
      </c>
      <c r="M15">
        <v>5</v>
      </c>
    </row>
    <row r="16" spans="1:13">
      <c r="A16" t="s">
        <v>40</v>
      </c>
      <c r="B16" s="10">
        <v>45299</v>
      </c>
      <c r="C16" t="str">
        <f t="shared" si="1"/>
        <v>January-2024</v>
      </c>
      <c r="D16" t="s">
        <v>140</v>
      </c>
      <c r="E16">
        <f t="shared" si="2"/>
        <v>2</v>
      </c>
      <c r="F16" t="s">
        <v>41</v>
      </c>
      <c r="G16" s="10">
        <v>45304</v>
      </c>
      <c r="H16">
        <v>19.989999999999998</v>
      </c>
      <c r="I16">
        <v>4</v>
      </c>
      <c r="J16">
        <f t="shared" si="0"/>
        <v>79.959999999999994</v>
      </c>
      <c r="K16">
        <v>7.9959999999999996</v>
      </c>
      <c r="L16">
        <v>87.955999999999989</v>
      </c>
      <c r="M16">
        <v>5</v>
      </c>
    </row>
    <row r="17" spans="1:13">
      <c r="A17" t="s">
        <v>42</v>
      </c>
      <c r="B17" s="10">
        <v>45299</v>
      </c>
      <c r="C17" t="str">
        <f t="shared" si="1"/>
        <v>January-2024</v>
      </c>
      <c r="D17" t="s">
        <v>140</v>
      </c>
      <c r="E17">
        <f t="shared" si="2"/>
        <v>2</v>
      </c>
      <c r="F17" t="s">
        <v>43</v>
      </c>
      <c r="G17" s="10">
        <v>45303</v>
      </c>
      <c r="H17">
        <v>149.99</v>
      </c>
      <c r="I17">
        <v>1</v>
      </c>
      <c r="J17">
        <f t="shared" si="0"/>
        <v>149.99</v>
      </c>
      <c r="K17">
        <v>14.999000000000002</v>
      </c>
      <c r="L17">
        <v>164.989</v>
      </c>
      <c r="M17">
        <v>4</v>
      </c>
    </row>
    <row r="18" spans="1:13">
      <c r="A18" t="s">
        <v>44</v>
      </c>
      <c r="B18" s="10">
        <v>45300</v>
      </c>
      <c r="C18" t="str">
        <f t="shared" si="1"/>
        <v>January-2024</v>
      </c>
      <c r="D18" t="s">
        <v>140</v>
      </c>
      <c r="E18">
        <f t="shared" si="2"/>
        <v>2</v>
      </c>
      <c r="F18" t="s">
        <v>45</v>
      </c>
      <c r="G18" s="10">
        <v>45305</v>
      </c>
      <c r="H18">
        <v>69.989999999999995</v>
      </c>
      <c r="I18">
        <v>2</v>
      </c>
      <c r="J18">
        <f t="shared" si="0"/>
        <v>139.97999999999999</v>
      </c>
      <c r="K18">
        <v>13.997999999999999</v>
      </c>
      <c r="L18">
        <v>153.97799999999998</v>
      </c>
      <c r="M18">
        <v>5</v>
      </c>
    </row>
    <row r="19" spans="1:13">
      <c r="A19" t="s">
        <v>46</v>
      </c>
      <c r="B19" s="10">
        <v>45300</v>
      </c>
      <c r="C19" t="str">
        <f t="shared" si="1"/>
        <v>January-2024</v>
      </c>
      <c r="D19" t="s">
        <v>140</v>
      </c>
      <c r="E19">
        <f t="shared" si="2"/>
        <v>2</v>
      </c>
      <c r="F19" t="s">
        <v>47</v>
      </c>
      <c r="G19" s="10">
        <v>45303</v>
      </c>
      <c r="H19">
        <v>39.99</v>
      </c>
      <c r="I19">
        <v>3</v>
      </c>
      <c r="J19">
        <f t="shared" si="0"/>
        <v>119.97</v>
      </c>
      <c r="K19">
        <v>11.997</v>
      </c>
      <c r="L19">
        <v>131.96699999999998</v>
      </c>
      <c r="M19">
        <v>3</v>
      </c>
    </row>
    <row r="20" spans="1:13">
      <c r="A20" t="s">
        <v>48</v>
      </c>
      <c r="B20" s="10">
        <v>45301</v>
      </c>
      <c r="C20" t="str">
        <f t="shared" si="1"/>
        <v>January-2024</v>
      </c>
      <c r="D20" t="s">
        <v>140</v>
      </c>
      <c r="E20">
        <f t="shared" si="2"/>
        <v>2</v>
      </c>
      <c r="F20" t="s">
        <v>49</v>
      </c>
      <c r="G20" s="10">
        <v>45302</v>
      </c>
      <c r="H20">
        <v>199.99</v>
      </c>
      <c r="I20">
        <v>1</v>
      </c>
      <c r="J20">
        <f t="shared" si="0"/>
        <v>199.99</v>
      </c>
      <c r="K20">
        <v>19.999000000000002</v>
      </c>
      <c r="L20">
        <v>219.989</v>
      </c>
      <c r="M20">
        <v>1</v>
      </c>
    </row>
    <row r="21" spans="1:13">
      <c r="A21" t="s">
        <v>50</v>
      </c>
      <c r="B21" s="10">
        <v>45301</v>
      </c>
      <c r="C21" t="str">
        <f t="shared" si="1"/>
        <v>January-2024</v>
      </c>
      <c r="D21" t="s">
        <v>140</v>
      </c>
      <c r="E21">
        <f t="shared" si="2"/>
        <v>2</v>
      </c>
      <c r="F21" t="s">
        <v>51</v>
      </c>
      <c r="G21" s="10">
        <v>45305</v>
      </c>
      <c r="H21">
        <v>29.99</v>
      </c>
      <c r="I21">
        <v>5</v>
      </c>
      <c r="J21">
        <f t="shared" si="0"/>
        <v>149.94999999999999</v>
      </c>
      <c r="K21">
        <v>14.994999999999999</v>
      </c>
      <c r="L21">
        <v>164.94499999999999</v>
      </c>
      <c r="M21">
        <v>4</v>
      </c>
    </row>
    <row r="22" spans="1:13">
      <c r="A22" t="s">
        <v>52</v>
      </c>
      <c r="B22" s="10">
        <v>45302</v>
      </c>
      <c r="C22" t="str">
        <f t="shared" si="1"/>
        <v>January-2024</v>
      </c>
      <c r="D22" t="s">
        <v>140</v>
      </c>
      <c r="E22">
        <f t="shared" si="2"/>
        <v>2</v>
      </c>
      <c r="F22" t="s">
        <v>53</v>
      </c>
      <c r="G22" s="10">
        <v>45305</v>
      </c>
      <c r="H22">
        <v>79.989999999999995</v>
      </c>
      <c r="I22">
        <v>2</v>
      </c>
      <c r="J22">
        <f t="shared" si="0"/>
        <v>159.97999999999999</v>
      </c>
      <c r="K22">
        <v>15.997999999999999</v>
      </c>
      <c r="L22">
        <v>175.97799999999998</v>
      </c>
      <c r="M22">
        <v>3</v>
      </c>
    </row>
    <row r="23" spans="1:13">
      <c r="A23" t="s">
        <v>54</v>
      </c>
      <c r="B23" s="10">
        <v>45302</v>
      </c>
      <c r="C23" t="str">
        <f t="shared" si="1"/>
        <v>January-2024</v>
      </c>
      <c r="D23" t="s">
        <v>140</v>
      </c>
      <c r="E23">
        <f t="shared" si="2"/>
        <v>2</v>
      </c>
      <c r="F23" t="s">
        <v>55</v>
      </c>
      <c r="G23" s="10">
        <v>45306</v>
      </c>
      <c r="H23">
        <v>49.99</v>
      </c>
      <c r="I23">
        <v>3</v>
      </c>
      <c r="J23">
        <f t="shared" si="0"/>
        <v>149.97</v>
      </c>
      <c r="K23">
        <v>14.997</v>
      </c>
      <c r="L23">
        <v>164.96699999999998</v>
      </c>
      <c r="M23">
        <v>4</v>
      </c>
    </row>
    <row r="24" spans="1:13">
      <c r="A24" t="s">
        <v>56</v>
      </c>
      <c r="B24" s="10">
        <v>45303</v>
      </c>
      <c r="C24" t="str">
        <f t="shared" si="1"/>
        <v>January-2024</v>
      </c>
      <c r="D24" t="s">
        <v>140</v>
      </c>
      <c r="E24">
        <f t="shared" si="2"/>
        <v>2</v>
      </c>
      <c r="F24" t="s">
        <v>57</v>
      </c>
      <c r="G24" s="10">
        <v>45308</v>
      </c>
      <c r="H24">
        <v>129.99</v>
      </c>
      <c r="I24">
        <v>1</v>
      </c>
      <c r="J24">
        <f t="shared" si="0"/>
        <v>129.99</v>
      </c>
      <c r="K24">
        <v>12.999000000000002</v>
      </c>
      <c r="L24">
        <v>142.989</v>
      </c>
      <c r="M24">
        <v>5</v>
      </c>
    </row>
    <row r="25" spans="1:13">
      <c r="A25" t="s">
        <v>58</v>
      </c>
      <c r="B25" s="10">
        <v>45303</v>
      </c>
      <c r="C25" t="str">
        <f t="shared" si="1"/>
        <v>January-2024</v>
      </c>
      <c r="D25" t="s">
        <v>140</v>
      </c>
      <c r="E25">
        <f t="shared" si="2"/>
        <v>2</v>
      </c>
      <c r="F25" t="s">
        <v>59</v>
      </c>
      <c r="G25" s="10">
        <v>45308</v>
      </c>
      <c r="H25">
        <v>19.989999999999998</v>
      </c>
      <c r="I25">
        <v>4</v>
      </c>
      <c r="J25">
        <f t="shared" si="0"/>
        <v>79.959999999999994</v>
      </c>
      <c r="K25">
        <v>7.9959999999999996</v>
      </c>
      <c r="L25">
        <v>87.955999999999989</v>
      </c>
      <c r="M25">
        <v>5</v>
      </c>
    </row>
    <row r="26" spans="1:13">
      <c r="A26" t="s">
        <v>60</v>
      </c>
      <c r="B26" s="10">
        <v>45304</v>
      </c>
      <c r="C26" t="str">
        <f t="shared" si="1"/>
        <v>January-2024</v>
      </c>
      <c r="D26" t="s">
        <v>140</v>
      </c>
      <c r="E26">
        <f t="shared" si="2"/>
        <v>2</v>
      </c>
      <c r="F26" t="s">
        <v>21</v>
      </c>
      <c r="G26" s="10">
        <v>45308</v>
      </c>
      <c r="H26">
        <v>149.99</v>
      </c>
      <c r="I26">
        <v>1</v>
      </c>
      <c r="J26">
        <f t="shared" si="0"/>
        <v>149.99</v>
      </c>
      <c r="K26">
        <v>14.999000000000002</v>
      </c>
      <c r="L26">
        <v>164.989</v>
      </c>
      <c r="M26">
        <v>4</v>
      </c>
    </row>
    <row r="27" spans="1:13">
      <c r="A27" t="s">
        <v>61</v>
      </c>
      <c r="B27" s="10">
        <v>45304</v>
      </c>
      <c r="C27" t="str">
        <f t="shared" si="1"/>
        <v>January-2024</v>
      </c>
      <c r="D27" t="s">
        <v>140</v>
      </c>
      <c r="E27">
        <f t="shared" si="2"/>
        <v>2</v>
      </c>
      <c r="F27" t="s">
        <v>62</v>
      </c>
      <c r="G27" s="10">
        <v>45305</v>
      </c>
      <c r="H27">
        <v>69.989999999999995</v>
      </c>
      <c r="I27">
        <v>2</v>
      </c>
      <c r="J27">
        <f t="shared" si="0"/>
        <v>139.97999999999999</v>
      </c>
      <c r="K27">
        <v>13.997999999999999</v>
      </c>
      <c r="L27">
        <v>153.97799999999998</v>
      </c>
      <c r="M27">
        <v>1</v>
      </c>
    </row>
    <row r="28" spans="1:13">
      <c r="A28" t="s">
        <v>63</v>
      </c>
      <c r="B28" s="10">
        <v>45305</v>
      </c>
      <c r="C28" t="str">
        <f t="shared" si="1"/>
        <v>January-2024</v>
      </c>
      <c r="D28" t="s">
        <v>140</v>
      </c>
      <c r="E28">
        <f t="shared" si="2"/>
        <v>3</v>
      </c>
      <c r="F28" t="s">
        <v>64</v>
      </c>
      <c r="G28" s="10">
        <v>45309</v>
      </c>
      <c r="H28">
        <v>39.99</v>
      </c>
      <c r="I28">
        <v>3</v>
      </c>
      <c r="J28">
        <f t="shared" si="0"/>
        <v>119.97</v>
      </c>
      <c r="K28">
        <v>11.997</v>
      </c>
      <c r="L28">
        <v>131.96699999999998</v>
      </c>
      <c r="M28">
        <v>4</v>
      </c>
    </row>
    <row r="29" spans="1:13">
      <c r="A29" t="s">
        <v>65</v>
      </c>
      <c r="B29" s="10">
        <v>45305</v>
      </c>
      <c r="C29" t="str">
        <f t="shared" si="1"/>
        <v>January-2024</v>
      </c>
      <c r="D29" t="s">
        <v>140</v>
      </c>
      <c r="E29">
        <f t="shared" si="2"/>
        <v>3</v>
      </c>
      <c r="F29" t="s">
        <v>66</v>
      </c>
      <c r="G29" s="10">
        <v>45310</v>
      </c>
      <c r="H29">
        <v>199.99</v>
      </c>
      <c r="I29">
        <v>1</v>
      </c>
      <c r="J29">
        <f t="shared" si="0"/>
        <v>199.99</v>
      </c>
      <c r="K29">
        <v>19.999000000000002</v>
      </c>
      <c r="L29">
        <v>219.989</v>
      </c>
      <c r="M29">
        <v>5</v>
      </c>
    </row>
    <row r="30" spans="1:13">
      <c r="A30" t="s">
        <v>67</v>
      </c>
      <c r="B30" s="10">
        <v>45306</v>
      </c>
      <c r="C30" t="str">
        <f t="shared" si="1"/>
        <v>January-2024</v>
      </c>
      <c r="D30" t="s">
        <v>140</v>
      </c>
      <c r="E30">
        <f t="shared" si="2"/>
        <v>3</v>
      </c>
      <c r="F30" t="s">
        <v>68</v>
      </c>
      <c r="G30" s="10">
        <v>45310</v>
      </c>
      <c r="H30">
        <v>29.99</v>
      </c>
      <c r="I30">
        <v>5</v>
      </c>
      <c r="J30">
        <f t="shared" si="0"/>
        <v>149.94999999999999</v>
      </c>
      <c r="K30">
        <v>14.994999999999999</v>
      </c>
      <c r="L30">
        <v>164.94499999999999</v>
      </c>
      <c r="M30">
        <v>4</v>
      </c>
    </row>
    <row r="31" spans="1:13">
      <c r="A31" t="s">
        <v>69</v>
      </c>
      <c r="B31" s="10">
        <v>45306</v>
      </c>
      <c r="C31" t="str">
        <f t="shared" si="1"/>
        <v>January-2024</v>
      </c>
      <c r="D31" t="s">
        <v>140</v>
      </c>
      <c r="E31">
        <f t="shared" si="2"/>
        <v>3</v>
      </c>
      <c r="F31" t="s">
        <v>70</v>
      </c>
      <c r="G31" s="10">
        <v>45310</v>
      </c>
      <c r="H31">
        <v>79.989999999999995</v>
      </c>
      <c r="I31">
        <v>2</v>
      </c>
      <c r="J31">
        <f t="shared" si="0"/>
        <v>159.97999999999999</v>
      </c>
      <c r="K31">
        <v>15.997999999999999</v>
      </c>
      <c r="L31">
        <v>175.97799999999998</v>
      </c>
      <c r="M31">
        <v>4</v>
      </c>
    </row>
    <row r="32" spans="1:13">
      <c r="A32" t="s">
        <v>71</v>
      </c>
      <c r="B32" s="10">
        <v>45307</v>
      </c>
      <c r="C32" t="str">
        <f t="shared" si="1"/>
        <v>January-2024</v>
      </c>
      <c r="D32" t="s">
        <v>140</v>
      </c>
      <c r="E32">
        <f t="shared" si="2"/>
        <v>3</v>
      </c>
      <c r="F32" t="s">
        <v>72</v>
      </c>
      <c r="G32" s="10">
        <v>45310</v>
      </c>
      <c r="H32">
        <v>49.99</v>
      </c>
      <c r="I32">
        <v>3</v>
      </c>
      <c r="J32">
        <f t="shared" si="0"/>
        <v>149.97</v>
      </c>
      <c r="K32">
        <v>14.997</v>
      </c>
      <c r="L32">
        <v>164.96699999999998</v>
      </c>
      <c r="M32">
        <v>3</v>
      </c>
    </row>
    <row r="33" spans="1:13">
      <c r="A33" t="s">
        <v>73</v>
      </c>
      <c r="B33" s="10">
        <v>45307</v>
      </c>
      <c r="C33" t="str">
        <f t="shared" si="1"/>
        <v>January-2024</v>
      </c>
      <c r="D33" t="s">
        <v>140</v>
      </c>
      <c r="E33">
        <f t="shared" si="2"/>
        <v>3</v>
      </c>
      <c r="F33" t="s">
        <v>74</v>
      </c>
      <c r="G33" s="10">
        <v>45308</v>
      </c>
      <c r="H33">
        <v>129.99</v>
      </c>
      <c r="I33">
        <v>1</v>
      </c>
      <c r="J33">
        <f t="shared" si="0"/>
        <v>129.99</v>
      </c>
      <c r="K33">
        <v>12.999000000000002</v>
      </c>
      <c r="L33">
        <v>142.989</v>
      </c>
      <c r="M33">
        <v>1</v>
      </c>
    </row>
    <row r="34" spans="1:13">
      <c r="A34" t="s">
        <v>75</v>
      </c>
      <c r="B34" s="10">
        <v>45308</v>
      </c>
      <c r="C34" t="str">
        <f t="shared" si="1"/>
        <v>January-2024</v>
      </c>
      <c r="D34" t="s">
        <v>140</v>
      </c>
      <c r="E34">
        <f t="shared" si="2"/>
        <v>3</v>
      </c>
      <c r="F34" t="s">
        <v>76</v>
      </c>
      <c r="G34" s="10">
        <v>45310</v>
      </c>
      <c r="H34">
        <v>19.989999999999998</v>
      </c>
      <c r="I34">
        <v>4</v>
      </c>
      <c r="J34">
        <f t="shared" ref="J34:J65" si="3">H34*I34</f>
        <v>79.959999999999994</v>
      </c>
      <c r="K34">
        <v>7.9959999999999996</v>
      </c>
      <c r="L34">
        <v>87.955999999999989</v>
      </c>
      <c r="M34">
        <v>2</v>
      </c>
    </row>
    <row r="35" spans="1:13">
      <c r="A35" t="s">
        <v>77</v>
      </c>
      <c r="B35" s="10">
        <v>45308</v>
      </c>
      <c r="C35" t="str">
        <f t="shared" si="1"/>
        <v>January-2024</v>
      </c>
      <c r="D35" t="s">
        <v>140</v>
      </c>
      <c r="E35">
        <f t="shared" si="2"/>
        <v>3</v>
      </c>
      <c r="F35" t="s">
        <v>78</v>
      </c>
      <c r="G35" s="10">
        <v>45310</v>
      </c>
      <c r="H35">
        <v>149.99</v>
      </c>
      <c r="I35">
        <v>1</v>
      </c>
      <c r="J35">
        <f t="shared" si="3"/>
        <v>149.99</v>
      </c>
      <c r="K35">
        <v>14.999000000000002</v>
      </c>
      <c r="L35">
        <v>164.989</v>
      </c>
      <c r="M35">
        <v>2</v>
      </c>
    </row>
    <row r="36" spans="1:13">
      <c r="A36" t="s">
        <v>79</v>
      </c>
      <c r="B36" s="10">
        <v>45309</v>
      </c>
      <c r="C36" t="str">
        <f t="shared" si="1"/>
        <v>January-2024</v>
      </c>
      <c r="D36" t="s">
        <v>140</v>
      </c>
      <c r="E36">
        <f t="shared" si="2"/>
        <v>3</v>
      </c>
      <c r="F36" t="s">
        <v>80</v>
      </c>
      <c r="G36" s="10">
        <v>45314</v>
      </c>
      <c r="H36">
        <v>69.989999999999995</v>
      </c>
      <c r="I36">
        <v>2</v>
      </c>
      <c r="J36">
        <f t="shared" si="3"/>
        <v>139.97999999999999</v>
      </c>
      <c r="K36">
        <v>13.997999999999999</v>
      </c>
      <c r="L36">
        <v>153.97799999999998</v>
      </c>
      <c r="M36">
        <v>5</v>
      </c>
    </row>
    <row r="37" spans="1:13">
      <c r="A37" t="s">
        <v>81</v>
      </c>
      <c r="B37" s="10">
        <v>45309</v>
      </c>
      <c r="C37" t="str">
        <f t="shared" si="1"/>
        <v>January-2024</v>
      </c>
      <c r="D37" t="s">
        <v>140</v>
      </c>
      <c r="E37">
        <f t="shared" si="2"/>
        <v>3</v>
      </c>
      <c r="F37" t="s">
        <v>82</v>
      </c>
      <c r="G37" s="10">
        <v>45310</v>
      </c>
      <c r="H37">
        <v>39.99</v>
      </c>
      <c r="I37">
        <v>3</v>
      </c>
      <c r="J37">
        <f t="shared" si="3"/>
        <v>119.97</v>
      </c>
      <c r="K37">
        <v>11.997</v>
      </c>
      <c r="L37">
        <v>131.96699999999998</v>
      </c>
      <c r="M37">
        <v>1</v>
      </c>
    </row>
    <row r="38" spans="1:13">
      <c r="A38" t="s">
        <v>83</v>
      </c>
      <c r="B38" s="10">
        <v>45310</v>
      </c>
      <c r="C38" t="str">
        <f t="shared" si="1"/>
        <v>January-2024</v>
      </c>
      <c r="D38" t="s">
        <v>140</v>
      </c>
      <c r="E38">
        <f t="shared" si="2"/>
        <v>3</v>
      </c>
      <c r="F38" t="s">
        <v>84</v>
      </c>
      <c r="G38" s="10">
        <v>45311</v>
      </c>
      <c r="H38">
        <v>199.99</v>
      </c>
      <c r="I38">
        <v>1</v>
      </c>
      <c r="J38">
        <f t="shared" si="3"/>
        <v>199.99</v>
      </c>
      <c r="K38">
        <v>19.999000000000002</v>
      </c>
      <c r="L38">
        <v>219.989</v>
      </c>
      <c r="M38">
        <v>1</v>
      </c>
    </row>
    <row r="39" spans="1:13">
      <c r="A39" t="s">
        <v>85</v>
      </c>
      <c r="B39" s="10">
        <v>45310</v>
      </c>
      <c r="C39" t="str">
        <f t="shared" si="1"/>
        <v>January-2024</v>
      </c>
      <c r="D39" t="s">
        <v>140</v>
      </c>
      <c r="E39">
        <f t="shared" si="2"/>
        <v>3</v>
      </c>
      <c r="F39" t="s">
        <v>86</v>
      </c>
      <c r="G39" s="10">
        <v>45313</v>
      </c>
      <c r="H39">
        <v>29.99</v>
      </c>
      <c r="I39">
        <v>5</v>
      </c>
      <c r="J39">
        <f t="shared" si="3"/>
        <v>149.94999999999999</v>
      </c>
      <c r="K39">
        <v>14.994999999999999</v>
      </c>
      <c r="L39">
        <v>164.94499999999999</v>
      </c>
      <c r="M39">
        <v>3</v>
      </c>
    </row>
    <row r="40" spans="1:13">
      <c r="A40" t="s">
        <v>87</v>
      </c>
      <c r="B40" s="10">
        <v>45311</v>
      </c>
      <c r="C40" t="str">
        <f t="shared" si="1"/>
        <v>January-2024</v>
      </c>
      <c r="D40" t="s">
        <v>140</v>
      </c>
      <c r="E40">
        <f t="shared" si="2"/>
        <v>3</v>
      </c>
      <c r="F40" t="s">
        <v>17</v>
      </c>
      <c r="G40" s="10">
        <v>45315</v>
      </c>
      <c r="H40">
        <v>79.989999999999995</v>
      </c>
      <c r="I40">
        <v>2</v>
      </c>
      <c r="J40">
        <f t="shared" si="3"/>
        <v>159.97999999999999</v>
      </c>
      <c r="K40">
        <v>15.997999999999999</v>
      </c>
      <c r="L40">
        <v>175.97799999999998</v>
      </c>
      <c r="M40">
        <v>4</v>
      </c>
    </row>
    <row r="41" spans="1:13">
      <c r="A41" t="s">
        <v>88</v>
      </c>
      <c r="B41" s="10">
        <v>45311</v>
      </c>
      <c r="C41" t="str">
        <f t="shared" si="1"/>
        <v>January-2024</v>
      </c>
      <c r="D41" t="s">
        <v>140</v>
      </c>
      <c r="E41">
        <f t="shared" si="2"/>
        <v>3</v>
      </c>
      <c r="F41" t="s">
        <v>59</v>
      </c>
      <c r="G41" s="10">
        <v>45312</v>
      </c>
      <c r="H41">
        <v>49.99</v>
      </c>
      <c r="I41">
        <v>3</v>
      </c>
      <c r="J41">
        <f t="shared" si="3"/>
        <v>149.97</v>
      </c>
      <c r="K41">
        <v>14.997</v>
      </c>
      <c r="L41">
        <v>164.96699999999998</v>
      </c>
      <c r="M41">
        <v>1</v>
      </c>
    </row>
    <row r="42" spans="1:13">
      <c r="A42" t="s">
        <v>89</v>
      </c>
      <c r="B42" s="10">
        <v>45312</v>
      </c>
      <c r="C42" t="str">
        <f t="shared" si="1"/>
        <v>January-2024</v>
      </c>
      <c r="D42" t="s">
        <v>140</v>
      </c>
      <c r="E42">
        <f t="shared" si="2"/>
        <v>4</v>
      </c>
      <c r="F42" t="s">
        <v>21</v>
      </c>
      <c r="G42" s="10">
        <v>45317</v>
      </c>
      <c r="H42">
        <v>129.99</v>
      </c>
      <c r="I42">
        <v>1</v>
      </c>
      <c r="J42">
        <f t="shared" si="3"/>
        <v>129.99</v>
      </c>
      <c r="K42">
        <v>12.999000000000002</v>
      </c>
      <c r="L42">
        <v>142.989</v>
      </c>
      <c r="M42">
        <v>5</v>
      </c>
    </row>
    <row r="43" spans="1:13">
      <c r="A43" t="s">
        <v>90</v>
      </c>
      <c r="B43" s="10">
        <v>45312</v>
      </c>
      <c r="C43" t="str">
        <f t="shared" si="1"/>
        <v>January-2024</v>
      </c>
      <c r="D43" t="s">
        <v>140</v>
      </c>
      <c r="E43">
        <f t="shared" si="2"/>
        <v>4</v>
      </c>
      <c r="F43" t="s">
        <v>91</v>
      </c>
      <c r="G43" s="10">
        <v>45314</v>
      </c>
      <c r="H43">
        <v>19.989999999999998</v>
      </c>
      <c r="I43">
        <v>4</v>
      </c>
      <c r="J43">
        <f t="shared" si="3"/>
        <v>79.959999999999994</v>
      </c>
      <c r="K43">
        <v>7.9959999999999996</v>
      </c>
      <c r="L43">
        <v>87.955999999999989</v>
      </c>
      <c r="M43">
        <v>2</v>
      </c>
    </row>
    <row r="44" spans="1:13">
      <c r="A44" t="s">
        <v>92</v>
      </c>
      <c r="B44" s="10">
        <v>45313</v>
      </c>
      <c r="C44" t="str">
        <f t="shared" si="1"/>
        <v>January-2024</v>
      </c>
      <c r="D44" t="s">
        <v>140</v>
      </c>
      <c r="E44">
        <f t="shared" si="2"/>
        <v>4</v>
      </c>
      <c r="F44" t="s">
        <v>93</v>
      </c>
      <c r="G44" s="10">
        <v>45316</v>
      </c>
      <c r="H44">
        <v>149.99</v>
      </c>
      <c r="I44">
        <v>1</v>
      </c>
      <c r="J44">
        <f t="shared" si="3"/>
        <v>149.99</v>
      </c>
      <c r="K44">
        <v>14.999000000000002</v>
      </c>
      <c r="L44">
        <v>164.989</v>
      </c>
      <c r="M44">
        <v>3</v>
      </c>
    </row>
    <row r="45" spans="1:13">
      <c r="A45" t="s">
        <v>94</v>
      </c>
      <c r="B45" s="10">
        <v>45313</v>
      </c>
      <c r="C45" t="str">
        <f t="shared" si="1"/>
        <v>January-2024</v>
      </c>
      <c r="D45" t="s">
        <v>140</v>
      </c>
      <c r="E45">
        <f t="shared" si="2"/>
        <v>4</v>
      </c>
      <c r="F45" t="s">
        <v>19</v>
      </c>
      <c r="G45" s="10">
        <v>45316</v>
      </c>
      <c r="H45">
        <v>69.989999999999995</v>
      </c>
      <c r="I45">
        <v>2</v>
      </c>
      <c r="J45">
        <f t="shared" si="3"/>
        <v>139.97999999999999</v>
      </c>
      <c r="K45">
        <v>13.997999999999999</v>
      </c>
      <c r="L45">
        <v>153.97799999999998</v>
      </c>
      <c r="M45">
        <v>3</v>
      </c>
    </row>
    <row r="46" spans="1:13">
      <c r="A46" t="s">
        <v>95</v>
      </c>
      <c r="B46" s="10">
        <v>45314</v>
      </c>
      <c r="C46" t="str">
        <f t="shared" si="1"/>
        <v>January-2024</v>
      </c>
      <c r="D46" t="s">
        <v>140</v>
      </c>
      <c r="E46">
        <f t="shared" si="2"/>
        <v>4</v>
      </c>
      <c r="F46" t="s">
        <v>96</v>
      </c>
      <c r="G46" s="10">
        <v>45318</v>
      </c>
      <c r="H46">
        <v>39.99</v>
      </c>
      <c r="I46">
        <v>3</v>
      </c>
      <c r="J46">
        <f t="shared" si="3"/>
        <v>119.97</v>
      </c>
      <c r="K46">
        <v>11.997</v>
      </c>
      <c r="L46">
        <v>131.96699999999998</v>
      </c>
      <c r="M46">
        <v>4</v>
      </c>
    </row>
    <row r="47" spans="1:13">
      <c r="A47" t="s">
        <v>97</v>
      </c>
      <c r="B47" s="10">
        <v>45314</v>
      </c>
      <c r="C47" t="str">
        <f t="shared" si="1"/>
        <v>January-2024</v>
      </c>
      <c r="D47" t="s">
        <v>140</v>
      </c>
      <c r="E47">
        <f t="shared" si="2"/>
        <v>4</v>
      </c>
      <c r="F47" t="s">
        <v>51</v>
      </c>
      <c r="G47" s="10">
        <v>45317</v>
      </c>
      <c r="H47">
        <v>199.99</v>
      </c>
      <c r="I47">
        <v>1</v>
      </c>
      <c r="J47">
        <f t="shared" si="3"/>
        <v>199.99</v>
      </c>
      <c r="K47">
        <v>19.999000000000002</v>
      </c>
      <c r="L47">
        <v>219.989</v>
      </c>
      <c r="M47">
        <v>3</v>
      </c>
    </row>
    <row r="48" spans="1:13">
      <c r="A48" t="s">
        <v>98</v>
      </c>
      <c r="B48" s="10">
        <v>45315</v>
      </c>
      <c r="C48" t="str">
        <f t="shared" si="1"/>
        <v>January-2024</v>
      </c>
      <c r="D48" t="s">
        <v>140</v>
      </c>
      <c r="E48">
        <f t="shared" si="2"/>
        <v>4</v>
      </c>
      <c r="F48" t="s">
        <v>99</v>
      </c>
      <c r="G48" s="10">
        <v>45316</v>
      </c>
      <c r="H48">
        <v>29.99</v>
      </c>
      <c r="I48">
        <v>5</v>
      </c>
      <c r="J48">
        <f t="shared" si="3"/>
        <v>149.94999999999999</v>
      </c>
      <c r="K48">
        <v>14.994999999999999</v>
      </c>
      <c r="L48">
        <v>164.94499999999999</v>
      </c>
      <c r="M48">
        <v>1</v>
      </c>
    </row>
    <row r="49" spans="1:13">
      <c r="A49" t="s">
        <v>100</v>
      </c>
      <c r="B49" s="10">
        <v>45315</v>
      </c>
      <c r="C49" t="str">
        <f t="shared" si="1"/>
        <v>January-2024</v>
      </c>
      <c r="D49" t="s">
        <v>140</v>
      </c>
      <c r="E49">
        <f t="shared" si="2"/>
        <v>4</v>
      </c>
      <c r="F49" t="s">
        <v>101</v>
      </c>
      <c r="G49" s="10">
        <v>45317</v>
      </c>
      <c r="H49">
        <v>79.989999999999995</v>
      </c>
      <c r="I49">
        <v>2</v>
      </c>
      <c r="J49">
        <f t="shared" si="3"/>
        <v>159.97999999999999</v>
      </c>
      <c r="K49">
        <v>15.997999999999999</v>
      </c>
      <c r="L49">
        <v>175.97799999999998</v>
      </c>
      <c r="M49">
        <v>2</v>
      </c>
    </row>
    <row r="50" spans="1:13">
      <c r="A50" t="s">
        <v>102</v>
      </c>
      <c r="B50" s="10">
        <v>45316</v>
      </c>
      <c r="C50" t="str">
        <f t="shared" si="1"/>
        <v>January-2024</v>
      </c>
      <c r="D50" t="s">
        <v>140</v>
      </c>
      <c r="E50">
        <f t="shared" si="2"/>
        <v>4</v>
      </c>
      <c r="F50" t="s">
        <v>103</v>
      </c>
      <c r="G50" s="10">
        <v>45321</v>
      </c>
      <c r="H50">
        <v>49.99</v>
      </c>
      <c r="I50">
        <v>3</v>
      </c>
      <c r="J50">
        <f t="shared" si="3"/>
        <v>149.97</v>
      </c>
      <c r="K50">
        <v>14.997</v>
      </c>
      <c r="L50">
        <v>164.96699999999998</v>
      </c>
      <c r="M50">
        <v>5</v>
      </c>
    </row>
    <row r="51" spans="1:13">
      <c r="A51" t="s">
        <v>104</v>
      </c>
      <c r="B51" s="10">
        <v>45316</v>
      </c>
      <c r="C51" t="str">
        <f t="shared" si="1"/>
        <v>January-2024</v>
      </c>
      <c r="D51" t="s">
        <v>140</v>
      </c>
      <c r="E51">
        <f t="shared" si="2"/>
        <v>4</v>
      </c>
      <c r="F51" t="s">
        <v>105</v>
      </c>
      <c r="G51" s="10">
        <v>45318</v>
      </c>
      <c r="H51">
        <v>129.99</v>
      </c>
      <c r="I51">
        <v>1</v>
      </c>
      <c r="J51">
        <f t="shared" si="3"/>
        <v>129.99</v>
      </c>
      <c r="K51">
        <v>12.999000000000002</v>
      </c>
      <c r="L51">
        <v>142.989</v>
      </c>
      <c r="M51">
        <v>2</v>
      </c>
    </row>
    <row r="52" spans="1:13">
      <c r="A52" t="s">
        <v>106</v>
      </c>
      <c r="B52" s="10">
        <v>45317</v>
      </c>
      <c r="C52" t="str">
        <f t="shared" si="1"/>
        <v>January-2024</v>
      </c>
      <c r="D52" t="s">
        <v>140</v>
      </c>
      <c r="E52">
        <f t="shared" si="2"/>
        <v>4</v>
      </c>
      <c r="F52" t="s">
        <v>107</v>
      </c>
      <c r="G52" s="10">
        <v>45320</v>
      </c>
      <c r="H52">
        <v>19.989999999999998</v>
      </c>
      <c r="I52">
        <v>4</v>
      </c>
      <c r="J52">
        <f t="shared" si="3"/>
        <v>79.959999999999994</v>
      </c>
      <c r="K52">
        <v>7.9959999999999996</v>
      </c>
      <c r="L52">
        <v>87.955999999999989</v>
      </c>
      <c r="M52">
        <v>3</v>
      </c>
    </row>
    <row r="53" spans="1:13">
      <c r="A53" t="s">
        <v>108</v>
      </c>
      <c r="B53" s="10">
        <v>45317</v>
      </c>
      <c r="C53" t="str">
        <f t="shared" si="1"/>
        <v>January-2024</v>
      </c>
      <c r="D53" t="s">
        <v>140</v>
      </c>
      <c r="E53">
        <f t="shared" si="2"/>
        <v>4</v>
      </c>
      <c r="F53" t="s">
        <v>109</v>
      </c>
      <c r="G53" s="10">
        <v>45319</v>
      </c>
      <c r="H53">
        <v>149.99</v>
      </c>
      <c r="I53">
        <v>1</v>
      </c>
      <c r="J53">
        <f t="shared" si="3"/>
        <v>149.99</v>
      </c>
      <c r="K53">
        <v>14.999000000000002</v>
      </c>
      <c r="L53">
        <v>164.989</v>
      </c>
      <c r="M53">
        <v>2</v>
      </c>
    </row>
    <row r="54" spans="1:13">
      <c r="A54" t="s">
        <v>110</v>
      </c>
      <c r="B54" s="10">
        <v>45318</v>
      </c>
      <c r="C54" t="str">
        <f t="shared" si="1"/>
        <v>January-2024</v>
      </c>
      <c r="D54" t="s">
        <v>140</v>
      </c>
      <c r="E54">
        <f t="shared" si="2"/>
        <v>4</v>
      </c>
      <c r="F54" t="s">
        <v>111</v>
      </c>
      <c r="G54" s="10">
        <v>45322</v>
      </c>
      <c r="H54">
        <v>69.989999999999995</v>
      </c>
      <c r="I54">
        <v>2</v>
      </c>
      <c r="J54">
        <f t="shared" si="3"/>
        <v>139.97999999999999</v>
      </c>
      <c r="K54">
        <v>13.997999999999999</v>
      </c>
      <c r="L54">
        <v>153.97799999999998</v>
      </c>
      <c r="M54">
        <v>4</v>
      </c>
    </row>
    <row r="55" spans="1:13">
      <c r="A55" t="s">
        <v>112</v>
      </c>
      <c r="B55" s="10">
        <v>45318</v>
      </c>
      <c r="C55" t="str">
        <f t="shared" si="1"/>
        <v>January-2024</v>
      </c>
      <c r="D55" t="s">
        <v>140</v>
      </c>
      <c r="E55">
        <f t="shared" si="2"/>
        <v>4</v>
      </c>
      <c r="F55" t="s">
        <v>113</v>
      </c>
      <c r="G55" s="10">
        <v>45322</v>
      </c>
      <c r="H55">
        <v>39.99</v>
      </c>
      <c r="I55">
        <v>3</v>
      </c>
      <c r="J55">
        <f t="shared" si="3"/>
        <v>119.97</v>
      </c>
      <c r="K55">
        <v>11.997</v>
      </c>
      <c r="L55">
        <v>131.96699999999998</v>
      </c>
      <c r="M55">
        <v>4</v>
      </c>
    </row>
    <row r="56" spans="1:13">
      <c r="A56" t="s">
        <v>114</v>
      </c>
      <c r="B56" s="10">
        <v>45319</v>
      </c>
      <c r="C56" t="str">
        <f t="shared" si="1"/>
        <v>January-2024</v>
      </c>
      <c r="D56" t="s">
        <v>140</v>
      </c>
      <c r="E56">
        <f t="shared" si="2"/>
        <v>5</v>
      </c>
      <c r="F56" t="s">
        <v>115</v>
      </c>
      <c r="G56" s="10">
        <v>45320</v>
      </c>
      <c r="H56">
        <v>199.99</v>
      </c>
      <c r="I56">
        <v>1</v>
      </c>
      <c r="J56">
        <f t="shared" si="3"/>
        <v>199.99</v>
      </c>
      <c r="K56">
        <v>19.999000000000002</v>
      </c>
      <c r="L56">
        <v>219.989</v>
      </c>
      <c r="M56">
        <v>1</v>
      </c>
    </row>
    <row r="57" spans="1:13">
      <c r="A57" t="s">
        <v>116</v>
      </c>
      <c r="B57" s="10">
        <v>45319</v>
      </c>
      <c r="C57" t="str">
        <f t="shared" si="1"/>
        <v>January-2024</v>
      </c>
      <c r="D57" t="s">
        <v>140</v>
      </c>
      <c r="E57">
        <f t="shared" si="2"/>
        <v>5</v>
      </c>
      <c r="F57" t="s">
        <v>117</v>
      </c>
      <c r="G57" s="10">
        <v>45320</v>
      </c>
      <c r="H57">
        <v>29.99</v>
      </c>
      <c r="I57">
        <v>5</v>
      </c>
      <c r="J57">
        <f t="shared" si="3"/>
        <v>149.94999999999999</v>
      </c>
      <c r="K57">
        <v>14.994999999999999</v>
      </c>
      <c r="L57">
        <v>164.94499999999999</v>
      </c>
      <c r="M57">
        <v>1</v>
      </c>
    </row>
    <row r="58" spans="1:13">
      <c r="A58" t="s">
        <v>118</v>
      </c>
      <c r="B58" s="10">
        <v>45320</v>
      </c>
      <c r="C58" t="str">
        <f t="shared" si="1"/>
        <v>January-2024</v>
      </c>
      <c r="D58" t="s">
        <v>140</v>
      </c>
      <c r="E58">
        <f t="shared" si="2"/>
        <v>5</v>
      </c>
      <c r="F58" t="s">
        <v>119</v>
      </c>
      <c r="G58" s="10">
        <v>45321</v>
      </c>
      <c r="H58">
        <v>79.989999999999995</v>
      </c>
      <c r="I58">
        <v>2</v>
      </c>
      <c r="J58">
        <f t="shared" si="3"/>
        <v>159.97999999999999</v>
      </c>
      <c r="K58">
        <v>15.997999999999999</v>
      </c>
      <c r="L58">
        <v>175.97799999999998</v>
      </c>
      <c r="M58">
        <v>1</v>
      </c>
    </row>
    <row r="59" spans="1:13">
      <c r="A59" t="s">
        <v>120</v>
      </c>
      <c r="B59" s="10">
        <v>45320</v>
      </c>
      <c r="C59" t="str">
        <f t="shared" si="1"/>
        <v>January-2024</v>
      </c>
      <c r="D59" t="s">
        <v>140</v>
      </c>
      <c r="E59">
        <f t="shared" si="2"/>
        <v>5</v>
      </c>
      <c r="F59" t="s">
        <v>91</v>
      </c>
      <c r="G59" s="10">
        <v>45322</v>
      </c>
      <c r="H59">
        <v>49.99</v>
      </c>
      <c r="I59">
        <v>3</v>
      </c>
      <c r="J59">
        <f t="shared" si="3"/>
        <v>149.97</v>
      </c>
      <c r="K59">
        <v>14.997</v>
      </c>
      <c r="L59">
        <v>164.96699999999998</v>
      </c>
      <c r="M59">
        <v>2</v>
      </c>
    </row>
    <row r="60" spans="1:13">
      <c r="A60" t="s">
        <v>121</v>
      </c>
      <c r="B60" s="10">
        <v>45321</v>
      </c>
      <c r="C60" t="str">
        <f t="shared" si="1"/>
        <v>January-2024</v>
      </c>
      <c r="D60" t="s">
        <v>140</v>
      </c>
      <c r="E60">
        <f t="shared" si="2"/>
        <v>5</v>
      </c>
      <c r="F60" t="s">
        <v>93</v>
      </c>
      <c r="G60" s="10">
        <v>45322</v>
      </c>
      <c r="H60">
        <v>129.99</v>
      </c>
      <c r="I60">
        <v>1</v>
      </c>
      <c r="J60">
        <f t="shared" si="3"/>
        <v>129.99</v>
      </c>
      <c r="K60">
        <v>12.999000000000002</v>
      </c>
      <c r="L60">
        <v>142.989</v>
      </c>
      <c r="M60">
        <v>1</v>
      </c>
    </row>
    <row r="61" spans="1:13">
      <c r="A61" t="s">
        <v>122</v>
      </c>
      <c r="B61" s="10">
        <v>45321</v>
      </c>
      <c r="C61" t="str">
        <f t="shared" si="1"/>
        <v>January-2024</v>
      </c>
      <c r="D61" t="s">
        <v>140</v>
      </c>
      <c r="E61">
        <f t="shared" si="2"/>
        <v>5</v>
      </c>
      <c r="F61" t="s">
        <v>19</v>
      </c>
      <c r="G61" s="10">
        <v>45323</v>
      </c>
      <c r="H61">
        <v>19.989999999999998</v>
      </c>
      <c r="I61">
        <v>4</v>
      </c>
      <c r="J61">
        <f t="shared" si="3"/>
        <v>79.959999999999994</v>
      </c>
      <c r="K61">
        <v>7.9959999999999996</v>
      </c>
      <c r="L61">
        <v>87.955999999999989</v>
      </c>
      <c r="M61">
        <v>2</v>
      </c>
    </row>
    <row r="62" spans="1:13">
      <c r="A62" t="s">
        <v>123</v>
      </c>
      <c r="B62" s="10">
        <v>45322</v>
      </c>
      <c r="C62" t="str">
        <f t="shared" si="1"/>
        <v>January-2024</v>
      </c>
      <c r="D62" t="s">
        <v>140</v>
      </c>
      <c r="E62">
        <f t="shared" si="2"/>
        <v>5</v>
      </c>
      <c r="F62" t="s">
        <v>96</v>
      </c>
      <c r="G62" s="10">
        <v>45324</v>
      </c>
      <c r="H62">
        <v>149.99</v>
      </c>
      <c r="I62">
        <v>1</v>
      </c>
      <c r="J62">
        <f t="shared" si="3"/>
        <v>149.99</v>
      </c>
      <c r="K62">
        <v>14.999000000000002</v>
      </c>
      <c r="L62">
        <v>164.989</v>
      </c>
      <c r="M62">
        <v>2</v>
      </c>
    </row>
    <row r="63" spans="1:13">
      <c r="A63" t="s">
        <v>124</v>
      </c>
      <c r="B63" s="10">
        <v>45322</v>
      </c>
      <c r="C63" t="str">
        <f t="shared" si="1"/>
        <v>January-2024</v>
      </c>
      <c r="D63" t="s">
        <v>140</v>
      </c>
      <c r="E63">
        <f t="shared" si="2"/>
        <v>5</v>
      </c>
      <c r="F63" t="s">
        <v>51</v>
      </c>
      <c r="G63" s="10">
        <v>45326</v>
      </c>
      <c r="H63">
        <v>69.989999999999995</v>
      </c>
      <c r="I63">
        <v>2</v>
      </c>
      <c r="J63">
        <f t="shared" si="3"/>
        <v>139.97999999999999</v>
      </c>
      <c r="K63">
        <v>13.997999999999999</v>
      </c>
      <c r="L63">
        <v>153.97799999999998</v>
      </c>
      <c r="M63">
        <v>4</v>
      </c>
    </row>
    <row r="64" spans="1:13">
      <c r="A64" t="s">
        <v>125</v>
      </c>
      <c r="B64" s="10">
        <v>45323</v>
      </c>
      <c r="C64" t="str">
        <f t="shared" si="1"/>
        <v>February-2024</v>
      </c>
      <c r="D64" t="s">
        <v>141</v>
      </c>
      <c r="E64">
        <f t="shared" si="2"/>
        <v>5</v>
      </c>
      <c r="F64" t="s">
        <v>99</v>
      </c>
      <c r="G64" s="10">
        <v>45324</v>
      </c>
      <c r="H64">
        <v>39.99</v>
      </c>
      <c r="I64">
        <v>3</v>
      </c>
      <c r="J64">
        <f t="shared" si="3"/>
        <v>119.97</v>
      </c>
      <c r="K64">
        <v>11.997</v>
      </c>
      <c r="L64">
        <v>131.96699999999998</v>
      </c>
      <c r="M64">
        <v>1</v>
      </c>
    </row>
    <row r="65" spans="1:15">
      <c r="A65" t="s">
        <v>126</v>
      </c>
      <c r="B65" s="10">
        <v>45323</v>
      </c>
      <c r="C65" t="str">
        <f t="shared" si="1"/>
        <v>February-2024</v>
      </c>
      <c r="D65" t="s">
        <v>141</v>
      </c>
      <c r="E65">
        <f t="shared" si="2"/>
        <v>5</v>
      </c>
      <c r="F65" t="s">
        <v>101</v>
      </c>
      <c r="G65" s="10">
        <v>45327</v>
      </c>
      <c r="H65">
        <v>199.99</v>
      </c>
      <c r="I65">
        <v>1</v>
      </c>
      <c r="J65">
        <f t="shared" si="3"/>
        <v>199.99</v>
      </c>
      <c r="K65">
        <v>19.999000000000002</v>
      </c>
      <c r="L65">
        <v>219.989</v>
      </c>
      <c r="M65">
        <v>4</v>
      </c>
    </row>
    <row r="66" spans="1:15">
      <c r="A66" t="s">
        <v>127</v>
      </c>
      <c r="B66" s="10">
        <v>45323</v>
      </c>
      <c r="C66" t="str">
        <f t="shared" si="1"/>
        <v>February-2024</v>
      </c>
      <c r="D66" t="s">
        <v>141</v>
      </c>
      <c r="E66">
        <f t="shared" si="2"/>
        <v>5</v>
      </c>
      <c r="F66" t="s">
        <v>103</v>
      </c>
      <c r="G66" s="10">
        <v>45325</v>
      </c>
      <c r="H66">
        <v>29.99</v>
      </c>
      <c r="I66">
        <v>5</v>
      </c>
      <c r="J66">
        <f t="shared" ref="J66:J97" si="4">H66*I66</f>
        <v>149.94999999999999</v>
      </c>
      <c r="K66">
        <v>14.994999999999999</v>
      </c>
      <c r="L66">
        <v>164.94499999999999</v>
      </c>
      <c r="M66">
        <v>2</v>
      </c>
    </row>
    <row r="67" spans="1:15">
      <c r="A67" t="s">
        <v>128</v>
      </c>
      <c r="B67" s="10">
        <v>45324</v>
      </c>
      <c r="C67" t="str">
        <f t="shared" ref="C67:C121" si="5">TEXT(B67,"mmmm-yyyy")</f>
        <v>February-2024</v>
      </c>
      <c r="D67" t="s">
        <v>141</v>
      </c>
      <c r="E67">
        <f t="shared" ref="E67:E121" si="6">WEEKNUM(B67)</f>
        <v>5</v>
      </c>
      <c r="F67" t="s">
        <v>105</v>
      </c>
      <c r="G67" s="10">
        <v>45328</v>
      </c>
      <c r="H67">
        <v>79.989999999999995</v>
      </c>
      <c r="I67">
        <v>2</v>
      </c>
      <c r="J67">
        <f t="shared" si="4"/>
        <v>159.97999999999999</v>
      </c>
      <c r="K67">
        <v>15.997999999999999</v>
      </c>
      <c r="L67">
        <v>175.97799999999998</v>
      </c>
      <c r="M67">
        <v>4</v>
      </c>
    </row>
    <row r="68" spans="1:15">
      <c r="A68" t="s">
        <v>129</v>
      </c>
      <c r="B68" s="10">
        <v>45325</v>
      </c>
      <c r="C68" t="str">
        <f t="shared" si="5"/>
        <v>February-2024</v>
      </c>
      <c r="D68" t="s">
        <v>141</v>
      </c>
      <c r="E68">
        <f t="shared" si="6"/>
        <v>5</v>
      </c>
      <c r="F68" t="s">
        <v>107</v>
      </c>
      <c r="G68" s="10">
        <v>45328</v>
      </c>
      <c r="H68">
        <v>49.99</v>
      </c>
      <c r="I68">
        <v>3</v>
      </c>
      <c r="J68">
        <f t="shared" si="4"/>
        <v>149.97</v>
      </c>
      <c r="K68">
        <v>14.997</v>
      </c>
      <c r="L68">
        <v>164.96699999999998</v>
      </c>
      <c r="M68">
        <v>3</v>
      </c>
    </row>
    <row r="69" spans="1:15">
      <c r="A69" t="s">
        <v>130</v>
      </c>
      <c r="B69" s="10">
        <v>45326</v>
      </c>
      <c r="C69" t="str">
        <f t="shared" si="5"/>
        <v>February-2024</v>
      </c>
      <c r="D69" t="s">
        <v>141</v>
      </c>
      <c r="E69">
        <f t="shared" si="6"/>
        <v>6</v>
      </c>
      <c r="F69" t="s">
        <v>109</v>
      </c>
      <c r="G69" s="10">
        <v>45327</v>
      </c>
      <c r="H69">
        <v>129.99</v>
      </c>
      <c r="I69">
        <v>1</v>
      </c>
      <c r="J69">
        <f t="shared" si="4"/>
        <v>129.99</v>
      </c>
      <c r="K69">
        <v>12.999000000000002</v>
      </c>
      <c r="L69">
        <v>142.989</v>
      </c>
      <c r="M69">
        <v>1</v>
      </c>
    </row>
    <row r="70" spans="1:15">
      <c r="A70" t="s">
        <v>131</v>
      </c>
      <c r="B70" s="10">
        <v>45326</v>
      </c>
      <c r="C70" t="str">
        <f t="shared" si="5"/>
        <v>February-2024</v>
      </c>
      <c r="D70" t="s">
        <v>141</v>
      </c>
      <c r="E70">
        <f t="shared" si="6"/>
        <v>6</v>
      </c>
      <c r="F70" t="s">
        <v>111</v>
      </c>
      <c r="G70" s="10">
        <v>45330</v>
      </c>
      <c r="H70">
        <v>19.989999999999998</v>
      </c>
      <c r="I70">
        <v>4</v>
      </c>
      <c r="J70">
        <f t="shared" si="4"/>
        <v>79.959999999999994</v>
      </c>
      <c r="K70">
        <v>7.9959999999999996</v>
      </c>
      <c r="L70">
        <v>87.955999999999989</v>
      </c>
      <c r="M70">
        <v>4</v>
      </c>
    </row>
    <row r="71" spans="1:15">
      <c r="A71" t="s">
        <v>132</v>
      </c>
      <c r="B71" s="10">
        <v>45326</v>
      </c>
      <c r="C71" t="str">
        <f t="shared" si="5"/>
        <v>February-2024</v>
      </c>
      <c r="D71" t="s">
        <v>141</v>
      </c>
      <c r="E71">
        <f t="shared" si="6"/>
        <v>6</v>
      </c>
      <c r="F71" t="s">
        <v>113</v>
      </c>
      <c r="G71" s="10">
        <v>45329</v>
      </c>
      <c r="H71">
        <v>149.99</v>
      </c>
      <c r="I71">
        <v>1</v>
      </c>
      <c r="J71">
        <f t="shared" si="4"/>
        <v>149.99</v>
      </c>
      <c r="K71">
        <v>14.999000000000002</v>
      </c>
      <c r="L71">
        <v>164.989</v>
      </c>
      <c r="M71">
        <v>3</v>
      </c>
    </row>
    <row r="72" spans="1:15">
      <c r="A72" t="s">
        <v>142</v>
      </c>
      <c r="B72" s="11">
        <f>B71+1</f>
        <v>45327</v>
      </c>
      <c r="C72" t="str">
        <f t="shared" si="5"/>
        <v>February-2024</v>
      </c>
      <c r="D72" t="s">
        <v>141</v>
      </c>
      <c r="E72">
        <f t="shared" si="6"/>
        <v>6</v>
      </c>
      <c r="F72" t="s">
        <v>13</v>
      </c>
      <c r="G72" s="10">
        <v>45329</v>
      </c>
      <c r="H72">
        <v>49.99</v>
      </c>
      <c r="I72">
        <v>2</v>
      </c>
      <c r="J72">
        <f t="shared" si="4"/>
        <v>99.98</v>
      </c>
      <c r="K72">
        <v>9.9980000000000011</v>
      </c>
      <c r="L72">
        <v>109.97800000000001</v>
      </c>
      <c r="M72">
        <v>2</v>
      </c>
    </row>
    <row r="73" spans="1:15">
      <c r="A73" t="s">
        <v>143</v>
      </c>
      <c r="B73" s="10">
        <f>B72</f>
        <v>45327</v>
      </c>
      <c r="C73" t="str">
        <f t="shared" si="5"/>
        <v>February-2024</v>
      </c>
      <c r="D73" t="s">
        <v>141</v>
      </c>
      <c r="E73">
        <f t="shared" si="6"/>
        <v>6</v>
      </c>
      <c r="F73" t="s">
        <v>15</v>
      </c>
      <c r="G73" s="10">
        <v>45328</v>
      </c>
      <c r="H73">
        <v>29.99</v>
      </c>
      <c r="I73">
        <v>1</v>
      </c>
      <c r="J73">
        <f t="shared" si="4"/>
        <v>29.99</v>
      </c>
      <c r="K73">
        <v>2.9990000000000001</v>
      </c>
      <c r="L73">
        <v>32.988999999999997</v>
      </c>
      <c r="M73">
        <v>1</v>
      </c>
    </row>
    <row r="74" spans="1:15">
      <c r="A74" t="s">
        <v>144</v>
      </c>
      <c r="B74" s="11">
        <f t="shared" ref="B74:B79" si="7">B73+1</f>
        <v>45328</v>
      </c>
      <c r="C74" t="str">
        <f t="shared" si="5"/>
        <v>February-2024</v>
      </c>
      <c r="D74" t="s">
        <v>141</v>
      </c>
      <c r="E74">
        <f t="shared" si="6"/>
        <v>6</v>
      </c>
      <c r="F74" t="s">
        <v>17</v>
      </c>
      <c r="G74" s="10">
        <v>45333</v>
      </c>
      <c r="H74">
        <v>99.99</v>
      </c>
      <c r="I74">
        <v>3</v>
      </c>
      <c r="J74">
        <f t="shared" si="4"/>
        <v>299.96999999999997</v>
      </c>
      <c r="K74">
        <v>29.997</v>
      </c>
      <c r="L74">
        <v>329.96699999999998</v>
      </c>
      <c r="M74">
        <v>5</v>
      </c>
    </row>
    <row r="75" spans="1:15">
      <c r="A75" t="s">
        <v>145</v>
      </c>
      <c r="B75" s="10">
        <f t="shared" ref="B75:B79" si="8">B74</f>
        <v>45328</v>
      </c>
      <c r="C75" t="str">
        <f t="shared" si="5"/>
        <v>February-2024</v>
      </c>
      <c r="D75" t="s">
        <v>141</v>
      </c>
      <c r="E75">
        <f t="shared" si="6"/>
        <v>6</v>
      </c>
      <c r="F75" t="s">
        <v>19</v>
      </c>
      <c r="G75" s="10">
        <v>45332</v>
      </c>
      <c r="H75">
        <v>19.989999999999998</v>
      </c>
      <c r="I75">
        <v>4</v>
      </c>
      <c r="J75">
        <f t="shared" si="4"/>
        <v>79.959999999999994</v>
      </c>
      <c r="K75">
        <v>7.9959999999999996</v>
      </c>
      <c r="L75">
        <v>87.955999999999989</v>
      </c>
      <c r="M75">
        <v>4</v>
      </c>
    </row>
    <row r="76" spans="1:15">
      <c r="A76" t="s">
        <v>146</v>
      </c>
      <c r="B76" s="11">
        <f t="shared" ref="B76:B79" si="9">B75+1</f>
        <v>45329</v>
      </c>
      <c r="C76" t="str">
        <f t="shared" si="5"/>
        <v>February-2024</v>
      </c>
      <c r="D76" t="s">
        <v>141</v>
      </c>
      <c r="E76">
        <f t="shared" si="6"/>
        <v>6</v>
      </c>
      <c r="F76" t="s">
        <v>21</v>
      </c>
      <c r="G76" s="10">
        <v>45332</v>
      </c>
      <c r="H76">
        <v>149.99</v>
      </c>
      <c r="I76">
        <v>1</v>
      </c>
      <c r="J76">
        <f t="shared" si="4"/>
        <v>149.99</v>
      </c>
      <c r="K76">
        <v>14.999000000000002</v>
      </c>
      <c r="L76">
        <v>164.989</v>
      </c>
      <c r="M76">
        <v>3</v>
      </c>
      <c r="O76" s="10"/>
    </row>
    <row r="77" spans="1:15">
      <c r="A77" t="s">
        <v>147</v>
      </c>
      <c r="B77" s="10">
        <f t="shared" ref="B77:B79" si="10">B76</f>
        <v>45329</v>
      </c>
      <c r="C77" t="str">
        <f t="shared" si="5"/>
        <v>February-2024</v>
      </c>
      <c r="D77" t="s">
        <v>141</v>
      </c>
      <c r="E77">
        <f t="shared" si="6"/>
        <v>6</v>
      </c>
      <c r="F77" t="s">
        <v>23</v>
      </c>
      <c r="G77" s="10">
        <v>45334</v>
      </c>
      <c r="H77">
        <v>79.989999999999995</v>
      </c>
      <c r="I77">
        <v>2</v>
      </c>
      <c r="J77">
        <f t="shared" si="4"/>
        <v>159.97999999999999</v>
      </c>
      <c r="K77">
        <v>15.997999999999999</v>
      </c>
      <c r="L77">
        <v>175.97799999999998</v>
      </c>
      <c r="M77">
        <v>5</v>
      </c>
      <c r="O77" s="10"/>
    </row>
    <row r="78" spans="1:15">
      <c r="A78" t="s">
        <v>148</v>
      </c>
      <c r="B78" s="11">
        <f t="shared" ref="B78:B79" si="11">B77+1</f>
        <v>45330</v>
      </c>
      <c r="C78" t="str">
        <f t="shared" si="5"/>
        <v>February-2024</v>
      </c>
      <c r="D78" t="s">
        <v>141</v>
      </c>
      <c r="E78">
        <f t="shared" si="6"/>
        <v>6</v>
      </c>
      <c r="F78" t="s">
        <v>25</v>
      </c>
      <c r="G78" s="10">
        <v>45335</v>
      </c>
      <c r="H78">
        <v>39.99</v>
      </c>
      <c r="I78">
        <v>3</v>
      </c>
      <c r="J78">
        <f t="shared" si="4"/>
        <v>119.97</v>
      </c>
      <c r="K78">
        <v>11.997</v>
      </c>
      <c r="L78">
        <v>131.96699999999998</v>
      </c>
      <c r="M78">
        <v>5</v>
      </c>
      <c r="O78" s="10"/>
    </row>
    <row r="79" spans="1:15">
      <c r="A79" t="s">
        <v>149</v>
      </c>
      <c r="B79" s="10">
        <f t="shared" ref="B79" si="12">B78</f>
        <v>45330</v>
      </c>
      <c r="C79" t="str">
        <f t="shared" si="5"/>
        <v>February-2024</v>
      </c>
      <c r="D79" t="s">
        <v>141</v>
      </c>
      <c r="E79">
        <f t="shared" si="6"/>
        <v>6</v>
      </c>
      <c r="F79" t="s">
        <v>27</v>
      </c>
      <c r="G79" s="10">
        <v>45331</v>
      </c>
      <c r="H79">
        <v>69.989999999999995</v>
      </c>
      <c r="I79">
        <v>2</v>
      </c>
      <c r="J79">
        <f t="shared" si="4"/>
        <v>139.97999999999999</v>
      </c>
      <c r="K79">
        <v>13.997999999999999</v>
      </c>
      <c r="L79">
        <v>153.97799999999998</v>
      </c>
      <c r="M79">
        <v>1</v>
      </c>
      <c r="O79" s="10"/>
    </row>
    <row r="80" spans="1:15">
      <c r="A80" t="s">
        <v>150</v>
      </c>
      <c r="B80" s="11">
        <f t="shared" ref="B80:B99" si="13">B79+1</f>
        <v>45331</v>
      </c>
      <c r="C80" t="str">
        <f t="shared" si="5"/>
        <v>February-2024</v>
      </c>
      <c r="D80" t="s">
        <v>141</v>
      </c>
      <c r="E80">
        <f t="shared" si="6"/>
        <v>6</v>
      </c>
      <c r="F80" t="s">
        <v>29</v>
      </c>
      <c r="G80" s="10">
        <v>45332</v>
      </c>
      <c r="H80">
        <v>89.99</v>
      </c>
      <c r="I80">
        <v>1</v>
      </c>
      <c r="J80">
        <f t="shared" si="4"/>
        <v>89.99</v>
      </c>
      <c r="K80">
        <v>8.9990000000000006</v>
      </c>
      <c r="L80">
        <v>98.98899999999999</v>
      </c>
      <c r="M80">
        <v>1</v>
      </c>
    </row>
    <row r="81" spans="1:13">
      <c r="A81" t="s">
        <v>151</v>
      </c>
      <c r="B81" s="10">
        <f t="shared" ref="B81:B99" si="14">B80</f>
        <v>45331</v>
      </c>
      <c r="C81" t="str">
        <f t="shared" si="5"/>
        <v>February-2024</v>
      </c>
      <c r="D81" t="s">
        <v>141</v>
      </c>
      <c r="E81">
        <f t="shared" si="6"/>
        <v>6</v>
      </c>
      <c r="F81" t="s">
        <v>31</v>
      </c>
      <c r="G81" s="10">
        <v>45332</v>
      </c>
      <c r="H81">
        <v>199.99</v>
      </c>
      <c r="I81">
        <v>1</v>
      </c>
      <c r="J81">
        <f t="shared" si="4"/>
        <v>199.99</v>
      </c>
      <c r="K81">
        <v>19.999000000000002</v>
      </c>
      <c r="L81">
        <v>219.989</v>
      </c>
      <c r="M81">
        <v>1</v>
      </c>
    </row>
    <row r="82" spans="1:13">
      <c r="A82" t="s">
        <v>152</v>
      </c>
      <c r="B82" s="11">
        <f t="shared" ref="B82:B99" si="15">B81+1</f>
        <v>45332</v>
      </c>
      <c r="C82" t="str">
        <f t="shared" si="5"/>
        <v>February-2024</v>
      </c>
      <c r="D82" t="s">
        <v>141</v>
      </c>
      <c r="E82">
        <f t="shared" si="6"/>
        <v>6</v>
      </c>
      <c r="F82" t="s">
        <v>33</v>
      </c>
      <c r="G82" s="10">
        <v>45336</v>
      </c>
      <c r="H82">
        <v>29.99</v>
      </c>
      <c r="I82">
        <v>5</v>
      </c>
      <c r="J82">
        <f t="shared" si="4"/>
        <v>149.94999999999999</v>
      </c>
      <c r="K82">
        <v>14.994999999999999</v>
      </c>
      <c r="L82">
        <v>164.94499999999999</v>
      </c>
      <c r="M82">
        <v>4</v>
      </c>
    </row>
    <row r="83" spans="1:13">
      <c r="A83" t="s">
        <v>153</v>
      </c>
      <c r="B83" s="10">
        <f t="shared" ref="B83:B99" si="16">B82</f>
        <v>45332</v>
      </c>
      <c r="C83" t="str">
        <f t="shared" si="5"/>
        <v>February-2024</v>
      </c>
      <c r="D83" t="s">
        <v>141</v>
      </c>
      <c r="E83">
        <f t="shared" si="6"/>
        <v>6</v>
      </c>
      <c r="F83" t="s">
        <v>35</v>
      </c>
      <c r="G83" s="10">
        <v>45333</v>
      </c>
      <c r="H83">
        <v>79.989999999999995</v>
      </c>
      <c r="I83">
        <v>2</v>
      </c>
      <c r="J83">
        <f t="shared" si="4"/>
        <v>159.97999999999999</v>
      </c>
      <c r="K83">
        <v>15.997999999999999</v>
      </c>
      <c r="L83">
        <v>175.97799999999998</v>
      </c>
      <c r="M83">
        <v>1</v>
      </c>
    </row>
    <row r="84" spans="1:13">
      <c r="A84" t="s">
        <v>154</v>
      </c>
      <c r="B84" s="11">
        <f t="shared" ref="B84:B99" si="17">B83+1</f>
        <v>45333</v>
      </c>
      <c r="C84" t="str">
        <f t="shared" si="5"/>
        <v>February-2024</v>
      </c>
      <c r="D84" t="s">
        <v>141</v>
      </c>
      <c r="E84">
        <f t="shared" si="6"/>
        <v>7</v>
      </c>
      <c r="F84" t="s">
        <v>37</v>
      </c>
      <c r="G84" s="10">
        <v>45337</v>
      </c>
      <c r="H84">
        <v>49.99</v>
      </c>
      <c r="I84">
        <v>3</v>
      </c>
      <c r="J84">
        <f t="shared" si="4"/>
        <v>149.97</v>
      </c>
      <c r="K84">
        <v>14.997</v>
      </c>
      <c r="L84">
        <v>164.96699999999998</v>
      </c>
      <c r="M84">
        <v>4</v>
      </c>
    </row>
    <row r="85" spans="1:13">
      <c r="A85" t="s">
        <v>155</v>
      </c>
      <c r="B85" s="10">
        <f t="shared" ref="B85:B99" si="18">B84</f>
        <v>45333</v>
      </c>
      <c r="C85" t="str">
        <f t="shared" si="5"/>
        <v>February-2024</v>
      </c>
      <c r="D85" t="s">
        <v>141</v>
      </c>
      <c r="E85">
        <f t="shared" si="6"/>
        <v>7</v>
      </c>
      <c r="F85" t="s">
        <v>39</v>
      </c>
      <c r="G85" s="10">
        <v>45336</v>
      </c>
      <c r="H85">
        <v>129.99</v>
      </c>
      <c r="I85">
        <v>1</v>
      </c>
      <c r="J85">
        <f t="shared" si="4"/>
        <v>129.99</v>
      </c>
      <c r="K85">
        <v>12.999000000000002</v>
      </c>
      <c r="L85">
        <v>142.989</v>
      </c>
      <c r="M85">
        <v>3</v>
      </c>
    </row>
    <row r="86" spans="1:13">
      <c r="A86" t="s">
        <v>156</v>
      </c>
      <c r="B86" s="11">
        <f t="shared" ref="B86:B99" si="19">B85+1</f>
        <v>45334</v>
      </c>
      <c r="C86" t="str">
        <f t="shared" si="5"/>
        <v>February-2024</v>
      </c>
      <c r="D86" t="s">
        <v>141</v>
      </c>
      <c r="E86">
        <f t="shared" si="6"/>
        <v>7</v>
      </c>
      <c r="F86" t="s">
        <v>41</v>
      </c>
      <c r="G86" s="10">
        <v>45339</v>
      </c>
      <c r="H86">
        <v>19.989999999999998</v>
      </c>
      <c r="I86">
        <v>4</v>
      </c>
      <c r="J86">
        <f t="shared" si="4"/>
        <v>79.959999999999994</v>
      </c>
      <c r="K86">
        <v>7.9959999999999996</v>
      </c>
      <c r="L86">
        <v>87.955999999999989</v>
      </c>
      <c r="M86">
        <v>5</v>
      </c>
    </row>
    <row r="87" spans="1:13">
      <c r="A87" t="s">
        <v>157</v>
      </c>
      <c r="B87" s="10">
        <f t="shared" ref="B87:B99" si="20">B86</f>
        <v>45334</v>
      </c>
      <c r="C87" t="str">
        <f t="shared" si="5"/>
        <v>February-2024</v>
      </c>
      <c r="D87" t="s">
        <v>141</v>
      </c>
      <c r="E87">
        <f t="shared" si="6"/>
        <v>7</v>
      </c>
      <c r="F87" t="s">
        <v>43</v>
      </c>
      <c r="G87" s="10">
        <v>45337</v>
      </c>
      <c r="H87">
        <v>149.99</v>
      </c>
      <c r="I87">
        <v>1</v>
      </c>
      <c r="J87">
        <f t="shared" si="4"/>
        <v>149.99</v>
      </c>
      <c r="K87">
        <v>14.999000000000002</v>
      </c>
      <c r="L87">
        <v>164.989</v>
      </c>
      <c r="M87">
        <v>3</v>
      </c>
    </row>
    <row r="88" spans="1:13">
      <c r="A88" t="s">
        <v>158</v>
      </c>
      <c r="B88" s="11">
        <f t="shared" ref="B88:B99" si="21">B87+1</f>
        <v>45335</v>
      </c>
      <c r="C88" t="str">
        <f t="shared" si="5"/>
        <v>February-2024</v>
      </c>
      <c r="D88" t="s">
        <v>141</v>
      </c>
      <c r="E88">
        <f t="shared" si="6"/>
        <v>7</v>
      </c>
      <c r="F88" t="s">
        <v>45</v>
      </c>
      <c r="G88" s="10">
        <v>45339</v>
      </c>
      <c r="H88">
        <v>69.989999999999995</v>
      </c>
      <c r="I88">
        <v>2</v>
      </c>
      <c r="J88">
        <f t="shared" si="4"/>
        <v>139.97999999999999</v>
      </c>
      <c r="K88">
        <v>13.997999999999999</v>
      </c>
      <c r="L88">
        <v>153.97799999999998</v>
      </c>
      <c r="M88">
        <v>4</v>
      </c>
    </row>
    <row r="89" spans="1:13">
      <c r="A89" t="s">
        <v>159</v>
      </c>
      <c r="B89" s="10">
        <f t="shared" ref="B89:B99" si="22">B88</f>
        <v>45335</v>
      </c>
      <c r="C89" t="str">
        <f t="shared" si="5"/>
        <v>February-2024</v>
      </c>
      <c r="D89" t="s">
        <v>141</v>
      </c>
      <c r="E89">
        <f t="shared" si="6"/>
        <v>7</v>
      </c>
      <c r="F89" t="s">
        <v>47</v>
      </c>
      <c r="G89" s="10">
        <v>45339</v>
      </c>
      <c r="H89">
        <v>39.99</v>
      </c>
      <c r="I89">
        <v>3</v>
      </c>
      <c r="J89">
        <f t="shared" si="4"/>
        <v>119.97</v>
      </c>
      <c r="K89">
        <v>11.997</v>
      </c>
      <c r="L89">
        <v>131.96699999999998</v>
      </c>
      <c r="M89">
        <v>4</v>
      </c>
    </row>
    <row r="90" spans="1:13">
      <c r="A90" t="s">
        <v>160</v>
      </c>
      <c r="B90" s="11">
        <f t="shared" si="15"/>
        <v>45336</v>
      </c>
      <c r="C90" t="str">
        <f t="shared" si="5"/>
        <v>February-2024</v>
      </c>
      <c r="D90" t="s">
        <v>141</v>
      </c>
      <c r="E90">
        <f t="shared" si="6"/>
        <v>7</v>
      </c>
      <c r="F90" t="s">
        <v>49</v>
      </c>
      <c r="G90" s="10">
        <v>45339</v>
      </c>
      <c r="H90">
        <v>199.99</v>
      </c>
      <c r="I90">
        <v>1</v>
      </c>
      <c r="J90">
        <f t="shared" si="4"/>
        <v>199.99</v>
      </c>
      <c r="K90">
        <v>19.999000000000002</v>
      </c>
      <c r="L90">
        <v>219.989</v>
      </c>
      <c r="M90">
        <v>3</v>
      </c>
    </row>
    <row r="91" spans="1:13">
      <c r="A91" t="s">
        <v>161</v>
      </c>
      <c r="B91" s="10">
        <f t="shared" si="16"/>
        <v>45336</v>
      </c>
      <c r="C91" t="str">
        <f t="shared" si="5"/>
        <v>February-2024</v>
      </c>
      <c r="D91" t="s">
        <v>141</v>
      </c>
      <c r="E91">
        <f t="shared" si="6"/>
        <v>7</v>
      </c>
      <c r="F91" t="s">
        <v>51</v>
      </c>
      <c r="G91" s="10">
        <v>45338</v>
      </c>
      <c r="H91">
        <v>29.99</v>
      </c>
      <c r="I91">
        <v>5</v>
      </c>
      <c r="J91">
        <f t="shared" si="4"/>
        <v>149.94999999999999</v>
      </c>
      <c r="K91">
        <v>14.994999999999999</v>
      </c>
      <c r="L91">
        <v>164.94499999999999</v>
      </c>
      <c r="M91">
        <v>2</v>
      </c>
    </row>
    <row r="92" spans="1:13">
      <c r="A92" t="s">
        <v>162</v>
      </c>
      <c r="B92" s="11">
        <f t="shared" si="17"/>
        <v>45337</v>
      </c>
      <c r="C92" t="str">
        <f t="shared" si="5"/>
        <v>February-2024</v>
      </c>
      <c r="D92" t="s">
        <v>141</v>
      </c>
      <c r="E92">
        <f t="shared" si="6"/>
        <v>7</v>
      </c>
      <c r="F92" t="s">
        <v>53</v>
      </c>
      <c r="G92" s="10">
        <v>45340</v>
      </c>
      <c r="H92">
        <v>79.989999999999995</v>
      </c>
      <c r="I92">
        <v>2</v>
      </c>
      <c r="J92">
        <f t="shared" si="4"/>
        <v>159.97999999999999</v>
      </c>
      <c r="K92">
        <v>15.997999999999999</v>
      </c>
      <c r="L92">
        <v>175.97799999999998</v>
      </c>
      <c r="M92">
        <v>3</v>
      </c>
    </row>
    <row r="93" spans="1:13">
      <c r="A93" t="s">
        <v>163</v>
      </c>
      <c r="B93" s="10">
        <f t="shared" si="18"/>
        <v>45337</v>
      </c>
      <c r="C93" t="str">
        <f t="shared" si="5"/>
        <v>February-2024</v>
      </c>
      <c r="D93" t="s">
        <v>141</v>
      </c>
      <c r="E93">
        <f t="shared" si="6"/>
        <v>7</v>
      </c>
      <c r="F93" t="s">
        <v>55</v>
      </c>
      <c r="G93" s="10">
        <v>45342</v>
      </c>
      <c r="H93">
        <v>49.99</v>
      </c>
      <c r="I93">
        <v>3</v>
      </c>
      <c r="J93">
        <f t="shared" si="4"/>
        <v>149.97</v>
      </c>
      <c r="K93">
        <v>14.997</v>
      </c>
      <c r="L93">
        <v>164.96699999999998</v>
      </c>
      <c r="M93">
        <v>5</v>
      </c>
    </row>
    <row r="94" spans="1:13">
      <c r="A94" t="s">
        <v>164</v>
      </c>
      <c r="B94" s="11">
        <f t="shared" si="19"/>
        <v>45338</v>
      </c>
      <c r="C94" t="str">
        <f t="shared" si="5"/>
        <v>February-2024</v>
      </c>
      <c r="D94" t="s">
        <v>141</v>
      </c>
      <c r="E94">
        <f t="shared" si="6"/>
        <v>7</v>
      </c>
      <c r="F94" t="s">
        <v>57</v>
      </c>
      <c r="G94" s="10">
        <v>45341</v>
      </c>
      <c r="H94">
        <v>49.99</v>
      </c>
      <c r="I94">
        <v>1</v>
      </c>
      <c r="J94">
        <f t="shared" si="4"/>
        <v>49.99</v>
      </c>
      <c r="K94">
        <v>4.9990000000000006</v>
      </c>
      <c r="L94">
        <v>54.989000000000004</v>
      </c>
      <c r="M94">
        <v>3</v>
      </c>
    </row>
    <row r="95" spans="1:13">
      <c r="A95" t="s">
        <v>165</v>
      </c>
      <c r="B95" s="10">
        <f t="shared" si="20"/>
        <v>45338</v>
      </c>
      <c r="C95" t="str">
        <f t="shared" si="5"/>
        <v>February-2024</v>
      </c>
      <c r="D95" t="s">
        <v>141</v>
      </c>
      <c r="E95">
        <f t="shared" si="6"/>
        <v>7</v>
      </c>
      <c r="F95" t="s">
        <v>59</v>
      </c>
      <c r="G95" s="10">
        <v>45343</v>
      </c>
      <c r="H95">
        <v>29.99</v>
      </c>
      <c r="I95">
        <v>4</v>
      </c>
      <c r="J95">
        <f t="shared" si="4"/>
        <v>119.96</v>
      </c>
      <c r="K95">
        <v>11.996</v>
      </c>
      <c r="L95">
        <v>131.95599999999999</v>
      </c>
      <c r="M95">
        <v>5</v>
      </c>
    </row>
    <row r="96" spans="1:13">
      <c r="A96" t="s">
        <v>166</v>
      </c>
      <c r="B96" s="11">
        <f t="shared" ref="B96:B99" si="23">B95+1</f>
        <v>45339</v>
      </c>
      <c r="C96" t="str">
        <f t="shared" si="5"/>
        <v>February-2024</v>
      </c>
      <c r="D96" t="s">
        <v>141</v>
      </c>
      <c r="E96">
        <f t="shared" si="6"/>
        <v>7</v>
      </c>
      <c r="F96" t="s">
        <v>21</v>
      </c>
      <c r="G96" s="10">
        <v>45342</v>
      </c>
      <c r="H96">
        <v>99.99</v>
      </c>
      <c r="I96">
        <v>1</v>
      </c>
      <c r="J96">
        <f t="shared" si="4"/>
        <v>99.99</v>
      </c>
      <c r="K96">
        <v>9.9990000000000006</v>
      </c>
      <c r="L96">
        <v>109.98899999999999</v>
      </c>
      <c r="M96">
        <v>3</v>
      </c>
    </row>
    <row r="97" spans="1:13">
      <c r="A97" t="s">
        <v>167</v>
      </c>
      <c r="B97" s="10">
        <f t="shared" ref="B97:B99" si="24">B96</f>
        <v>45339</v>
      </c>
      <c r="C97" t="str">
        <f t="shared" si="5"/>
        <v>February-2024</v>
      </c>
      <c r="D97" t="s">
        <v>141</v>
      </c>
      <c r="E97">
        <f t="shared" si="6"/>
        <v>7</v>
      </c>
      <c r="F97" t="s">
        <v>62</v>
      </c>
      <c r="G97" s="10">
        <v>45340</v>
      </c>
      <c r="H97">
        <v>19.989999999999998</v>
      </c>
      <c r="I97">
        <v>2</v>
      </c>
      <c r="J97">
        <f t="shared" si="4"/>
        <v>39.979999999999997</v>
      </c>
      <c r="K97">
        <v>3.9979999999999998</v>
      </c>
      <c r="L97">
        <v>43.977999999999994</v>
      </c>
      <c r="M97">
        <v>1</v>
      </c>
    </row>
    <row r="98" spans="1:13">
      <c r="A98" t="s">
        <v>168</v>
      </c>
      <c r="B98" s="11">
        <f t="shared" si="15"/>
        <v>45340</v>
      </c>
      <c r="C98" t="str">
        <f t="shared" si="5"/>
        <v>February-2024</v>
      </c>
      <c r="D98" t="s">
        <v>141</v>
      </c>
      <c r="E98">
        <f t="shared" si="6"/>
        <v>8</v>
      </c>
      <c r="F98" t="s">
        <v>64</v>
      </c>
      <c r="G98" s="10">
        <v>45341</v>
      </c>
      <c r="H98">
        <v>149.99</v>
      </c>
      <c r="I98">
        <v>1</v>
      </c>
      <c r="J98">
        <f t="shared" ref="J98:J121" si="25">H98*I98</f>
        <v>149.99</v>
      </c>
      <c r="K98">
        <v>14.999000000000002</v>
      </c>
      <c r="L98">
        <v>164.989</v>
      </c>
      <c r="M98">
        <v>1</v>
      </c>
    </row>
    <row r="99" spans="1:13">
      <c r="A99" t="s">
        <v>169</v>
      </c>
      <c r="B99" s="10">
        <f t="shared" si="16"/>
        <v>45340</v>
      </c>
      <c r="C99" t="str">
        <f t="shared" si="5"/>
        <v>February-2024</v>
      </c>
      <c r="D99" t="s">
        <v>141</v>
      </c>
      <c r="E99">
        <f t="shared" si="6"/>
        <v>8</v>
      </c>
      <c r="F99" t="s">
        <v>66</v>
      </c>
      <c r="G99" s="10">
        <v>45345</v>
      </c>
      <c r="H99">
        <v>79.989999999999995</v>
      </c>
      <c r="I99">
        <v>3</v>
      </c>
      <c r="J99">
        <f t="shared" si="25"/>
        <v>239.96999999999997</v>
      </c>
      <c r="K99">
        <v>23.997</v>
      </c>
      <c r="L99">
        <v>263.96699999999998</v>
      </c>
      <c r="M99">
        <v>5</v>
      </c>
    </row>
    <row r="100" spans="1:13">
      <c r="A100" t="s">
        <v>170</v>
      </c>
      <c r="B100" s="11">
        <f>B99+1</f>
        <v>45341</v>
      </c>
      <c r="C100" t="str">
        <f t="shared" si="5"/>
        <v>February-2024</v>
      </c>
      <c r="D100" t="s">
        <v>141</v>
      </c>
      <c r="E100">
        <f t="shared" si="6"/>
        <v>8</v>
      </c>
      <c r="F100" t="s">
        <v>68</v>
      </c>
      <c r="G100" s="10">
        <v>45343</v>
      </c>
      <c r="H100">
        <v>39.99</v>
      </c>
      <c r="I100">
        <v>4</v>
      </c>
      <c r="J100">
        <f t="shared" si="25"/>
        <v>159.96</v>
      </c>
      <c r="K100">
        <v>15.996000000000002</v>
      </c>
      <c r="L100">
        <v>175.95600000000002</v>
      </c>
      <c r="M100">
        <v>2</v>
      </c>
    </row>
    <row r="101" spans="1:13">
      <c r="A101" t="s">
        <v>171</v>
      </c>
      <c r="B101" s="10">
        <f>B100</f>
        <v>45341</v>
      </c>
      <c r="C101" t="str">
        <f t="shared" si="5"/>
        <v>February-2024</v>
      </c>
      <c r="D101" t="s">
        <v>141</v>
      </c>
      <c r="E101">
        <f t="shared" si="6"/>
        <v>8</v>
      </c>
      <c r="F101" t="s">
        <v>70</v>
      </c>
      <c r="G101" s="10">
        <v>45345</v>
      </c>
      <c r="H101">
        <v>69.989999999999995</v>
      </c>
      <c r="I101">
        <v>1</v>
      </c>
      <c r="J101">
        <f t="shared" si="25"/>
        <v>69.989999999999995</v>
      </c>
      <c r="K101">
        <v>6.9989999999999997</v>
      </c>
      <c r="L101">
        <v>76.98899999999999</v>
      </c>
      <c r="M101">
        <v>4</v>
      </c>
    </row>
    <row r="102" spans="1:13">
      <c r="A102" t="s">
        <v>172</v>
      </c>
      <c r="B102" s="11">
        <f t="shared" ref="B102:B107" si="26">B101+1</f>
        <v>45342</v>
      </c>
      <c r="C102" t="str">
        <f t="shared" si="5"/>
        <v>February-2024</v>
      </c>
      <c r="D102" t="s">
        <v>141</v>
      </c>
      <c r="E102">
        <f t="shared" si="6"/>
        <v>8</v>
      </c>
      <c r="F102" t="s">
        <v>72</v>
      </c>
      <c r="G102" s="10">
        <v>45347</v>
      </c>
      <c r="H102">
        <v>89.99</v>
      </c>
      <c r="I102">
        <v>2</v>
      </c>
      <c r="J102">
        <f t="shared" si="25"/>
        <v>179.98</v>
      </c>
      <c r="K102">
        <v>17.998000000000001</v>
      </c>
      <c r="L102">
        <v>197.97799999999998</v>
      </c>
      <c r="M102">
        <v>5</v>
      </c>
    </row>
    <row r="103" spans="1:13">
      <c r="A103" t="s">
        <v>173</v>
      </c>
      <c r="B103" s="10">
        <f t="shared" ref="B103:B107" si="27">B102</f>
        <v>45342</v>
      </c>
      <c r="C103" t="str">
        <f t="shared" si="5"/>
        <v>February-2024</v>
      </c>
      <c r="D103" t="s">
        <v>141</v>
      </c>
      <c r="E103">
        <f t="shared" si="6"/>
        <v>8</v>
      </c>
      <c r="F103" t="s">
        <v>74</v>
      </c>
      <c r="G103" s="10">
        <v>45343</v>
      </c>
      <c r="H103">
        <v>199.99</v>
      </c>
      <c r="I103">
        <v>3</v>
      </c>
      <c r="J103">
        <f t="shared" si="25"/>
        <v>599.97</v>
      </c>
      <c r="K103">
        <v>59.997000000000007</v>
      </c>
      <c r="L103">
        <v>659.96699999999998</v>
      </c>
      <c r="M103">
        <v>1</v>
      </c>
    </row>
    <row r="104" spans="1:13">
      <c r="A104" t="s">
        <v>174</v>
      </c>
      <c r="B104" s="11">
        <f t="shared" ref="B104:B107" si="28">B103+1</f>
        <v>45343</v>
      </c>
      <c r="C104" t="str">
        <f t="shared" si="5"/>
        <v>February-2024</v>
      </c>
      <c r="D104" t="s">
        <v>141</v>
      </c>
      <c r="E104">
        <f t="shared" si="6"/>
        <v>8</v>
      </c>
      <c r="F104" t="s">
        <v>76</v>
      </c>
      <c r="G104" s="10">
        <v>45345</v>
      </c>
      <c r="H104">
        <v>29.99</v>
      </c>
      <c r="I104">
        <v>2</v>
      </c>
      <c r="J104">
        <f t="shared" si="25"/>
        <v>59.98</v>
      </c>
      <c r="K104">
        <v>5.9980000000000002</v>
      </c>
      <c r="L104">
        <v>65.977999999999994</v>
      </c>
      <c r="M104">
        <v>2</v>
      </c>
    </row>
    <row r="105" spans="1:13">
      <c r="A105" t="s">
        <v>175</v>
      </c>
      <c r="B105" s="10">
        <f t="shared" ref="B105:B107" si="29">B104</f>
        <v>45343</v>
      </c>
      <c r="C105" t="str">
        <f t="shared" si="5"/>
        <v>February-2024</v>
      </c>
      <c r="D105" t="s">
        <v>141</v>
      </c>
      <c r="E105">
        <f t="shared" si="6"/>
        <v>8</v>
      </c>
      <c r="F105" t="s">
        <v>78</v>
      </c>
      <c r="G105" s="10">
        <v>45344</v>
      </c>
      <c r="H105">
        <v>79.989999999999995</v>
      </c>
      <c r="I105">
        <v>1</v>
      </c>
      <c r="J105">
        <f t="shared" si="25"/>
        <v>79.989999999999995</v>
      </c>
      <c r="K105">
        <v>7.9989999999999997</v>
      </c>
      <c r="L105">
        <v>87.98899999999999</v>
      </c>
      <c r="M105">
        <v>1</v>
      </c>
    </row>
    <row r="106" spans="1:13">
      <c r="A106" t="s">
        <v>176</v>
      </c>
      <c r="B106" s="11">
        <f t="shared" ref="B106:B107" si="30">B105+1</f>
        <v>45344</v>
      </c>
      <c r="C106" t="str">
        <f t="shared" si="5"/>
        <v>February-2024</v>
      </c>
      <c r="D106" t="s">
        <v>141</v>
      </c>
      <c r="E106">
        <f t="shared" si="6"/>
        <v>8</v>
      </c>
      <c r="F106" t="s">
        <v>80</v>
      </c>
      <c r="G106" s="10">
        <v>45348</v>
      </c>
      <c r="H106">
        <v>49.99</v>
      </c>
      <c r="I106">
        <v>1</v>
      </c>
      <c r="J106">
        <f t="shared" si="25"/>
        <v>49.99</v>
      </c>
      <c r="K106">
        <v>4.9990000000000006</v>
      </c>
      <c r="L106">
        <v>54.989000000000004</v>
      </c>
      <c r="M106">
        <v>4</v>
      </c>
    </row>
    <row r="107" spans="1:13">
      <c r="A107" t="s">
        <v>177</v>
      </c>
      <c r="B107" s="10">
        <f t="shared" ref="B107" si="31">B106</f>
        <v>45344</v>
      </c>
      <c r="C107" t="str">
        <f t="shared" si="5"/>
        <v>February-2024</v>
      </c>
      <c r="D107" t="s">
        <v>141</v>
      </c>
      <c r="E107">
        <f t="shared" si="6"/>
        <v>8</v>
      </c>
      <c r="F107" t="s">
        <v>82</v>
      </c>
      <c r="G107" s="10">
        <v>45347</v>
      </c>
      <c r="H107">
        <v>129.99</v>
      </c>
      <c r="I107">
        <v>5</v>
      </c>
      <c r="J107">
        <f t="shared" si="25"/>
        <v>649.95000000000005</v>
      </c>
      <c r="K107">
        <v>64.995000000000005</v>
      </c>
      <c r="L107">
        <v>714.94500000000005</v>
      </c>
      <c r="M107">
        <v>3</v>
      </c>
    </row>
    <row r="108" spans="1:13">
      <c r="A108" t="s">
        <v>178</v>
      </c>
      <c r="B108" s="11">
        <f>B107+1</f>
        <v>45345</v>
      </c>
      <c r="C108" t="str">
        <f t="shared" si="5"/>
        <v>February-2024</v>
      </c>
      <c r="D108" t="s">
        <v>141</v>
      </c>
      <c r="E108">
        <f t="shared" si="6"/>
        <v>8</v>
      </c>
      <c r="F108" t="s">
        <v>84</v>
      </c>
      <c r="G108" s="10">
        <v>45350</v>
      </c>
      <c r="H108">
        <v>19.989999999999998</v>
      </c>
      <c r="I108">
        <v>2</v>
      </c>
      <c r="J108">
        <f t="shared" si="25"/>
        <v>39.979999999999997</v>
      </c>
      <c r="K108">
        <v>3.9979999999999998</v>
      </c>
      <c r="L108">
        <v>43.977999999999994</v>
      </c>
      <c r="M108">
        <v>5</v>
      </c>
    </row>
    <row r="109" spans="1:13">
      <c r="A109" t="s">
        <v>179</v>
      </c>
      <c r="B109" s="10">
        <f>B108</f>
        <v>45345</v>
      </c>
      <c r="C109" t="str">
        <f t="shared" si="5"/>
        <v>February-2024</v>
      </c>
      <c r="D109" t="s">
        <v>141</v>
      </c>
      <c r="E109">
        <f t="shared" si="6"/>
        <v>8</v>
      </c>
      <c r="F109" t="s">
        <v>86</v>
      </c>
      <c r="G109" s="10">
        <v>45346</v>
      </c>
      <c r="H109">
        <v>149.99</v>
      </c>
      <c r="I109">
        <v>3</v>
      </c>
      <c r="J109">
        <f t="shared" si="25"/>
        <v>449.97</v>
      </c>
      <c r="K109">
        <v>44.997000000000007</v>
      </c>
      <c r="L109">
        <v>494.96700000000004</v>
      </c>
      <c r="M109">
        <v>1</v>
      </c>
    </row>
    <row r="110" spans="1:13">
      <c r="A110" t="s">
        <v>180</v>
      </c>
      <c r="B110" s="11">
        <f t="shared" ref="B110:B115" si="32">B109+1</f>
        <v>45346</v>
      </c>
      <c r="C110" t="str">
        <f t="shared" si="5"/>
        <v>February-2024</v>
      </c>
      <c r="D110" t="s">
        <v>141</v>
      </c>
      <c r="E110">
        <f t="shared" si="6"/>
        <v>8</v>
      </c>
      <c r="F110" t="s">
        <v>17</v>
      </c>
      <c r="G110" s="10">
        <v>45351</v>
      </c>
      <c r="H110">
        <v>69.989999999999995</v>
      </c>
      <c r="I110">
        <v>1</v>
      </c>
      <c r="J110">
        <f t="shared" si="25"/>
        <v>69.989999999999995</v>
      </c>
      <c r="K110">
        <v>6.9989999999999997</v>
      </c>
      <c r="L110">
        <v>76.98899999999999</v>
      </c>
      <c r="M110">
        <v>5</v>
      </c>
    </row>
    <row r="111" spans="1:13">
      <c r="A111" t="s">
        <v>181</v>
      </c>
      <c r="B111" s="10">
        <f t="shared" ref="B111:B115" si="33">B110</f>
        <v>45346</v>
      </c>
      <c r="C111" t="str">
        <f t="shared" si="5"/>
        <v>February-2024</v>
      </c>
      <c r="D111" t="s">
        <v>141</v>
      </c>
      <c r="E111">
        <f t="shared" si="6"/>
        <v>8</v>
      </c>
      <c r="F111" t="s">
        <v>59</v>
      </c>
      <c r="G111" s="10">
        <v>45347</v>
      </c>
      <c r="H111">
        <v>39.99</v>
      </c>
      <c r="I111">
        <v>4</v>
      </c>
      <c r="J111">
        <f t="shared" si="25"/>
        <v>159.96</v>
      </c>
      <c r="K111">
        <v>15.996000000000002</v>
      </c>
      <c r="L111">
        <v>175.95600000000002</v>
      </c>
      <c r="M111">
        <v>1</v>
      </c>
    </row>
    <row r="112" spans="1:13">
      <c r="A112" t="s">
        <v>182</v>
      </c>
      <c r="B112" s="11">
        <f t="shared" ref="B112:B115" si="34">B111+1</f>
        <v>45347</v>
      </c>
      <c r="C112" t="str">
        <f t="shared" si="5"/>
        <v>February-2024</v>
      </c>
      <c r="D112" t="s">
        <v>141</v>
      </c>
      <c r="E112">
        <f t="shared" si="6"/>
        <v>9</v>
      </c>
      <c r="F112" t="s">
        <v>21</v>
      </c>
      <c r="G112" s="10">
        <v>45352</v>
      </c>
      <c r="H112">
        <v>199.99</v>
      </c>
      <c r="I112">
        <v>1</v>
      </c>
      <c r="J112">
        <f t="shared" si="25"/>
        <v>199.99</v>
      </c>
      <c r="K112">
        <v>19.999000000000002</v>
      </c>
      <c r="L112">
        <v>219.989</v>
      </c>
      <c r="M112">
        <v>5</v>
      </c>
    </row>
    <row r="113" spans="1:13">
      <c r="A113" t="s">
        <v>183</v>
      </c>
      <c r="B113" s="10">
        <f t="shared" ref="B113:B115" si="35">B112</f>
        <v>45347</v>
      </c>
      <c r="C113" t="str">
        <f t="shared" si="5"/>
        <v>February-2024</v>
      </c>
      <c r="D113" t="s">
        <v>141</v>
      </c>
      <c r="E113">
        <f t="shared" si="6"/>
        <v>9</v>
      </c>
      <c r="F113" t="s">
        <v>91</v>
      </c>
      <c r="G113" s="10">
        <v>45351</v>
      </c>
      <c r="H113">
        <v>29.99</v>
      </c>
      <c r="I113">
        <v>2</v>
      </c>
      <c r="J113">
        <f t="shared" si="25"/>
        <v>59.98</v>
      </c>
      <c r="K113">
        <v>5.9980000000000002</v>
      </c>
      <c r="L113">
        <v>65.977999999999994</v>
      </c>
      <c r="M113">
        <v>4</v>
      </c>
    </row>
    <row r="114" spans="1:13">
      <c r="A114" t="s">
        <v>184</v>
      </c>
      <c r="B114" s="11">
        <f t="shared" ref="B114:B115" si="36">B113+1</f>
        <v>45348</v>
      </c>
      <c r="C114" t="str">
        <f t="shared" si="5"/>
        <v>February-2024</v>
      </c>
      <c r="D114" t="s">
        <v>141</v>
      </c>
      <c r="E114">
        <f t="shared" si="6"/>
        <v>9</v>
      </c>
      <c r="F114" t="s">
        <v>93</v>
      </c>
      <c r="G114" s="10">
        <v>45350</v>
      </c>
      <c r="H114">
        <v>79.989999999999995</v>
      </c>
      <c r="I114">
        <v>3</v>
      </c>
      <c r="J114">
        <f t="shared" si="25"/>
        <v>239.96999999999997</v>
      </c>
      <c r="K114">
        <v>23.997</v>
      </c>
      <c r="L114">
        <v>263.96699999999998</v>
      </c>
      <c r="M114">
        <v>2</v>
      </c>
    </row>
    <row r="115" spans="1:13">
      <c r="A115" t="s">
        <v>185</v>
      </c>
      <c r="B115" s="10">
        <f t="shared" ref="B115" si="37">B114</f>
        <v>45348</v>
      </c>
      <c r="C115" t="str">
        <f t="shared" si="5"/>
        <v>February-2024</v>
      </c>
      <c r="D115" t="s">
        <v>141</v>
      </c>
      <c r="E115">
        <f t="shared" si="6"/>
        <v>9</v>
      </c>
      <c r="F115" t="s">
        <v>19</v>
      </c>
      <c r="G115" s="10">
        <v>45352</v>
      </c>
      <c r="H115">
        <v>49.99</v>
      </c>
      <c r="I115">
        <v>1</v>
      </c>
      <c r="J115">
        <f t="shared" si="25"/>
        <v>49.99</v>
      </c>
      <c r="K115">
        <v>4.9990000000000006</v>
      </c>
      <c r="L115">
        <v>54.989000000000004</v>
      </c>
      <c r="M115">
        <v>4</v>
      </c>
    </row>
    <row r="116" spans="1:13">
      <c r="A116" t="s">
        <v>186</v>
      </c>
      <c r="B116" s="11">
        <f>B115+1</f>
        <v>45349</v>
      </c>
      <c r="C116" t="str">
        <f t="shared" si="5"/>
        <v>February-2024</v>
      </c>
      <c r="D116" t="s">
        <v>141</v>
      </c>
      <c r="E116">
        <f t="shared" si="6"/>
        <v>9</v>
      </c>
      <c r="F116" t="s">
        <v>96</v>
      </c>
      <c r="G116" s="10">
        <v>45351</v>
      </c>
      <c r="H116">
        <v>49.99</v>
      </c>
      <c r="I116">
        <v>5</v>
      </c>
      <c r="J116">
        <f t="shared" si="25"/>
        <v>249.95000000000002</v>
      </c>
      <c r="K116">
        <v>24.995000000000005</v>
      </c>
      <c r="L116">
        <v>274.94500000000005</v>
      </c>
      <c r="M116">
        <v>2</v>
      </c>
    </row>
    <row r="117" spans="1:13">
      <c r="A117" t="s">
        <v>187</v>
      </c>
      <c r="B117" s="10">
        <f>B116</f>
        <v>45349</v>
      </c>
      <c r="C117" t="str">
        <f t="shared" si="5"/>
        <v>February-2024</v>
      </c>
      <c r="D117" t="s">
        <v>141</v>
      </c>
      <c r="E117">
        <f t="shared" si="6"/>
        <v>9</v>
      </c>
      <c r="F117" t="s">
        <v>51</v>
      </c>
      <c r="G117" s="10">
        <v>45353</v>
      </c>
      <c r="H117">
        <v>29.99</v>
      </c>
      <c r="I117">
        <v>2</v>
      </c>
      <c r="J117">
        <f t="shared" si="25"/>
        <v>59.98</v>
      </c>
      <c r="K117">
        <v>5.9980000000000002</v>
      </c>
      <c r="L117">
        <v>65.977999999999994</v>
      </c>
      <c r="M117">
        <v>4</v>
      </c>
    </row>
    <row r="118" spans="1:13">
      <c r="A118" t="s">
        <v>188</v>
      </c>
      <c r="B118" s="11">
        <f t="shared" ref="B118:B122" si="38">B117+1</f>
        <v>45350</v>
      </c>
      <c r="C118" t="str">
        <f t="shared" si="5"/>
        <v>February-2024</v>
      </c>
      <c r="D118" t="s">
        <v>141</v>
      </c>
      <c r="E118">
        <f t="shared" si="6"/>
        <v>9</v>
      </c>
      <c r="F118" t="s">
        <v>99</v>
      </c>
      <c r="G118" s="10">
        <v>45351</v>
      </c>
      <c r="H118">
        <v>99.99</v>
      </c>
      <c r="I118">
        <v>3</v>
      </c>
      <c r="J118">
        <f t="shared" si="25"/>
        <v>299.96999999999997</v>
      </c>
      <c r="K118">
        <v>29.997</v>
      </c>
      <c r="L118">
        <v>329.96699999999998</v>
      </c>
      <c r="M118">
        <v>1</v>
      </c>
    </row>
    <row r="119" spans="1:13">
      <c r="A119" t="s">
        <v>189</v>
      </c>
      <c r="B119" s="10">
        <f t="shared" ref="B119:B122" si="39">B118</f>
        <v>45350</v>
      </c>
      <c r="C119" t="str">
        <f t="shared" si="5"/>
        <v>February-2024</v>
      </c>
      <c r="D119" t="s">
        <v>141</v>
      </c>
      <c r="E119">
        <f t="shared" si="6"/>
        <v>9</v>
      </c>
      <c r="F119" t="s">
        <v>101</v>
      </c>
      <c r="G119" s="10">
        <v>45355</v>
      </c>
      <c r="H119">
        <v>19.989999999999998</v>
      </c>
      <c r="I119">
        <v>1</v>
      </c>
      <c r="J119">
        <f t="shared" si="25"/>
        <v>19.989999999999998</v>
      </c>
      <c r="K119">
        <v>1.9989999999999999</v>
      </c>
      <c r="L119">
        <v>21.988999999999997</v>
      </c>
      <c r="M119">
        <v>5</v>
      </c>
    </row>
    <row r="120" spans="1:13">
      <c r="A120" t="s">
        <v>190</v>
      </c>
      <c r="B120" s="11">
        <f t="shared" ref="B120:B122" si="40">B119+1</f>
        <v>45351</v>
      </c>
      <c r="C120" t="str">
        <f t="shared" si="5"/>
        <v>February-2024</v>
      </c>
      <c r="D120" t="s">
        <v>141</v>
      </c>
      <c r="E120">
        <f t="shared" si="6"/>
        <v>9</v>
      </c>
      <c r="F120" t="s">
        <v>103</v>
      </c>
      <c r="G120" s="10">
        <v>45355</v>
      </c>
      <c r="H120">
        <v>149.99</v>
      </c>
      <c r="I120">
        <v>4</v>
      </c>
      <c r="J120">
        <f t="shared" si="25"/>
        <v>599.96</v>
      </c>
      <c r="K120">
        <v>59.996000000000009</v>
      </c>
      <c r="L120">
        <v>659.95600000000002</v>
      </c>
      <c r="M120">
        <v>4</v>
      </c>
    </row>
    <row r="121" spans="1:13">
      <c r="A121" t="s">
        <v>191</v>
      </c>
      <c r="B121" s="10">
        <f t="shared" ref="B121:B122" si="41">B120</f>
        <v>45351</v>
      </c>
      <c r="C121" t="str">
        <f t="shared" si="5"/>
        <v>February-2024</v>
      </c>
      <c r="D121" t="s">
        <v>141</v>
      </c>
      <c r="E121">
        <f t="shared" si="6"/>
        <v>9</v>
      </c>
      <c r="F121" t="s">
        <v>105</v>
      </c>
      <c r="G121" s="10">
        <v>45352</v>
      </c>
      <c r="H121">
        <v>79.989999999999995</v>
      </c>
      <c r="I121">
        <v>1</v>
      </c>
      <c r="J121">
        <f t="shared" si="25"/>
        <v>79.989999999999995</v>
      </c>
      <c r="K121">
        <v>7.9989999999999997</v>
      </c>
      <c r="L121">
        <v>87.98899999999999</v>
      </c>
      <c r="M121">
        <v>1</v>
      </c>
    </row>
    <row r="122" spans="1:13">
      <c r="B122" s="1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D779-76C0-4FBB-A1C7-AE9713364B57}">
  <dimension ref="A1:D432"/>
  <sheetViews>
    <sheetView topLeftCell="A102" workbookViewId="0">
      <selection activeCell="B109" sqref="B109"/>
    </sheetView>
  </sheetViews>
  <sheetFormatPr defaultRowHeight="15"/>
  <cols>
    <col min="1" max="1" width="29.5703125" customWidth="1"/>
    <col min="2" max="2" width="21.140625" bestFit="1" customWidth="1"/>
    <col min="3" max="3" width="21.7109375" bestFit="1" customWidth="1"/>
    <col min="4" max="4" width="21" bestFit="1" customWidth="1"/>
    <col min="62" max="62" width="11.42578125" bestFit="1" customWidth="1"/>
  </cols>
  <sheetData>
    <row r="1" spans="1:2">
      <c r="A1" s="15" t="s">
        <v>192</v>
      </c>
    </row>
    <row r="4" spans="1:2">
      <c r="A4" s="15" t="s">
        <v>193</v>
      </c>
    </row>
    <row r="5" spans="1:2">
      <c r="A5">
        <f>COUNTA(_xlfn.UNIQUE('SuperMarket Sales - Raw'!D9:D78))</f>
        <v>51</v>
      </c>
    </row>
    <row r="7" spans="1:2">
      <c r="A7" s="15" t="s">
        <v>194</v>
      </c>
    </row>
    <row r="8" spans="1:2">
      <c r="A8">
        <f>COUNTA(Supermarket[Order No])</f>
        <v>120</v>
      </c>
    </row>
    <row r="10" spans="1:2">
      <c r="A10" s="15" t="s">
        <v>195</v>
      </c>
    </row>
    <row r="11" spans="1:2">
      <c r="A11">
        <f>ROUND(AVERAGE(Supermarket[Days to Ship]),0)</f>
        <v>3</v>
      </c>
    </row>
    <row r="14" spans="1:2">
      <c r="A14" s="15" t="s">
        <v>196</v>
      </c>
    </row>
    <row r="15" spans="1:2">
      <c r="A15" t="s">
        <v>197</v>
      </c>
      <c r="B15" s="10">
        <f>MIN(Supermarket[Order Date])</f>
        <v>45292</v>
      </c>
    </row>
    <row r="16" spans="1:2">
      <c r="A16" t="s">
        <v>198</v>
      </c>
      <c r="B16" s="10">
        <f>MAX(Supermarket[Order Date])</f>
        <v>45351</v>
      </c>
    </row>
    <row r="18" spans="1:2">
      <c r="A18" s="15" t="s">
        <v>199</v>
      </c>
    </row>
    <row r="19" spans="1:2">
      <c r="A19" t="s">
        <v>197</v>
      </c>
      <c r="B19" s="10">
        <f>MIN(Supermarket[Ship Date])</f>
        <v>45294</v>
      </c>
    </row>
    <row r="20" spans="1:2">
      <c r="A20" t="s">
        <v>198</v>
      </c>
      <c r="B20" s="10">
        <f>MAX(Supermarket[Ship Date])</f>
        <v>45355</v>
      </c>
    </row>
    <row r="22" spans="1:2">
      <c r="A22" s="15" t="s">
        <v>200</v>
      </c>
    </row>
    <row r="23" spans="1:2">
      <c r="A23" t="s">
        <v>201</v>
      </c>
      <c r="B23">
        <f>SUM(Supermarket[Order Quantity])</f>
        <v>284</v>
      </c>
    </row>
    <row r="24" spans="1:2">
      <c r="A24" t="s">
        <v>197</v>
      </c>
      <c r="B24">
        <f>MIN(Supermarket[Order Quantity])</f>
        <v>1</v>
      </c>
    </row>
    <row r="25" spans="1:2">
      <c r="A25" t="s">
        <v>198</v>
      </c>
      <c r="B25">
        <f>MAX(Supermarket[Order Quantity])</f>
        <v>5</v>
      </c>
    </row>
    <row r="26" spans="1:2">
      <c r="A26" t="s">
        <v>202</v>
      </c>
      <c r="B26">
        <f>CEILING(AVERAGE(Supermarket[Order Quantity]),1)</f>
        <v>3</v>
      </c>
    </row>
    <row r="28" spans="1:2">
      <c r="A28" s="15" t="s">
        <v>138</v>
      </c>
    </row>
    <row r="29" spans="1:2">
      <c r="A29" t="s">
        <v>197</v>
      </c>
      <c r="B29">
        <f>MIN(Supermarket[Order Total])</f>
        <v>21.988999999999997</v>
      </c>
    </row>
    <row r="30" spans="1:2">
      <c r="A30" t="s">
        <v>198</v>
      </c>
      <c r="B30">
        <f>MAX(Supermarket[Order Total])</f>
        <v>714.94500000000005</v>
      </c>
    </row>
    <row r="31" spans="1:2">
      <c r="A31" t="s">
        <v>202</v>
      </c>
      <c r="B31">
        <f>AVERAGE(Supermarket[Order Total])</f>
        <v>165.98229999999987</v>
      </c>
    </row>
    <row r="33" spans="1:2">
      <c r="A33" s="15" t="s">
        <v>203</v>
      </c>
    </row>
    <row r="34" spans="1:2">
      <c r="A34" t="s">
        <v>197</v>
      </c>
      <c r="B34">
        <f>MIN(Supermarket[[Retail Price ]])</f>
        <v>19.989999999999998</v>
      </c>
    </row>
    <row r="35" spans="1:2">
      <c r="A35" t="s">
        <v>198</v>
      </c>
      <c r="B35">
        <f>MAX(Supermarket[[Retail Price ]])</f>
        <v>199.99</v>
      </c>
    </row>
    <row r="36" spans="1:2">
      <c r="A36" t="s">
        <v>202</v>
      </c>
      <c r="B36">
        <f>AVERAGE(Supermarket[[Retail Price ]])</f>
        <v>82.156666666666496</v>
      </c>
    </row>
    <row r="38" spans="1:2">
      <c r="A38" s="15" t="s">
        <v>137</v>
      </c>
    </row>
    <row r="39" spans="1:2">
      <c r="A39" t="s">
        <v>204</v>
      </c>
      <c r="B39">
        <f>SUM(Supermarket[[#All],[Purchase Total]])</f>
        <v>18107.159999999982</v>
      </c>
    </row>
    <row r="40" spans="1:2">
      <c r="A40" t="s">
        <v>197</v>
      </c>
      <c r="B40">
        <f>MIN(Supermarket[Purchase Total])</f>
        <v>19.989999999999998</v>
      </c>
    </row>
    <row r="41" spans="1:2">
      <c r="A41" t="s">
        <v>198</v>
      </c>
      <c r="B41">
        <f>MAX(Supermarket[Purchase Total])</f>
        <v>649.95000000000005</v>
      </c>
    </row>
    <row r="42" spans="1:2">
      <c r="A42" t="s">
        <v>202</v>
      </c>
      <c r="B42">
        <f>AVERAGE(Supermarket[Purchase Total])</f>
        <v>150.89299999999986</v>
      </c>
    </row>
    <row r="53" spans="1:2">
      <c r="A53" s="15" t="s">
        <v>205</v>
      </c>
    </row>
    <row r="54" spans="1:2">
      <c r="A54" s="12" t="s">
        <v>133</v>
      </c>
      <c r="B54" t="s">
        <v>206</v>
      </c>
    </row>
    <row r="55" spans="1:2">
      <c r="A55" s="13" t="s">
        <v>207</v>
      </c>
      <c r="B55" s="19">
        <v>8728.5199999999932</v>
      </c>
    </row>
    <row r="56" spans="1:2">
      <c r="A56" s="13" t="s">
        <v>208</v>
      </c>
      <c r="B56" s="19">
        <v>9378.639999999994</v>
      </c>
    </row>
    <row r="57" spans="1:2">
      <c r="A57" s="13" t="s">
        <v>209</v>
      </c>
      <c r="B57" s="19">
        <v>18107.159999999989</v>
      </c>
    </row>
    <row r="69" spans="1:2">
      <c r="A69" s="15" t="s">
        <v>210</v>
      </c>
    </row>
    <row r="70" spans="1:2">
      <c r="A70" s="12" t="s">
        <v>133</v>
      </c>
      <c r="B70" t="s">
        <v>211</v>
      </c>
    </row>
    <row r="71" spans="1:2">
      <c r="A71" s="13" t="s">
        <v>207</v>
      </c>
      <c r="B71" s="21">
        <v>62</v>
      </c>
    </row>
    <row r="72" spans="1:2">
      <c r="A72" s="13" t="s">
        <v>208</v>
      </c>
      <c r="B72" s="21">
        <v>58</v>
      </c>
    </row>
    <row r="73" spans="1:2">
      <c r="A73" s="13" t="s">
        <v>209</v>
      </c>
      <c r="B73" s="21">
        <v>120</v>
      </c>
    </row>
    <row r="85" spans="1:2">
      <c r="A85" s="15" t="s">
        <v>212</v>
      </c>
    </row>
    <row r="86" spans="1:2">
      <c r="A86" s="12" t="s">
        <v>133</v>
      </c>
      <c r="B86" t="s">
        <v>213</v>
      </c>
    </row>
    <row r="87" spans="1:2">
      <c r="A87" s="13" t="s">
        <v>207</v>
      </c>
      <c r="B87" s="21">
        <v>148</v>
      </c>
    </row>
    <row r="88" spans="1:2">
      <c r="A88" s="13" t="s">
        <v>208</v>
      </c>
      <c r="B88" s="21">
        <v>136</v>
      </c>
    </row>
    <row r="89" spans="1:2">
      <c r="A89" s="13" t="s">
        <v>209</v>
      </c>
      <c r="B89" s="21">
        <v>284</v>
      </c>
    </row>
    <row r="99" spans="1:3">
      <c r="A99" s="15" t="s">
        <v>214</v>
      </c>
    </row>
    <row r="100" spans="1:3">
      <c r="A100" t="s">
        <v>134</v>
      </c>
      <c r="B100" s="27" t="s">
        <v>140</v>
      </c>
    </row>
    <row r="102" spans="1:3">
      <c r="A102" t="s">
        <v>215</v>
      </c>
      <c r="B102" s="19">
        <f>AVERAGEIF(Supermarket[Month],B100,Supermarket[Purchase Total])</f>
        <v>140.78258064516118</v>
      </c>
    </row>
    <row r="103" spans="1:3">
      <c r="B103" s="19"/>
    </row>
    <row r="104" spans="1:3">
      <c r="B104" s="19"/>
    </row>
    <row r="105" spans="1:3">
      <c r="B105" s="19"/>
    </row>
    <row r="106" spans="1:3">
      <c r="A106" s="15" t="s">
        <v>216</v>
      </c>
    </row>
    <row r="107" spans="1:3">
      <c r="A107" t="s">
        <v>134</v>
      </c>
      <c r="B107" s="27" t="s">
        <v>141</v>
      </c>
    </row>
    <row r="109" spans="1:3">
      <c r="A109" t="s">
        <v>215</v>
      </c>
      <c r="B109" s="19">
        <f>AVERAGEIF(Supermarket[Month],B107,Supermarket[Purchase Total])</f>
        <v>161.70068965517231</v>
      </c>
      <c r="C109" s="28">
        <f>(B109-B102)/B102</f>
        <v>0.14858449755751163</v>
      </c>
    </row>
    <row r="110" spans="1:3">
      <c r="B110" s="19"/>
    </row>
    <row r="111" spans="1:3">
      <c r="B111" s="19"/>
    </row>
    <row r="112" spans="1:3">
      <c r="A112" s="15" t="s">
        <v>217</v>
      </c>
      <c r="B112" s="19"/>
    </row>
    <row r="113" spans="1:2">
      <c r="A113" t="s">
        <v>134</v>
      </c>
      <c r="B113" s="19" t="s">
        <v>140</v>
      </c>
    </row>
    <row r="114" spans="1:2">
      <c r="A114" t="s">
        <v>218</v>
      </c>
      <c r="B114" s="21">
        <f>COUNTIFS(Supermarket[Month],B113,Supermarket[Purchase Total],"&gt;200")</f>
        <v>1</v>
      </c>
    </row>
    <row r="115" spans="1:2">
      <c r="B115" s="19"/>
    </row>
    <row r="116" spans="1:2">
      <c r="B116" s="19"/>
    </row>
    <row r="117" spans="1:2">
      <c r="A117" s="15" t="s">
        <v>219</v>
      </c>
      <c r="B117" s="19"/>
    </row>
    <row r="118" spans="1:2">
      <c r="A118" t="s">
        <v>134</v>
      </c>
      <c r="B118" s="19" t="s">
        <v>141</v>
      </c>
    </row>
    <row r="119" spans="1:2">
      <c r="A119" t="s">
        <v>218</v>
      </c>
      <c r="B119" s="21">
        <f>COUNTIFS(Supermarket[Month],B118,Supermarket[Purchase Total],"&gt;200")</f>
        <v>9</v>
      </c>
    </row>
    <row r="122" spans="1:2">
      <c r="A122" s="15" t="s">
        <v>220</v>
      </c>
    </row>
    <row r="124" spans="1:2">
      <c r="A124" s="12" t="s">
        <v>135</v>
      </c>
      <c r="B124" t="s">
        <v>221</v>
      </c>
    </row>
    <row r="125" spans="1:2">
      <c r="A125">
        <v>1</v>
      </c>
      <c r="B125" s="19">
        <v>1679.73</v>
      </c>
    </row>
    <row r="126" spans="1:2">
      <c r="A126">
        <v>2</v>
      </c>
      <c r="B126" s="19">
        <v>1929.67</v>
      </c>
    </row>
    <row r="127" spans="1:2">
      <c r="A127">
        <v>3</v>
      </c>
      <c r="B127" s="19">
        <v>2059.6400000000003</v>
      </c>
    </row>
    <row r="128" spans="1:2">
      <c r="A128">
        <v>4</v>
      </c>
      <c r="B128" s="19">
        <v>1899.67</v>
      </c>
    </row>
    <row r="129" spans="1:2">
      <c r="A129">
        <v>5</v>
      </c>
      <c r="B129" s="19">
        <v>1939.67</v>
      </c>
    </row>
    <row r="130" spans="1:2">
      <c r="A130">
        <v>6</v>
      </c>
      <c r="B130" s="19">
        <v>2039.67</v>
      </c>
    </row>
    <row r="131" spans="1:2">
      <c r="A131">
        <v>7</v>
      </c>
      <c r="B131" s="19">
        <v>1739.67</v>
      </c>
    </row>
    <row r="132" spans="1:2">
      <c r="A132">
        <v>8</v>
      </c>
      <c r="B132" s="19">
        <v>2959.67</v>
      </c>
    </row>
    <row r="133" spans="1:2">
      <c r="A133">
        <v>9</v>
      </c>
      <c r="B133" s="19">
        <v>1859.77</v>
      </c>
    </row>
    <row r="134" spans="1:2">
      <c r="A134" t="s">
        <v>209</v>
      </c>
      <c r="B134" s="19">
        <v>18107.16</v>
      </c>
    </row>
    <row r="136" spans="1:2">
      <c r="A136" s="15" t="s">
        <v>222</v>
      </c>
      <c r="B136" s="19">
        <f>B134/A133</f>
        <v>2011.9066666666668</v>
      </c>
    </row>
    <row r="137" spans="1:2">
      <c r="B137" s="19"/>
    </row>
    <row r="139" spans="1:2">
      <c r="A139" s="15" t="s">
        <v>223</v>
      </c>
    </row>
    <row r="142" spans="1:2">
      <c r="A142" s="12" t="s">
        <v>133</v>
      </c>
      <c r="B142" t="s">
        <v>207</v>
      </c>
    </row>
    <row r="144" spans="1:2">
      <c r="A144" s="12" t="s">
        <v>135</v>
      </c>
      <c r="B144" t="s">
        <v>221</v>
      </c>
    </row>
    <row r="145" spans="1:2">
      <c r="A145">
        <v>1</v>
      </c>
      <c r="B145" s="19">
        <v>1679.73</v>
      </c>
    </row>
    <row r="146" spans="1:2">
      <c r="A146">
        <v>2</v>
      </c>
      <c r="B146" s="19">
        <v>1929.67</v>
      </c>
    </row>
    <row r="147" spans="1:2">
      <c r="A147">
        <v>3</v>
      </c>
      <c r="B147" s="19">
        <v>2059.6400000000003</v>
      </c>
    </row>
    <row r="148" spans="1:2">
      <c r="A148">
        <v>4</v>
      </c>
      <c r="B148" s="19">
        <v>1899.67</v>
      </c>
    </row>
    <row r="149" spans="1:2">
      <c r="A149">
        <v>5</v>
      </c>
      <c r="B149" s="19">
        <v>1159.81</v>
      </c>
    </row>
    <row r="150" spans="1:2">
      <c r="A150" t="s">
        <v>209</v>
      </c>
      <c r="B150" s="19">
        <v>8728.52</v>
      </c>
    </row>
    <row r="156" spans="1:2">
      <c r="A156" s="12" t="s">
        <v>133</v>
      </c>
      <c r="B156" t="s">
        <v>208</v>
      </c>
    </row>
    <row r="158" spans="1:2">
      <c r="A158" s="12" t="s">
        <v>135</v>
      </c>
      <c r="B158" t="s">
        <v>221</v>
      </c>
    </row>
    <row r="159" spans="1:2">
      <c r="A159">
        <v>5</v>
      </c>
      <c r="B159" s="19">
        <v>779.86</v>
      </c>
    </row>
    <row r="160" spans="1:2">
      <c r="A160">
        <v>6</v>
      </c>
      <c r="B160" s="19">
        <v>2039.67</v>
      </c>
    </row>
    <row r="161" spans="1:2">
      <c r="A161">
        <v>7</v>
      </c>
      <c r="B161" s="19">
        <v>1739.67</v>
      </c>
    </row>
    <row r="162" spans="1:2">
      <c r="A162">
        <v>8</v>
      </c>
      <c r="B162" s="19">
        <v>2959.67</v>
      </c>
    </row>
    <row r="163" spans="1:2">
      <c r="A163">
        <v>9</v>
      </c>
      <c r="B163" s="19">
        <v>1859.7700000000002</v>
      </c>
    </row>
    <row r="164" spans="1:2">
      <c r="A164" t="s">
        <v>209</v>
      </c>
      <c r="B164" s="19">
        <v>9378.6400000000012</v>
      </c>
    </row>
    <row r="174" spans="1:2">
      <c r="A174" s="15" t="s">
        <v>224</v>
      </c>
    </row>
    <row r="175" spans="1:2">
      <c r="A175" s="12" t="s">
        <v>6</v>
      </c>
      <c r="B175" t="s">
        <v>225</v>
      </c>
    </row>
    <row r="176" spans="1:2">
      <c r="A176" t="s">
        <v>17</v>
      </c>
      <c r="B176">
        <v>4</v>
      </c>
    </row>
    <row r="177" spans="1:2">
      <c r="A177" t="s">
        <v>59</v>
      </c>
      <c r="B177">
        <v>4</v>
      </c>
    </row>
    <row r="178" spans="1:2">
      <c r="A178" t="s">
        <v>51</v>
      </c>
      <c r="B178">
        <v>5</v>
      </c>
    </row>
    <row r="179" spans="1:2">
      <c r="A179" t="s">
        <v>19</v>
      </c>
      <c r="B179">
        <v>5</v>
      </c>
    </row>
    <row r="180" spans="1:2">
      <c r="A180" t="s">
        <v>21</v>
      </c>
      <c r="B180">
        <v>6</v>
      </c>
    </row>
    <row r="181" spans="1:2">
      <c r="A181" t="s">
        <v>209</v>
      </c>
      <c r="B181">
        <v>24</v>
      </c>
    </row>
    <row r="184" spans="1:2">
      <c r="B184" s="19"/>
    </row>
    <row r="190" spans="1:2">
      <c r="A190" s="15" t="s">
        <v>226</v>
      </c>
    </row>
    <row r="191" spans="1:2">
      <c r="A191" s="12" t="s">
        <v>6</v>
      </c>
      <c r="B191" t="s">
        <v>221</v>
      </c>
    </row>
    <row r="192" spans="1:2">
      <c r="A192" t="s">
        <v>74</v>
      </c>
      <c r="B192" s="19">
        <v>729.96</v>
      </c>
    </row>
    <row r="193" spans="1:2">
      <c r="A193" t="s">
        <v>82</v>
      </c>
      <c r="B193" s="19">
        <v>769.92000000000007</v>
      </c>
    </row>
    <row r="194" spans="1:2">
      <c r="A194" t="s">
        <v>17</v>
      </c>
      <c r="B194" s="19">
        <v>829.90999999999985</v>
      </c>
    </row>
    <row r="195" spans="1:2">
      <c r="A195" t="s">
        <v>21</v>
      </c>
      <c r="B195" s="19">
        <v>879.94</v>
      </c>
    </row>
    <row r="196" spans="1:2">
      <c r="A196" t="s">
        <v>103</v>
      </c>
      <c r="B196" s="19">
        <v>899.88</v>
      </c>
    </row>
    <row r="197" spans="1:2">
      <c r="A197" t="s">
        <v>209</v>
      </c>
      <c r="B197" s="19">
        <v>4109.6099999999997</v>
      </c>
    </row>
    <row r="208" spans="1:2">
      <c r="A208" s="15" t="s">
        <v>227</v>
      </c>
    </row>
    <row r="209" spans="1:2">
      <c r="A209" s="12" t="s">
        <v>6</v>
      </c>
      <c r="B209" t="s">
        <v>228</v>
      </c>
    </row>
    <row r="210" spans="1:2">
      <c r="A210" t="s">
        <v>99</v>
      </c>
      <c r="B210">
        <v>11</v>
      </c>
    </row>
    <row r="211" spans="1:2">
      <c r="A211" t="s">
        <v>103</v>
      </c>
      <c r="B211">
        <v>12</v>
      </c>
    </row>
    <row r="212" spans="1:2">
      <c r="A212" t="s">
        <v>51</v>
      </c>
      <c r="B212">
        <v>15</v>
      </c>
    </row>
    <row r="213" spans="1:2">
      <c r="A213" t="s">
        <v>59</v>
      </c>
      <c r="B213">
        <v>15</v>
      </c>
    </row>
    <row r="214" spans="1:2">
      <c r="A214" t="s">
        <v>19</v>
      </c>
      <c r="B214">
        <v>15</v>
      </c>
    </row>
    <row r="215" spans="1:2">
      <c r="A215" t="s">
        <v>209</v>
      </c>
      <c r="B215">
        <v>68</v>
      </c>
    </row>
    <row r="223" spans="1:2">
      <c r="A223" s="15" t="s">
        <v>229</v>
      </c>
    </row>
    <row r="225" spans="1:2">
      <c r="A225" s="12" t="s">
        <v>5</v>
      </c>
      <c r="B225" t="s">
        <v>228</v>
      </c>
    </row>
    <row r="226" spans="1:2">
      <c r="A226" s="10">
        <v>45292</v>
      </c>
      <c r="B226">
        <v>3</v>
      </c>
    </row>
    <row r="227" spans="1:2">
      <c r="A227" s="10">
        <v>45293</v>
      </c>
      <c r="B227">
        <v>7</v>
      </c>
    </row>
    <row r="228" spans="1:2">
      <c r="A228" s="10">
        <v>45294</v>
      </c>
      <c r="B228">
        <v>3</v>
      </c>
    </row>
    <row r="229" spans="1:2">
      <c r="A229" s="10">
        <v>45295</v>
      </c>
      <c r="B229">
        <v>5</v>
      </c>
    </row>
    <row r="230" spans="1:2">
      <c r="A230" s="10">
        <v>45296</v>
      </c>
      <c r="B230">
        <v>2</v>
      </c>
    </row>
    <row r="231" spans="1:2">
      <c r="A231" s="10">
        <v>45297</v>
      </c>
      <c r="B231">
        <v>7</v>
      </c>
    </row>
    <row r="232" spans="1:2">
      <c r="A232" s="10">
        <v>45298</v>
      </c>
      <c r="B232">
        <v>4</v>
      </c>
    </row>
    <row r="233" spans="1:2">
      <c r="A233" s="10">
        <v>45299</v>
      </c>
      <c r="B233">
        <v>5</v>
      </c>
    </row>
    <row r="234" spans="1:2">
      <c r="A234" s="10">
        <v>45300</v>
      </c>
      <c r="B234">
        <v>5</v>
      </c>
    </row>
    <row r="235" spans="1:2">
      <c r="A235" s="10">
        <v>45301</v>
      </c>
      <c r="B235">
        <v>6</v>
      </c>
    </row>
    <row r="236" spans="1:2">
      <c r="A236" s="10">
        <v>45302</v>
      </c>
      <c r="B236">
        <v>5</v>
      </c>
    </row>
    <row r="237" spans="1:2">
      <c r="A237" s="10">
        <v>45303</v>
      </c>
      <c r="B237">
        <v>5</v>
      </c>
    </row>
    <row r="238" spans="1:2">
      <c r="A238" s="10">
        <v>45304</v>
      </c>
      <c r="B238">
        <v>3</v>
      </c>
    </row>
    <row r="239" spans="1:2">
      <c r="A239" s="10">
        <v>45305</v>
      </c>
      <c r="B239">
        <v>4</v>
      </c>
    </row>
    <row r="240" spans="1:2">
      <c r="A240" s="10">
        <v>45306</v>
      </c>
      <c r="B240">
        <v>7</v>
      </c>
    </row>
    <row r="241" spans="1:2">
      <c r="A241" s="10">
        <v>45307</v>
      </c>
      <c r="B241">
        <v>4</v>
      </c>
    </row>
    <row r="242" spans="1:2">
      <c r="A242" s="10">
        <v>45308</v>
      </c>
      <c r="B242">
        <v>5</v>
      </c>
    </row>
    <row r="243" spans="1:2">
      <c r="A243" s="10">
        <v>45309</v>
      </c>
      <c r="B243">
        <v>5</v>
      </c>
    </row>
    <row r="244" spans="1:2">
      <c r="A244" s="10">
        <v>45310</v>
      </c>
      <c r="B244">
        <v>6</v>
      </c>
    </row>
    <row r="245" spans="1:2">
      <c r="A245" s="10">
        <v>45311</v>
      </c>
      <c r="B245">
        <v>5</v>
      </c>
    </row>
    <row r="246" spans="1:2">
      <c r="A246" s="10">
        <v>45312</v>
      </c>
      <c r="B246">
        <v>5</v>
      </c>
    </row>
    <row r="247" spans="1:2">
      <c r="A247" s="10">
        <v>45313</v>
      </c>
      <c r="B247">
        <v>3</v>
      </c>
    </row>
    <row r="248" spans="1:2">
      <c r="A248" s="10">
        <v>45314</v>
      </c>
      <c r="B248">
        <v>4</v>
      </c>
    </row>
    <row r="249" spans="1:2">
      <c r="A249" s="10">
        <v>45315</v>
      </c>
      <c r="B249">
        <v>7</v>
      </c>
    </row>
    <row r="250" spans="1:2">
      <c r="A250" s="10">
        <v>45316</v>
      </c>
      <c r="B250">
        <v>4</v>
      </c>
    </row>
    <row r="251" spans="1:2">
      <c r="A251" s="10">
        <v>45317</v>
      </c>
      <c r="B251">
        <v>5</v>
      </c>
    </row>
    <row r="252" spans="1:2">
      <c r="A252" s="10">
        <v>45318</v>
      </c>
      <c r="B252">
        <v>5</v>
      </c>
    </row>
    <row r="253" spans="1:2">
      <c r="A253" s="10">
        <v>45319</v>
      </c>
      <c r="B253">
        <v>6</v>
      </c>
    </row>
    <row r="254" spans="1:2">
      <c r="A254" s="10">
        <v>45320</v>
      </c>
      <c r="B254">
        <v>5</v>
      </c>
    </row>
    <row r="255" spans="1:2">
      <c r="A255" s="10">
        <v>45321</v>
      </c>
      <c r="B255">
        <v>5</v>
      </c>
    </row>
    <row r="256" spans="1:2">
      <c r="A256" s="10">
        <v>45322</v>
      </c>
      <c r="B256">
        <v>3</v>
      </c>
    </row>
    <row r="257" spans="1:2">
      <c r="A257" s="10">
        <v>45323</v>
      </c>
      <c r="B257">
        <v>9</v>
      </c>
    </row>
    <row r="258" spans="1:2">
      <c r="A258" s="10">
        <v>45324</v>
      </c>
      <c r="B258">
        <v>2</v>
      </c>
    </row>
    <row r="259" spans="1:2">
      <c r="A259" s="10">
        <v>45325</v>
      </c>
      <c r="B259">
        <v>3</v>
      </c>
    </row>
    <row r="260" spans="1:2">
      <c r="A260" s="10">
        <v>45326</v>
      </c>
      <c r="B260">
        <v>6</v>
      </c>
    </row>
    <row r="261" spans="1:2">
      <c r="A261" s="10">
        <v>45327</v>
      </c>
      <c r="B261">
        <v>3</v>
      </c>
    </row>
    <row r="262" spans="1:2">
      <c r="A262" s="10">
        <v>45328</v>
      </c>
      <c r="B262">
        <v>7</v>
      </c>
    </row>
    <row r="263" spans="1:2">
      <c r="A263" s="10">
        <v>45329</v>
      </c>
      <c r="B263">
        <v>3</v>
      </c>
    </row>
    <row r="264" spans="1:2">
      <c r="A264" s="10">
        <v>45330</v>
      </c>
      <c r="B264">
        <v>5</v>
      </c>
    </row>
    <row r="265" spans="1:2">
      <c r="A265" s="10">
        <v>45331</v>
      </c>
      <c r="B265">
        <v>2</v>
      </c>
    </row>
    <row r="266" spans="1:2">
      <c r="A266" s="10">
        <v>45332</v>
      </c>
      <c r="B266">
        <v>7</v>
      </c>
    </row>
    <row r="267" spans="1:2">
      <c r="A267" s="10">
        <v>45333</v>
      </c>
      <c r="B267">
        <v>4</v>
      </c>
    </row>
    <row r="268" spans="1:2">
      <c r="A268" s="10">
        <v>45334</v>
      </c>
      <c r="B268">
        <v>5</v>
      </c>
    </row>
    <row r="269" spans="1:2">
      <c r="A269" s="10">
        <v>45335</v>
      </c>
      <c r="B269">
        <v>5</v>
      </c>
    </row>
    <row r="270" spans="1:2">
      <c r="A270" s="10">
        <v>45336</v>
      </c>
      <c r="B270">
        <v>6</v>
      </c>
    </row>
    <row r="271" spans="1:2">
      <c r="A271" s="10">
        <v>45337</v>
      </c>
      <c r="B271">
        <v>5</v>
      </c>
    </row>
    <row r="272" spans="1:2">
      <c r="A272" s="10">
        <v>45338</v>
      </c>
      <c r="B272">
        <v>5</v>
      </c>
    </row>
    <row r="273" spans="1:2">
      <c r="A273" s="10">
        <v>45339</v>
      </c>
      <c r="B273">
        <v>3</v>
      </c>
    </row>
    <row r="274" spans="1:2">
      <c r="A274" s="10">
        <v>45340</v>
      </c>
      <c r="B274">
        <v>4</v>
      </c>
    </row>
    <row r="275" spans="1:2">
      <c r="A275" s="10">
        <v>45341</v>
      </c>
      <c r="B275">
        <v>5</v>
      </c>
    </row>
    <row r="276" spans="1:2">
      <c r="A276" s="10">
        <v>45342</v>
      </c>
      <c r="B276">
        <v>5</v>
      </c>
    </row>
    <row r="277" spans="1:2">
      <c r="A277" s="10">
        <v>45343</v>
      </c>
      <c r="B277">
        <v>3</v>
      </c>
    </row>
    <row r="278" spans="1:2">
      <c r="A278" s="10">
        <v>45344</v>
      </c>
      <c r="B278">
        <v>6</v>
      </c>
    </row>
    <row r="279" spans="1:2">
      <c r="A279" s="10">
        <v>45345</v>
      </c>
      <c r="B279">
        <v>5</v>
      </c>
    </row>
    <row r="280" spans="1:2">
      <c r="A280" s="10">
        <v>45346</v>
      </c>
      <c r="B280">
        <v>5</v>
      </c>
    </row>
    <row r="281" spans="1:2">
      <c r="A281" s="10">
        <v>45347</v>
      </c>
      <c r="B281">
        <v>3</v>
      </c>
    </row>
    <row r="282" spans="1:2">
      <c r="A282" s="10">
        <v>45348</v>
      </c>
      <c r="B282">
        <v>4</v>
      </c>
    </row>
    <row r="283" spans="1:2">
      <c r="A283" s="10">
        <v>45349</v>
      </c>
      <c r="B283">
        <v>7</v>
      </c>
    </row>
    <row r="284" spans="1:2">
      <c r="A284" s="10">
        <v>45350</v>
      </c>
      <c r="B284">
        <v>4</v>
      </c>
    </row>
    <row r="285" spans="1:2">
      <c r="A285" s="10">
        <v>45351</v>
      </c>
      <c r="B285">
        <v>5</v>
      </c>
    </row>
    <row r="286" spans="1:2">
      <c r="A286" s="10" t="s">
        <v>209</v>
      </c>
      <c r="B286">
        <v>284</v>
      </c>
    </row>
    <row r="290" spans="1:2">
      <c r="A290" s="15" t="s">
        <v>230</v>
      </c>
    </row>
    <row r="292" spans="1:2">
      <c r="A292" s="12" t="s">
        <v>5</v>
      </c>
      <c r="B292" t="s">
        <v>221</v>
      </c>
    </row>
    <row r="293" spans="1:2">
      <c r="A293" s="10">
        <v>45292</v>
      </c>
      <c r="B293" s="19">
        <v>129.97</v>
      </c>
    </row>
    <row r="294" spans="1:2">
      <c r="A294" s="10">
        <v>45293</v>
      </c>
      <c r="B294" s="19">
        <v>379.92999999999995</v>
      </c>
    </row>
    <row r="295" spans="1:2">
      <c r="A295" s="10">
        <v>45294</v>
      </c>
      <c r="B295" s="19">
        <v>309.97000000000003</v>
      </c>
    </row>
    <row r="296" spans="1:2">
      <c r="A296" s="10">
        <v>45295</v>
      </c>
      <c r="B296" s="19">
        <v>259.95</v>
      </c>
    </row>
    <row r="297" spans="1:2">
      <c r="A297" s="10">
        <v>45296</v>
      </c>
      <c r="B297" s="19">
        <v>289.98</v>
      </c>
    </row>
    <row r="298" spans="1:2">
      <c r="A298" s="10">
        <v>45297</v>
      </c>
      <c r="B298" s="19">
        <v>309.92999999999995</v>
      </c>
    </row>
    <row r="299" spans="1:2">
      <c r="A299" s="10">
        <v>45298</v>
      </c>
      <c r="B299" s="19">
        <v>279.96000000000004</v>
      </c>
    </row>
    <row r="300" spans="1:2">
      <c r="A300" s="10">
        <v>45299</v>
      </c>
      <c r="B300" s="19">
        <v>229.95</v>
      </c>
    </row>
    <row r="301" spans="1:2">
      <c r="A301" s="10">
        <v>45300</v>
      </c>
      <c r="B301" s="19">
        <v>259.95</v>
      </c>
    </row>
    <row r="302" spans="1:2">
      <c r="A302" s="10">
        <v>45301</v>
      </c>
      <c r="B302" s="19">
        <v>349.94</v>
      </c>
    </row>
    <row r="303" spans="1:2">
      <c r="A303" s="10">
        <v>45302</v>
      </c>
      <c r="B303" s="19">
        <v>309.95</v>
      </c>
    </row>
    <row r="304" spans="1:2">
      <c r="A304" s="10">
        <v>45303</v>
      </c>
      <c r="B304" s="19">
        <v>209.95</v>
      </c>
    </row>
    <row r="305" spans="1:2">
      <c r="A305" s="10">
        <v>45304</v>
      </c>
      <c r="B305" s="19">
        <v>289.97000000000003</v>
      </c>
    </row>
    <row r="306" spans="1:2">
      <c r="A306" s="10">
        <v>45305</v>
      </c>
      <c r="B306" s="19">
        <v>319.96000000000004</v>
      </c>
    </row>
    <row r="307" spans="1:2">
      <c r="A307" s="10">
        <v>45306</v>
      </c>
      <c r="B307" s="19">
        <v>309.92999999999995</v>
      </c>
    </row>
    <row r="308" spans="1:2">
      <c r="A308" s="10">
        <v>45307</v>
      </c>
      <c r="B308" s="19">
        <v>279.96000000000004</v>
      </c>
    </row>
    <row r="309" spans="1:2">
      <c r="A309" s="10">
        <v>45308</v>
      </c>
      <c r="B309" s="19">
        <v>229.95</v>
      </c>
    </row>
    <row r="310" spans="1:2">
      <c r="A310" s="10">
        <v>45309</v>
      </c>
      <c r="B310" s="19">
        <v>259.95</v>
      </c>
    </row>
    <row r="311" spans="1:2">
      <c r="A311" s="10">
        <v>45310</v>
      </c>
      <c r="B311" s="19">
        <v>349.94</v>
      </c>
    </row>
    <row r="312" spans="1:2">
      <c r="A312" s="10">
        <v>45311</v>
      </c>
      <c r="B312" s="19">
        <v>309.95</v>
      </c>
    </row>
    <row r="313" spans="1:2">
      <c r="A313" s="10">
        <v>45312</v>
      </c>
      <c r="B313" s="19">
        <v>209.95</v>
      </c>
    </row>
    <row r="314" spans="1:2">
      <c r="A314" s="10">
        <v>45313</v>
      </c>
      <c r="B314" s="19">
        <v>289.97000000000003</v>
      </c>
    </row>
    <row r="315" spans="1:2">
      <c r="A315" s="10">
        <v>45314</v>
      </c>
      <c r="B315" s="19">
        <v>319.96000000000004</v>
      </c>
    </row>
    <row r="316" spans="1:2">
      <c r="A316" s="10">
        <v>45315</v>
      </c>
      <c r="B316" s="19">
        <v>309.92999999999995</v>
      </c>
    </row>
    <row r="317" spans="1:2">
      <c r="A317" s="10">
        <v>45316</v>
      </c>
      <c r="B317" s="19">
        <v>279.96000000000004</v>
      </c>
    </row>
    <row r="318" spans="1:2">
      <c r="A318" s="10">
        <v>45317</v>
      </c>
      <c r="B318" s="19">
        <v>229.95</v>
      </c>
    </row>
    <row r="319" spans="1:2">
      <c r="A319" s="10">
        <v>45318</v>
      </c>
      <c r="B319" s="19">
        <v>259.95</v>
      </c>
    </row>
    <row r="320" spans="1:2">
      <c r="A320" s="10">
        <v>45319</v>
      </c>
      <c r="B320" s="19">
        <v>349.94</v>
      </c>
    </row>
    <row r="321" spans="1:2">
      <c r="A321" s="10">
        <v>45320</v>
      </c>
      <c r="B321" s="19">
        <v>309.95</v>
      </c>
    </row>
    <row r="322" spans="1:2">
      <c r="A322" s="10">
        <v>45321</v>
      </c>
      <c r="B322" s="19">
        <v>209.95</v>
      </c>
    </row>
    <row r="323" spans="1:2">
      <c r="A323" s="10">
        <v>45322</v>
      </c>
      <c r="B323" s="19">
        <v>289.97000000000003</v>
      </c>
    </row>
    <row r="324" spans="1:2">
      <c r="A324" s="10">
        <v>45323</v>
      </c>
      <c r="B324" s="19">
        <v>469.91</v>
      </c>
    </row>
    <row r="325" spans="1:2">
      <c r="A325" s="10">
        <v>45324</v>
      </c>
      <c r="B325" s="19">
        <v>159.97999999999999</v>
      </c>
    </row>
    <row r="326" spans="1:2">
      <c r="A326" s="10">
        <v>45325</v>
      </c>
      <c r="B326" s="19">
        <v>149.97</v>
      </c>
    </row>
    <row r="327" spans="1:2">
      <c r="A327" s="10">
        <v>45326</v>
      </c>
      <c r="B327" s="19">
        <v>359.94</v>
      </c>
    </row>
    <row r="328" spans="1:2">
      <c r="A328" s="10">
        <v>45327</v>
      </c>
      <c r="B328" s="19">
        <v>129.97</v>
      </c>
    </row>
    <row r="329" spans="1:2">
      <c r="A329" s="10">
        <v>45328</v>
      </c>
      <c r="B329" s="19">
        <v>379.92999999999995</v>
      </c>
    </row>
    <row r="330" spans="1:2">
      <c r="A330" s="10">
        <v>45329</v>
      </c>
      <c r="B330" s="19">
        <v>309.97000000000003</v>
      </c>
    </row>
    <row r="331" spans="1:2">
      <c r="A331" s="10">
        <v>45330</v>
      </c>
      <c r="B331" s="19">
        <v>259.95</v>
      </c>
    </row>
    <row r="332" spans="1:2">
      <c r="A332" s="10">
        <v>45331</v>
      </c>
      <c r="B332" s="19">
        <v>289.98</v>
      </c>
    </row>
    <row r="333" spans="1:2">
      <c r="A333" s="10">
        <v>45332</v>
      </c>
      <c r="B333" s="19">
        <v>309.92999999999995</v>
      </c>
    </row>
    <row r="334" spans="1:2">
      <c r="A334" s="10">
        <v>45333</v>
      </c>
      <c r="B334" s="19">
        <v>279.96000000000004</v>
      </c>
    </row>
    <row r="335" spans="1:2">
      <c r="A335" s="10">
        <v>45334</v>
      </c>
      <c r="B335" s="19">
        <v>229.95</v>
      </c>
    </row>
    <row r="336" spans="1:2">
      <c r="A336" s="10">
        <v>45335</v>
      </c>
      <c r="B336" s="19">
        <v>259.95</v>
      </c>
    </row>
    <row r="337" spans="1:2">
      <c r="A337" s="10">
        <v>45336</v>
      </c>
      <c r="B337" s="19">
        <v>349.94</v>
      </c>
    </row>
    <row r="338" spans="1:2">
      <c r="A338" s="10">
        <v>45337</v>
      </c>
      <c r="B338" s="19">
        <v>309.95</v>
      </c>
    </row>
    <row r="339" spans="1:2">
      <c r="A339" s="10">
        <v>45338</v>
      </c>
      <c r="B339" s="19">
        <v>169.95</v>
      </c>
    </row>
    <row r="340" spans="1:2">
      <c r="A340" s="10">
        <v>45339</v>
      </c>
      <c r="B340" s="19">
        <v>139.97</v>
      </c>
    </row>
    <row r="341" spans="1:2">
      <c r="A341" s="10">
        <v>45340</v>
      </c>
      <c r="B341" s="19">
        <v>389.96</v>
      </c>
    </row>
    <row r="342" spans="1:2">
      <c r="A342" s="10">
        <v>45341</v>
      </c>
      <c r="B342" s="19">
        <v>229.95</v>
      </c>
    </row>
    <row r="343" spans="1:2">
      <c r="A343" s="10">
        <v>45342</v>
      </c>
      <c r="B343" s="19">
        <v>779.95</v>
      </c>
    </row>
    <row r="344" spans="1:2">
      <c r="A344" s="10">
        <v>45343</v>
      </c>
      <c r="B344" s="19">
        <v>139.97</v>
      </c>
    </row>
    <row r="345" spans="1:2">
      <c r="A345" s="10">
        <v>45344</v>
      </c>
      <c r="B345" s="19">
        <v>699.94</v>
      </c>
    </row>
    <row r="346" spans="1:2">
      <c r="A346" s="10">
        <v>45345</v>
      </c>
      <c r="B346" s="19">
        <v>489.95000000000005</v>
      </c>
    </row>
    <row r="347" spans="1:2">
      <c r="A347" s="10">
        <v>45346</v>
      </c>
      <c r="B347" s="19">
        <v>229.95</v>
      </c>
    </row>
    <row r="348" spans="1:2">
      <c r="A348" s="10">
        <v>45347</v>
      </c>
      <c r="B348" s="19">
        <v>259.97000000000003</v>
      </c>
    </row>
    <row r="349" spans="1:2">
      <c r="A349" s="10">
        <v>45348</v>
      </c>
      <c r="B349" s="19">
        <v>289.95999999999998</v>
      </c>
    </row>
    <row r="350" spans="1:2">
      <c r="A350" s="10">
        <v>45349</v>
      </c>
      <c r="B350" s="19">
        <v>309.93</v>
      </c>
    </row>
    <row r="351" spans="1:2">
      <c r="A351" s="10">
        <v>45350</v>
      </c>
      <c r="B351" s="19">
        <v>319.95999999999998</v>
      </c>
    </row>
    <row r="352" spans="1:2">
      <c r="A352" s="10">
        <v>45351</v>
      </c>
      <c r="B352" s="19">
        <v>679.95</v>
      </c>
    </row>
    <row r="353" spans="1:4">
      <c r="A353" s="10" t="s">
        <v>209</v>
      </c>
      <c r="B353" s="19">
        <v>18107.160000000003</v>
      </c>
    </row>
    <row r="358" spans="1:4">
      <c r="A358" s="15" t="s">
        <v>231</v>
      </c>
    </row>
    <row r="360" spans="1:4">
      <c r="A360" s="12" t="s">
        <v>6</v>
      </c>
      <c r="B360" s="19" t="s">
        <v>221</v>
      </c>
      <c r="C360" t="s">
        <v>232</v>
      </c>
      <c r="D360" t="s">
        <v>228</v>
      </c>
    </row>
    <row r="361" spans="1:4">
      <c r="A361" t="s">
        <v>103</v>
      </c>
      <c r="B361" s="19">
        <v>899.88</v>
      </c>
      <c r="C361" s="19">
        <v>76.65666666666668</v>
      </c>
      <c r="D361">
        <v>12</v>
      </c>
    </row>
    <row r="362" spans="1:4">
      <c r="A362" t="s">
        <v>21</v>
      </c>
      <c r="B362" s="19">
        <v>879.94</v>
      </c>
      <c r="C362" s="19">
        <v>146.65666666666667</v>
      </c>
      <c r="D362">
        <v>6</v>
      </c>
    </row>
    <row r="363" spans="1:4">
      <c r="A363" t="s">
        <v>17</v>
      </c>
      <c r="B363" s="19">
        <v>829.90999999999985</v>
      </c>
      <c r="C363" s="19">
        <v>87.49</v>
      </c>
      <c r="D363">
        <v>9</v>
      </c>
    </row>
    <row r="364" spans="1:4">
      <c r="A364" t="s">
        <v>82</v>
      </c>
      <c r="B364" s="19">
        <v>769.92000000000007</v>
      </c>
      <c r="C364" s="19">
        <v>84.990000000000009</v>
      </c>
      <c r="D364">
        <v>8</v>
      </c>
    </row>
    <row r="365" spans="1:4">
      <c r="A365" t="s">
        <v>74</v>
      </c>
      <c r="B365" s="19">
        <v>729.96</v>
      </c>
      <c r="C365" s="19">
        <v>164.99</v>
      </c>
      <c r="D365">
        <v>4</v>
      </c>
    </row>
    <row r="366" spans="1:4">
      <c r="A366" t="s">
        <v>51</v>
      </c>
      <c r="B366" s="19">
        <v>699.84999999999991</v>
      </c>
      <c r="C366" s="19">
        <v>71.990000000000009</v>
      </c>
      <c r="D366">
        <v>15</v>
      </c>
    </row>
    <row r="367" spans="1:4">
      <c r="A367" t="s">
        <v>86</v>
      </c>
      <c r="B367" s="19">
        <v>599.92000000000007</v>
      </c>
      <c r="C367" s="19">
        <v>89.990000000000009</v>
      </c>
      <c r="D367">
        <v>8</v>
      </c>
    </row>
    <row r="368" spans="1:4">
      <c r="A368" t="s">
        <v>99</v>
      </c>
      <c r="B368" s="19">
        <v>569.88999999999987</v>
      </c>
      <c r="C368" s="19">
        <v>56.656666666666666</v>
      </c>
      <c r="D368">
        <v>11</v>
      </c>
    </row>
    <row r="369" spans="1:4">
      <c r="A369" t="s">
        <v>93</v>
      </c>
      <c r="B369" s="19">
        <v>519.95000000000005</v>
      </c>
      <c r="C369" s="19">
        <v>119.99000000000001</v>
      </c>
      <c r="D369">
        <v>5</v>
      </c>
    </row>
    <row r="370" spans="1:4">
      <c r="A370" t="s">
        <v>96</v>
      </c>
      <c r="B370" s="19">
        <v>519.91000000000008</v>
      </c>
      <c r="C370" s="19">
        <v>79.990000000000009</v>
      </c>
      <c r="D370">
        <v>9</v>
      </c>
    </row>
    <row r="371" spans="1:4">
      <c r="A371" t="s">
        <v>59</v>
      </c>
      <c r="B371" s="19">
        <v>509.85</v>
      </c>
      <c r="C371" s="19">
        <v>34.99</v>
      </c>
      <c r="D371">
        <v>15</v>
      </c>
    </row>
    <row r="372" spans="1:4">
      <c r="A372" t="s">
        <v>66</v>
      </c>
      <c r="B372" s="19">
        <v>439.96</v>
      </c>
      <c r="C372" s="19">
        <v>139.99</v>
      </c>
      <c r="D372">
        <v>4</v>
      </c>
    </row>
    <row r="373" spans="1:4">
      <c r="A373" t="s">
        <v>19</v>
      </c>
      <c r="B373" s="19">
        <v>429.84999999999997</v>
      </c>
      <c r="C373" s="19">
        <v>35.989999999999995</v>
      </c>
      <c r="D373">
        <v>15</v>
      </c>
    </row>
    <row r="374" spans="1:4">
      <c r="A374" t="s">
        <v>49</v>
      </c>
      <c r="B374" s="19">
        <v>399.98</v>
      </c>
      <c r="C374" s="19">
        <v>199.99</v>
      </c>
      <c r="D374">
        <v>2</v>
      </c>
    </row>
    <row r="375" spans="1:4">
      <c r="A375" t="s">
        <v>31</v>
      </c>
      <c r="B375" s="19">
        <v>399.98</v>
      </c>
      <c r="C375" s="19">
        <v>199.99</v>
      </c>
      <c r="D375">
        <v>2</v>
      </c>
    </row>
    <row r="376" spans="1:4">
      <c r="A376" t="s">
        <v>101</v>
      </c>
      <c r="B376" s="19">
        <v>379.96000000000004</v>
      </c>
      <c r="C376" s="19">
        <v>99.990000000000009</v>
      </c>
      <c r="D376">
        <v>4</v>
      </c>
    </row>
    <row r="377" spans="1:4">
      <c r="A377" t="s">
        <v>105</v>
      </c>
      <c r="B377" s="19">
        <v>369.96000000000004</v>
      </c>
      <c r="C377" s="19">
        <v>96.65666666666668</v>
      </c>
      <c r="D377">
        <v>4</v>
      </c>
    </row>
    <row r="378" spans="1:4">
      <c r="A378" t="s">
        <v>72</v>
      </c>
      <c r="B378" s="19">
        <v>329.95</v>
      </c>
      <c r="C378" s="19">
        <v>69.989999999999995</v>
      </c>
      <c r="D378">
        <v>5</v>
      </c>
    </row>
    <row r="379" spans="1:4">
      <c r="A379" t="s">
        <v>35</v>
      </c>
      <c r="B379" s="19">
        <v>319.95999999999998</v>
      </c>
      <c r="C379" s="19">
        <v>79.989999999999995</v>
      </c>
      <c r="D379">
        <v>4</v>
      </c>
    </row>
    <row r="380" spans="1:4">
      <c r="A380" t="s">
        <v>53</v>
      </c>
      <c r="B380" s="19">
        <v>319.95999999999998</v>
      </c>
      <c r="C380" s="19">
        <v>79.989999999999995</v>
      </c>
      <c r="D380">
        <v>4</v>
      </c>
    </row>
    <row r="381" spans="1:4">
      <c r="A381" t="s">
        <v>23</v>
      </c>
      <c r="B381" s="19">
        <v>319.95999999999998</v>
      </c>
      <c r="C381" s="19">
        <v>79.989999999999995</v>
      </c>
      <c r="D381">
        <v>4</v>
      </c>
    </row>
    <row r="382" spans="1:4">
      <c r="A382" t="s">
        <v>68</v>
      </c>
      <c r="B382" s="19">
        <v>309.90999999999997</v>
      </c>
      <c r="C382" s="19">
        <v>34.99</v>
      </c>
      <c r="D382">
        <v>9</v>
      </c>
    </row>
    <row r="383" spans="1:4">
      <c r="A383" t="s">
        <v>43</v>
      </c>
      <c r="B383" s="19">
        <v>299.98</v>
      </c>
      <c r="C383" s="19">
        <v>149.99</v>
      </c>
      <c r="D383">
        <v>2</v>
      </c>
    </row>
    <row r="384" spans="1:4">
      <c r="A384" t="s">
        <v>55</v>
      </c>
      <c r="B384" s="19">
        <v>299.94</v>
      </c>
      <c r="C384" s="19">
        <v>49.99</v>
      </c>
      <c r="D384">
        <v>6</v>
      </c>
    </row>
    <row r="385" spans="1:4">
      <c r="A385" t="s">
        <v>37</v>
      </c>
      <c r="B385" s="19">
        <v>299.94</v>
      </c>
      <c r="C385" s="19">
        <v>49.99</v>
      </c>
      <c r="D385">
        <v>6</v>
      </c>
    </row>
    <row r="386" spans="1:4">
      <c r="A386" t="s">
        <v>33</v>
      </c>
      <c r="B386" s="19">
        <v>299.89999999999998</v>
      </c>
      <c r="C386" s="19">
        <v>29.99</v>
      </c>
      <c r="D386">
        <v>10</v>
      </c>
    </row>
    <row r="387" spans="1:4">
      <c r="A387" t="s">
        <v>91</v>
      </c>
      <c r="B387" s="19">
        <v>289.91000000000003</v>
      </c>
      <c r="C387" s="19">
        <v>33.323333333333331</v>
      </c>
      <c r="D387">
        <v>9</v>
      </c>
    </row>
    <row r="388" spans="1:4">
      <c r="A388" t="s">
        <v>109</v>
      </c>
      <c r="B388" s="19">
        <v>279.98</v>
      </c>
      <c r="C388" s="19">
        <v>139.99</v>
      </c>
      <c r="D388">
        <v>2</v>
      </c>
    </row>
    <row r="389" spans="1:4">
      <c r="A389" t="s">
        <v>27</v>
      </c>
      <c r="B389" s="19">
        <v>279.95999999999998</v>
      </c>
      <c r="C389" s="19">
        <v>69.989999999999995</v>
      </c>
      <c r="D389">
        <v>4</v>
      </c>
    </row>
    <row r="390" spans="1:4">
      <c r="A390" t="s">
        <v>45</v>
      </c>
      <c r="B390" s="19">
        <v>279.95999999999998</v>
      </c>
      <c r="C390" s="19">
        <v>69.989999999999995</v>
      </c>
      <c r="D390">
        <v>4</v>
      </c>
    </row>
    <row r="391" spans="1:4">
      <c r="A391" t="s">
        <v>113</v>
      </c>
      <c r="B391" s="19">
        <v>269.96000000000004</v>
      </c>
      <c r="C391" s="19">
        <v>94.990000000000009</v>
      </c>
      <c r="D391">
        <v>4</v>
      </c>
    </row>
    <row r="392" spans="1:4">
      <c r="A392" t="s">
        <v>64</v>
      </c>
      <c r="B392" s="19">
        <v>269.96000000000004</v>
      </c>
      <c r="C392" s="19">
        <v>94.990000000000009</v>
      </c>
      <c r="D392">
        <v>4</v>
      </c>
    </row>
    <row r="393" spans="1:4">
      <c r="A393" t="s">
        <v>39</v>
      </c>
      <c r="B393" s="19">
        <v>259.98</v>
      </c>
      <c r="C393" s="19">
        <v>129.99</v>
      </c>
      <c r="D393">
        <v>2</v>
      </c>
    </row>
    <row r="394" spans="1:4">
      <c r="A394" t="s">
        <v>84</v>
      </c>
      <c r="B394" s="19">
        <v>239.97</v>
      </c>
      <c r="C394" s="19">
        <v>109.99000000000001</v>
      </c>
      <c r="D394">
        <v>3</v>
      </c>
    </row>
    <row r="395" spans="1:4">
      <c r="A395" t="s">
        <v>25</v>
      </c>
      <c r="B395" s="19">
        <v>239.94</v>
      </c>
      <c r="C395" s="19">
        <v>39.99</v>
      </c>
      <c r="D395">
        <v>6</v>
      </c>
    </row>
    <row r="396" spans="1:4">
      <c r="A396" t="s">
        <v>47</v>
      </c>
      <c r="B396" s="19">
        <v>239.94</v>
      </c>
      <c r="C396" s="19">
        <v>39.99</v>
      </c>
      <c r="D396">
        <v>6</v>
      </c>
    </row>
    <row r="397" spans="1:4">
      <c r="A397" t="s">
        <v>78</v>
      </c>
      <c r="B397" s="19">
        <v>229.98000000000002</v>
      </c>
      <c r="C397" s="19">
        <v>114.99000000000001</v>
      </c>
      <c r="D397">
        <v>2</v>
      </c>
    </row>
    <row r="398" spans="1:4">
      <c r="A398" t="s">
        <v>70</v>
      </c>
      <c r="B398" s="19">
        <v>229.96999999999997</v>
      </c>
      <c r="C398" s="19">
        <v>74.989999999999995</v>
      </c>
      <c r="D398">
        <v>3</v>
      </c>
    </row>
    <row r="399" spans="1:4">
      <c r="A399" t="s">
        <v>107</v>
      </c>
      <c r="B399" s="19">
        <v>229.93</v>
      </c>
      <c r="C399" s="19">
        <v>34.99</v>
      </c>
      <c r="D399">
        <v>7</v>
      </c>
    </row>
    <row r="400" spans="1:4">
      <c r="A400" t="s">
        <v>111</v>
      </c>
      <c r="B400" s="19">
        <v>219.94</v>
      </c>
      <c r="C400" s="19">
        <v>44.989999999999995</v>
      </c>
      <c r="D400">
        <v>6</v>
      </c>
    </row>
    <row r="401" spans="1:4">
      <c r="A401" t="s">
        <v>115</v>
      </c>
      <c r="B401" s="19">
        <v>199.99</v>
      </c>
      <c r="C401" s="19">
        <v>199.99</v>
      </c>
      <c r="D401">
        <v>1</v>
      </c>
    </row>
    <row r="402" spans="1:4">
      <c r="A402" t="s">
        <v>13</v>
      </c>
      <c r="B402" s="19">
        <v>199.96</v>
      </c>
      <c r="C402" s="19">
        <v>49.99</v>
      </c>
      <c r="D402">
        <v>4</v>
      </c>
    </row>
    <row r="403" spans="1:4">
      <c r="A403" t="s">
        <v>80</v>
      </c>
      <c r="B403" s="19">
        <v>189.97</v>
      </c>
      <c r="C403" s="19">
        <v>59.989999999999995</v>
      </c>
      <c r="D403">
        <v>3</v>
      </c>
    </row>
    <row r="404" spans="1:4">
      <c r="A404" t="s">
        <v>57</v>
      </c>
      <c r="B404" s="19">
        <v>179.98000000000002</v>
      </c>
      <c r="C404" s="19">
        <v>89.990000000000009</v>
      </c>
      <c r="D404">
        <v>2</v>
      </c>
    </row>
    <row r="405" spans="1:4">
      <c r="A405" t="s">
        <v>29</v>
      </c>
      <c r="B405" s="19">
        <v>179.98</v>
      </c>
      <c r="C405" s="19">
        <v>89.99</v>
      </c>
      <c r="D405">
        <v>2</v>
      </c>
    </row>
    <row r="406" spans="1:4">
      <c r="A406" t="s">
        <v>62</v>
      </c>
      <c r="B406" s="19">
        <v>179.95999999999998</v>
      </c>
      <c r="C406" s="19">
        <v>44.989999999999995</v>
      </c>
      <c r="D406">
        <v>4</v>
      </c>
    </row>
    <row r="407" spans="1:4">
      <c r="A407" t="s">
        <v>119</v>
      </c>
      <c r="B407" s="19">
        <v>159.97999999999999</v>
      </c>
      <c r="C407" s="19">
        <v>79.989999999999995</v>
      </c>
      <c r="D407">
        <v>2</v>
      </c>
    </row>
    <row r="408" spans="1:4">
      <c r="A408" t="s">
        <v>41</v>
      </c>
      <c r="B408" s="19">
        <v>159.91999999999999</v>
      </c>
      <c r="C408" s="19">
        <v>19.989999999999998</v>
      </c>
      <c r="D408">
        <v>8</v>
      </c>
    </row>
    <row r="409" spans="1:4">
      <c r="A409" t="s">
        <v>117</v>
      </c>
      <c r="B409" s="19">
        <v>149.94999999999999</v>
      </c>
      <c r="C409" s="19">
        <v>29.99</v>
      </c>
      <c r="D409">
        <v>5</v>
      </c>
    </row>
    <row r="410" spans="1:4">
      <c r="A410" t="s">
        <v>76</v>
      </c>
      <c r="B410" s="19">
        <v>139.94</v>
      </c>
      <c r="C410" s="19">
        <v>24.99</v>
      </c>
      <c r="D410">
        <v>6</v>
      </c>
    </row>
    <row r="411" spans="1:4">
      <c r="A411" t="s">
        <v>15</v>
      </c>
      <c r="B411" s="19">
        <v>59.98</v>
      </c>
      <c r="C411" s="19">
        <v>29.99</v>
      </c>
      <c r="D411">
        <v>2</v>
      </c>
    </row>
    <row r="412" spans="1:4">
      <c r="A412" t="s">
        <v>209</v>
      </c>
      <c r="B412" s="19">
        <v>18107.159999999993</v>
      </c>
      <c r="C412" s="19">
        <v>82.15666666666651</v>
      </c>
      <c r="D412">
        <v>284</v>
      </c>
    </row>
    <row r="420" spans="1:2">
      <c r="A420" s="12" t="s">
        <v>136</v>
      </c>
      <c r="B420" t="s">
        <v>233</v>
      </c>
    </row>
    <row r="421" spans="1:2">
      <c r="A421">
        <v>29.99</v>
      </c>
      <c r="B421">
        <v>57</v>
      </c>
    </row>
    <row r="422" spans="1:2">
      <c r="A422">
        <v>19.989999999999998</v>
      </c>
      <c r="B422">
        <v>45</v>
      </c>
    </row>
    <row r="423" spans="1:2">
      <c r="A423">
        <v>49.99</v>
      </c>
      <c r="B423">
        <v>39</v>
      </c>
    </row>
    <row r="424" spans="1:2">
      <c r="A424">
        <v>39.99</v>
      </c>
      <c r="B424">
        <v>35</v>
      </c>
    </row>
    <row r="425" spans="1:2">
      <c r="A425">
        <v>79.989999999999995</v>
      </c>
      <c r="B425">
        <v>30</v>
      </c>
    </row>
    <row r="426" spans="1:2">
      <c r="A426">
        <v>69.989999999999995</v>
      </c>
      <c r="B426">
        <v>20</v>
      </c>
    </row>
    <row r="427" spans="1:2">
      <c r="A427">
        <v>149.99</v>
      </c>
      <c r="B427">
        <v>18</v>
      </c>
    </row>
    <row r="428" spans="1:2">
      <c r="A428">
        <v>199.99</v>
      </c>
      <c r="B428">
        <v>13</v>
      </c>
    </row>
    <row r="429" spans="1:2">
      <c r="A429">
        <v>129.99</v>
      </c>
      <c r="B429">
        <v>13</v>
      </c>
    </row>
    <row r="430" spans="1:2">
      <c r="A430">
        <v>99.99</v>
      </c>
      <c r="B430">
        <v>10</v>
      </c>
    </row>
    <row r="431" spans="1:2">
      <c r="A431">
        <v>89.99</v>
      </c>
      <c r="B431">
        <v>4</v>
      </c>
    </row>
    <row r="432" spans="1:2">
      <c r="A432" t="s">
        <v>209</v>
      </c>
      <c r="B432">
        <v>284</v>
      </c>
    </row>
  </sheetData>
  <pageMargins left="0.7" right="0.7" top="0.75" bottom="0.75" header="0.3" footer="0.3"/>
  <drawing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4CAEF-C927-4506-9AF2-46D99E1DFE13}">
  <dimension ref="A1:W11"/>
  <sheetViews>
    <sheetView showGridLines="0" tabSelected="1" topLeftCell="C1" workbookViewId="0">
      <selection activeCell="L10" sqref="L10"/>
    </sheetView>
  </sheetViews>
  <sheetFormatPr defaultRowHeight="15"/>
  <cols>
    <col min="1" max="1" width="6.5703125" style="14" customWidth="1"/>
    <col min="2" max="2" width="4.42578125" style="14" customWidth="1"/>
    <col min="3" max="3" width="22.42578125" style="14" customWidth="1"/>
    <col min="4" max="4" width="4.42578125" style="14" customWidth="1"/>
    <col min="5" max="5" width="26.140625" style="14" customWidth="1"/>
    <col min="6" max="6" width="4.42578125" style="14" customWidth="1"/>
    <col min="7" max="7" width="28.28515625" style="14" customWidth="1"/>
    <col min="8" max="8" width="4.42578125" style="14" customWidth="1"/>
    <col min="9" max="9" width="23" style="14" customWidth="1"/>
    <col min="10" max="10" width="4.42578125" style="14" customWidth="1"/>
    <col min="11" max="11" width="29" style="14" customWidth="1"/>
    <col min="12" max="12" width="12.85546875" style="14" customWidth="1"/>
    <col min="13" max="13" width="10.42578125" style="14" customWidth="1"/>
    <col min="14" max="16384" width="9.140625" style="14"/>
  </cols>
  <sheetData>
    <row r="1" spans="1:23" ht="15" customHeight="1">
      <c r="A1" s="29" t="s">
        <v>234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2"/>
      <c r="P1" s="22"/>
      <c r="Q1" s="22"/>
      <c r="R1" s="22"/>
      <c r="S1" s="22"/>
      <c r="T1" s="22"/>
      <c r="U1" s="22"/>
      <c r="V1" s="22"/>
      <c r="W1" s="22"/>
    </row>
    <row r="2" spans="1:23" ht="15" customHeight="1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2"/>
      <c r="P2" s="22"/>
      <c r="Q2" s="22"/>
      <c r="R2" s="22"/>
      <c r="S2" s="22"/>
      <c r="T2" s="22"/>
      <c r="U2" s="22"/>
      <c r="V2" s="22"/>
      <c r="W2" s="22"/>
    </row>
    <row r="3" spans="1:23" ht="15" customHeight="1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2"/>
      <c r="P3" s="22"/>
      <c r="Q3" s="22"/>
      <c r="R3" s="22"/>
      <c r="S3" s="22"/>
      <c r="T3" s="22"/>
      <c r="U3" s="22"/>
      <c r="V3" s="22"/>
      <c r="W3" s="22"/>
    </row>
    <row r="4" spans="1:23" ht="15" customHeight="1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2"/>
      <c r="P4" s="22"/>
      <c r="Q4" s="22"/>
      <c r="R4" s="22"/>
      <c r="S4" s="22"/>
      <c r="T4" s="22"/>
      <c r="U4" s="22"/>
      <c r="V4" s="22"/>
      <c r="W4" s="22"/>
    </row>
    <row r="5" spans="1:23">
      <c r="B5" s="20"/>
      <c r="J5" s="20"/>
    </row>
    <row r="6" spans="1:23" ht="20.25" customHeight="1">
      <c r="C6" s="18" t="s">
        <v>235</v>
      </c>
      <c r="D6" s="20"/>
      <c r="E6" s="18" t="s">
        <v>205</v>
      </c>
      <c r="F6" s="20"/>
      <c r="G6" s="18" t="s">
        <v>236</v>
      </c>
      <c r="H6" s="20"/>
      <c r="I6" s="18" t="s">
        <v>194</v>
      </c>
      <c r="K6" s="18" t="s">
        <v>237</v>
      </c>
    </row>
    <row r="7" spans="1:23" ht="20.25" customHeight="1">
      <c r="C7" s="16">
        <f>EDA!A5</f>
        <v>51</v>
      </c>
      <c r="D7" s="20"/>
      <c r="E7" s="17">
        <f>EDA!B39</f>
        <v>18107.159999999982</v>
      </c>
      <c r="F7" s="20"/>
      <c r="G7" s="17">
        <f>E7/C7</f>
        <v>355.04235294117609</v>
      </c>
      <c r="H7" s="20"/>
      <c r="I7" s="16">
        <f>EDA!A8</f>
        <v>120</v>
      </c>
      <c r="K7" s="23">
        <f>I7/C7</f>
        <v>2.3529411764705883</v>
      </c>
    </row>
    <row r="8" spans="1:23" ht="20.25" customHeight="1">
      <c r="A8" s="20"/>
      <c r="B8" s="20"/>
      <c r="C8" s="24"/>
      <c r="D8" s="20"/>
      <c r="E8" s="24"/>
      <c r="F8" s="20"/>
      <c r="G8" s="20"/>
      <c r="H8" s="20"/>
      <c r="I8" s="25"/>
      <c r="K8" s="20"/>
      <c r="M8" s="20"/>
    </row>
    <row r="9" spans="1:23" ht="20.25" customHeight="1">
      <c r="C9" s="18" t="s">
        <v>238</v>
      </c>
      <c r="D9" s="20"/>
      <c r="E9" s="18" t="s">
        <v>239</v>
      </c>
      <c r="G9" s="18" t="s">
        <v>222</v>
      </c>
      <c r="H9" s="20"/>
      <c r="I9" s="18" t="s">
        <v>240</v>
      </c>
      <c r="J9" s="20"/>
      <c r="M9" s="20"/>
    </row>
    <row r="10" spans="1:23" ht="20.25" customHeight="1">
      <c r="C10" s="16">
        <f>EDA!B23</f>
        <v>284</v>
      </c>
      <c r="D10" s="20"/>
      <c r="E10" s="23">
        <f>C10/C7</f>
        <v>5.5686274509803919</v>
      </c>
      <c r="G10" s="17">
        <f>EDA!B136</f>
        <v>2011.9066666666668</v>
      </c>
      <c r="H10" s="20"/>
      <c r="I10" s="16">
        <f>EDA!A11</f>
        <v>3</v>
      </c>
      <c r="J10" s="20"/>
      <c r="M10" s="20"/>
    </row>
    <row r="11" spans="1:23">
      <c r="J11" s="20"/>
    </row>
  </sheetData>
  <mergeCells count="1">
    <mergeCell ref="A1:N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Seemanto Saha</dc:creator>
  <cp:keywords/>
  <dc:description/>
  <cp:lastModifiedBy>S P</cp:lastModifiedBy>
  <cp:revision/>
  <dcterms:created xsi:type="dcterms:W3CDTF">2024-02-19T11:17:54Z</dcterms:created>
  <dcterms:modified xsi:type="dcterms:W3CDTF">2024-03-20T22:29:35Z</dcterms:modified>
  <cp:category/>
  <cp:contentStatus/>
</cp:coreProperties>
</file>