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hannes/Documents/Personal/Portfolio/data/"/>
    </mc:Choice>
  </mc:AlternateContent>
  <xr:revisionPtr revIDLastSave="0" documentId="13_ncr:1_{D830959C-D982-6347-B684-6B1A2EBD35CF}" xr6:coauthVersionLast="47" xr6:coauthVersionMax="47" xr10:uidLastSave="{00000000-0000-0000-0000-000000000000}"/>
  <bookViews>
    <workbookView xWindow="0" yWindow="500" windowWidth="27080" windowHeight="19320" activeTab="3" xr2:uid="{00000000-000D-0000-FFFF-FFFF00000000}"/>
  </bookViews>
  <sheets>
    <sheet name="Iris" sheetId="1" r:id="rId1"/>
    <sheet name="linear" sheetId="4" r:id="rId2"/>
    <sheet name="nn" sheetId="5" r:id="rId3"/>
    <sheet name="mmult" sheetId="6" r:id="rId4"/>
    <sheet name="pivot" sheetId="3" r:id="rId5"/>
  </sheets>
  <definedNames>
    <definedName name="_xlnm._FilterDatabase" localSheetId="0" hidden="1">Iris!$A$1:$F$151</definedName>
    <definedName name="_xlnm._FilterDatabase" localSheetId="1" hidden="1">linear!$N$5:$O$5</definedName>
    <definedName name="_xlnm._FilterDatabase" localSheetId="3" hidden="1">mmult!$L$5:$Q$5</definedName>
    <definedName name="_xlnm._FilterDatabase" localSheetId="2" hidden="1">nn!$N$5:$S$5</definedName>
    <definedName name="solver_adj" localSheetId="1" hidden="1">linear!$H$6:$L$6</definedName>
    <definedName name="solver_adj" localSheetId="3" hidden="1">mmult!$I$6:$J$10</definedName>
    <definedName name="solver_adj" localSheetId="2" hidden="1">nn!$H$6:$L$7</definedName>
    <definedName name="solver_cvg" localSheetId="1" hidden="1">0.0001</definedName>
    <definedName name="solver_cvg" localSheetId="3" hidden="1">0.0001</definedName>
    <definedName name="solver_cvg" localSheetId="2" hidden="1">0.0001</definedName>
    <definedName name="solver_drv" localSheetId="1" hidden="1">1</definedName>
    <definedName name="solver_drv" localSheetId="3" hidden="1">1</definedName>
    <definedName name="solver_drv" localSheetId="2" hidden="1">1</definedName>
    <definedName name="solver_eng" localSheetId="1" hidden="1">1</definedName>
    <definedName name="solver_eng" localSheetId="3" hidden="1">1</definedName>
    <definedName name="solver_eng" localSheetId="2" hidden="1">1</definedName>
    <definedName name="solver_itr" localSheetId="1" hidden="1">2147483647</definedName>
    <definedName name="solver_itr" localSheetId="3" hidden="1">2147483647</definedName>
    <definedName name="solver_itr" localSheetId="2" hidden="1">2147483647</definedName>
    <definedName name="solver_lin" localSheetId="1" hidden="1">2</definedName>
    <definedName name="solver_lin" localSheetId="3" hidden="1">2</definedName>
    <definedName name="solver_lin" localSheetId="2" hidden="1">2</definedName>
    <definedName name="solver_mip" localSheetId="1" hidden="1">2147483647</definedName>
    <definedName name="solver_mip" localSheetId="3" hidden="1">2147483647</definedName>
    <definedName name="solver_mip" localSheetId="2" hidden="1">2147483647</definedName>
    <definedName name="solver_mni" localSheetId="1" hidden="1">30</definedName>
    <definedName name="solver_mni" localSheetId="3" hidden="1">30</definedName>
    <definedName name="solver_mni" localSheetId="2" hidden="1">30</definedName>
    <definedName name="solver_mrt" localSheetId="1" hidden="1">0.075</definedName>
    <definedName name="solver_mrt" localSheetId="3" hidden="1">0.075</definedName>
    <definedName name="solver_mrt" localSheetId="2" hidden="1">0.075</definedName>
    <definedName name="solver_msl" localSheetId="1" hidden="1">2</definedName>
    <definedName name="solver_msl" localSheetId="3" hidden="1">2</definedName>
    <definedName name="solver_msl" localSheetId="2" hidden="1">2</definedName>
    <definedName name="solver_neg" localSheetId="1" hidden="1">2</definedName>
    <definedName name="solver_neg" localSheetId="3" hidden="1">2</definedName>
    <definedName name="solver_neg" localSheetId="2" hidden="1">2</definedName>
    <definedName name="solver_nod" localSheetId="1" hidden="1">2147483647</definedName>
    <definedName name="solver_nod" localSheetId="3" hidden="1">2147483647</definedName>
    <definedName name="solver_nod" localSheetId="2" hidden="1">2147483647</definedName>
    <definedName name="solver_num" localSheetId="1" hidden="1">0</definedName>
    <definedName name="solver_num" localSheetId="3" hidden="1">0</definedName>
    <definedName name="solver_num" localSheetId="2" hidden="1">0</definedName>
    <definedName name="solver_opt" localSheetId="1" hidden="1">linear!$L$10</definedName>
    <definedName name="solver_opt" localSheetId="3" hidden="1">mmult!$J$14</definedName>
    <definedName name="solver_opt" localSheetId="2" hidden="1">nn!$L$10</definedName>
    <definedName name="solver_pre" localSheetId="1" hidden="1">0.000001</definedName>
    <definedName name="solver_pre" localSheetId="3" hidden="1">0.000001</definedName>
    <definedName name="solver_pre" localSheetId="2" hidden="1">0.000001</definedName>
    <definedName name="solver_rbv" localSheetId="1" hidden="1">1</definedName>
    <definedName name="solver_rbv" localSheetId="3" hidden="1">1</definedName>
    <definedName name="solver_rbv" localSheetId="2" hidden="1">1</definedName>
    <definedName name="solver_rlx" localSheetId="1" hidden="1">2</definedName>
    <definedName name="solver_rlx" localSheetId="3" hidden="1">2</definedName>
    <definedName name="solver_rlx" localSheetId="2" hidden="1">2</definedName>
    <definedName name="solver_rsd" localSheetId="1" hidden="1">0</definedName>
    <definedName name="solver_rsd" localSheetId="3" hidden="1">0</definedName>
    <definedName name="solver_rsd" localSheetId="2" hidden="1">0</definedName>
    <definedName name="solver_scl" localSheetId="1" hidden="1">1</definedName>
    <definedName name="solver_scl" localSheetId="3" hidden="1">1</definedName>
    <definedName name="solver_scl" localSheetId="2" hidden="1">1</definedName>
    <definedName name="solver_sho" localSheetId="1" hidden="1">2</definedName>
    <definedName name="solver_sho" localSheetId="3" hidden="1">2</definedName>
    <definedName name="solver_sho" localSheetId="2" hidden="1">2</definedName>
    <definedName name="solver_ssz" localSheetId="1" hidden="1">100</definedName>
    <definedName name="solver_ssz" localSheetId="3" hidden="1">100</definedName>
    <definedName name="solver_ssz" localSheetId="2" hidden="1">100</definedName>
    <definedName name="solver_tim" localSheetId="1" hidden="1">2147483647</definedName>
    <definedName name="solver_tim" localSheetId="3" hidden="1">2147483647</definedName>
    <definedName name="solver_tim" localSheetId="2" hidden="1">2147483647</definedName>
    <definedName name="solver_tol" localSheetId="1" hidden="1">0.01</definedName>
    <definedName name="solver_tol" localSheetId="3" hidden="1">0.01</definedName>
    <definedName name="solver_tol" localSheetId="2" hidden="1">0.01</definedName>
    <definedName name="solver_typ" localSheetId="1" hidden="1">2</definedName>
    <definedName name="solver_typ" localSheetId="3" hidden="1">2</definedName>
    <definedName name="solver_typ" localSheetId="2" hidden="1">2</definedName>
    <definedName name="solver_val" localSheetId="1" hidden="1">0</definedName>
    <definedName name="solver_val" localSheetId="3" hidden="1">0</definedName>
    <definedName name="solver_val" localSheetId="2" hidden="1">0</definedName>
    <definedName name="solver_ver" localSheetId="1" hidden="1">2</definedName>
    <definedName name="solver_ver" localSheetId="3" hidden="1">2</definedName>
    <definedName name="solver_ver" localSheetId="2" hidden="1">2</definedName>
  </definedNames>
  <calcPr calcId="191029"/>
  <pivotCaches>
    <pivotCache cacheId="1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6" l="1" a="1"/>
  <c r="L6" i="6" s="1"/>
  <c r="N6" i="6" s="1"/>
  <c r="E3" i="6"/>
  <c r="D3" i="6"/>
  <c r="C3" i="6"/>
  <c r="B3" i="6"/>
  <c r="E2" i="6"/>
  <c r="D2" i="6"/>
  <c r="C2" i="6"/>
  <c r="B2" i="6"/>
  <c r="O7" i="5"/>
  <c r="Q7" i="5" s="1"/>
  <c r="O8" i="5"/>
  <c r="Q8" i="5" s="1"/>
  <c r="O9" i="5"/>
  <c r="Q9" i="5" s="1"/>
  <c r="O10" i="5"/>
  <c r="Q10" i="5" s="1"/>
  <c r="O11" i="5"/>
  <c r="Q11" i="5" s="1"/>
  <c r="O12" i="5"/>
  <c r="Q12" i="5" s="1"/>
  <c r="O13" i="5"/>
  <c r="Q13" i="5" s="1"/>
  <c r="O14" i="5"/>
  <c r="Q14" i="5" s="1"/>
  <c r="O15" i="5"/>
  <c r="Q15" i="5" s="1"/>
  <c r="O16" i="5"/>
  <c r="Q16" i="5" s="1"/>
  <c r="O17" i="5"/>
  <c r="Q17" i="5" s="1"/>
  <c r="O18" i="5"/>
  <c r="Q18" i="5" s="1"/>
  <c r="O19" i="5"/>
  <c r="Q19" i="5" s="1"/>
  <c r="O20" i="5"/>
  <c r="Q20" i="5" s="1"/>
  <c r="O21" i="5"/>
  <c r="Q21" i="5" s="1"/>
  <c r="O22" i="5"/>
  <c r="Q22" i="5" s="1"/>
  <c r="O23" i="5"/>
  <c r="Q23" i="5" s="1"/>
  <c r="O24" i="5"/>
  <c r="Q24" i="5" s="1"/>
  <c r="O25" i="5"/>
  <c r="Q25" i="5" s="1"/>
  <c r="O26" i="5"/>
  <c r="Q26" i="5" s="1"/>
  <c r="O27" i="5"/>
  <c r="Q27" i="5" s="1"/>
  <c r="O28" i="5"/>
  <c r="Q28" i="5" s="1"/>
  <c r="O29" i="5"/>
  <c r="Q29" i="5" s="1"/>
  <c r="O30" i="5"/>
  <c r="Q30" i="5" s="1"/>
  <c r="O31" i="5"/>
  <c r="Q31" i="5" s="1"/>
  <c r="O32" i="5"/>
  <c r="Q32" i="5" s="1"/>
  <c r="O33" i="5"/>
  <c r="Q33" i="5" s="1"/>
  <c r="O34" i="5"/>
  <c r="Q34" i="5" s="1"/>
  <c r="O35" i="5"/>
  <c r="Q35" i="5" s="1"/>
  <c r="O36" i="5"/>
  <c r="Q36" i="5" s="1"/>
  <c r="O37" i="5"/>
  <c r="Q37" i="5" s="1"/>
  <c r="O38" i="5"/>
  <c r="Q38" i="5" s="1"/>
  <c r="O39" i="5"/>
  <c r="Q39" i="5" s="1"/>
  <c r="O40" i="5"/>
  <c r="Q40" i="5" s="1"/>
  <c r="O41" i="5"/>
  <c r="Q41" i="5" s="1"/>
  <c r="O42" i="5"/>
  <c r="Q42" i="5" s="1"/>
  <c r="O43" i="5"/>
  <c r="Q43" i="5" s="1"/>
  <c r="O44" i="5"/>
  <c r="Q44" i="5" s="1"/>
  <c r="O45" i="5"/>
  <c r="Q45" i="5" s="1"/>
  <c r="O46" i="5"/>
  <c r="Q46" i="5" s="1"/>
  <c r="O47" i="5"/>
  <c r="Q47" i="5" s="1"/>
  <c r="O48" i="5"/>
  <c r="Q48" i="5" s="1"/>
  <c r="O49" i="5"/>
  <c r="Q49" i="5" s="1"/>
  <c r="O50" i="5"/>
  <c r="Q50" i="5" s="1"/>
  <c r="O51" i="5"/>
  <c r="Q51" i="5" s="1"/>
  <c r="O52" i="5"/>
  <c r="Q52" i="5" s="1"/>
  <c r="O53" i="5"/>
  <c r="Q53" i="5" s="1"/>
  <c r="O54" i="5"/>
  <c r="Q54" i="5" s="1"/>
  <c r="O55" i="5"/>
  <c r="Q55" i="5" s="1"/>
  <c r="O56" i="5"/>
  <c r="Q56" i="5" s="1"/>
  <c r="O57" i="5"/>
  <c r="Q57" i="5" s="1"/>
  <c r="O58" i="5"/>
  <c r="Q58" i="5" s="1"/>
  <c r="O59" i="5"/>
  <c r="Q59" i="5" s="1"/>
  <c r="O60" i="5"/>
  <c r="Q60" i="5" s="1"/>
  <c r="O61" i="5"/>
  <c r="Q61" i="5" s="1"/>
  <c r="O62" i="5"/>
  <c r="Q62" i="5" s="1"/>
  <c r="O63" i="5"/>
  <c r="Q63" i="5" s="1"/>
  <c r="O64" i="5"/>
  <c r="Q64" i="5" s="1"/>
  <c r="O65" i="5"/>
  <c r="Q65" i="5" s="1"/>
  <c r="O66" i="5"/>
  <c r="Q66" i="5" s="1"/>
  <c r="O67" i="5"/>
  <c r="Q67" i="5" s="1"/>
  <c r="O68" i="5"/>
  <c r="Q68" i="5" s="1"/>
  <c r="O69" i="5"/>
  <c r="Q69" i="5" s="1"/>
  <c r="O70" i="5"/>
  <c r="Q70" i="5" s="1"/>
  <c r="O71" i="5"/>
  <c r="Q71" i="5" s="1"/>
  <c r="O72" i="5"/>
  <c r="Q72" i="5" s="1"/>
  <c r="O73" i="5"/>
  <c r="Q73" i="5" s="1"/>
  <c r="O74" i="5"/>
  <c r="Q74" i="5" s="1"/>
  <c r="O75" i="5"/>
  <c r="Q75" i="5" s="1"/>
  <c r="O76" i="5"/>
  <c r="Q76" i="5" s="1"/>
  <c r="O77" i="5"/>
  <c r="Q77" i="5" s="1"/>
  <c r="O78" i="5"/>
  <c r="Q78" i="5" s="1"/>
  <c r="O79" i="5"/>
  <c r="Q79" i="5" s="1"/>
  <c r="O80" i="5"/>
  <c r="Q80" i="5" s="1"/>
  <c r="O81" i="5"/>
  <c r="Q81" i="5" s="1"/>
  <c r="O82" i="5"/>
  <c r="Q82" i="5" s="1"/>
  <c r="O83" i="5"/>
  <c r="Q83" i="5" s="1"/>
  <c r="O84" i="5"/>
  <c r="Q84" i="5" s="1"/>
  <c r="O85" i="5"/>
  <c r="Q85" i="5" s="1"/>
  <c r="O86" i="5"/>
  <c r="Q86" i="5" s="1"/>
  <c r="O87" i="5"/>
  <c r="Q87" i="5" s="1"/>
  <c r="O88" i="5"/>
  <c r="Q88" i="5" s="1"/>
  <c r="O89" i="5"/>
  <c r="Q89" i="5" s="1"/>
  <c r="O90" i="5"/>
  <c r="Q90" i="5" s="1"/>
  <c r="O91" i="5"/>
  <c r="Q91" i="5" s="1"/>
  <c r="O92" i="5"/>
  <c r="Q92" i="5" s="1"/>
  <c r="O93" i="5"/>
  <c r="Q93" i="5" s="1"/>
  <c r="O94" i="5"/>
  <c r="Q94" i="5" s="1"/>
  <c r="O95" i="5"/>
  <c r="Q95" i="5" s="1"/>
  <c r="O96" i="5"/>
  <c r="Q96" i="5" s="1"/>
  <c r="O97" i="5"/>
  <c r="Q97" i="5" s="1"/>
  <c r="O98" i="5"/>
  <c r="Q98" i="5" s="1"/>
  <c r="O99" i="5"/>
  <c r="Q99" i="5" s="1"/>
  <c r="O100" i="5"/>
  <c r="Q100" i="5" s="1"/>
  <c r="O101" i="5"/>
  <c r="Q101" i="5" s="1"/>
  <c r="O102" i="5"/>
  <c r="Q102" i="5" s="1"/>
  <c r="O103" i="5"/>
  <c r="Q103" i="5" s="1"/>
  <c r="O104" i="5"/>
  <c r="Q104" i="5" s="1"/>
  <c r="O105" i="5"/>
  <c r="Q105" i="5" s="1"/>
  <c r="O106" i="5"/>
  <c r="Q106" i="5" s="1"/>
  <c r="O107" i="5"/>
  <c r="Q107" i="5" s="1"/>
  <c r="O108" i="5"/>
  <c r="Q108" i="5" s="1"/>
  <c r="O109" i="5"/>
  <c r="Q109" i="5" s="1"/>
  <c r="O110" i="5"/>
  <c r="Q110" i="5" s="1"/>
  <c r="O111" i="5"/>
  <c r="Q111" i="5" s="1"/>
  <c r="O112" i="5"/>
  <c r="Q112" i="5" s="1"/>
  <c r="O113" i="5"/>
  <c r="Q113" i="5" s="1"/>
  <c r="O114" i="5"/>
  <c r="Q114" i="5" s="1"/>
  <c r="O115" i="5"/>
  <c r="Q115" i="5" s="1"/>
  <c r="O116" i="5"/>
  <c r="Q116" i="5" s="1"/>
  <c r="O117" i="5"/>
  <c r="Q117" i="5" s="1"/>
  <c r="O118" i="5"/>
  <c r="Q118" i="5" s="1"/>
  <c r="O119" i="5"/>
  <c r="Q119" i="5" s="1"/>
  <c r="O120" i="5"/>
  <c r="Q120" i="5" s="1"/>
  <c r="O121" i="5"/>
  <c r="Q121" i="5" s="1"/>
  <c r="O122" i="5"/>
  <c r="Q122" i="5" s="1"/>
  <c r="O123" i="5"/>
  <c r="Q123" i="5" s="1"/>
  <c r="O124" i="5"/>
  <c r="Q124" i="5" s="1"/>
  <c r="O125" i="5"/>
  <c r="Q125" i="5" s="1"/>
  <c r="O126" i="5"/>
  <c r="Q126" i="5" s="1"/>
  <c r="O127" i="5"/>
  <c r="Q127" i="5" s="1"/>
  <c r="O128" i="5"/>
  <c r="Q128" i="5" s="1"/>
  <c r="O129" i="5"/>
  <c r="Q129" i="5" s="1"/>
  <c r="O130" i="5"/>
  <c r="Q130" i="5" s="1"/>
  <c r="O131" i="5"/>
  <c r="Q131" i="5" s="1"/>
  <c r="O132" i="5"/>
  <c r="Q132" i="5" s="1"/>
  <c r="O133" i="5"/>
  <c r="Q133" i="5" s="1"/>
  <c r="O134" i="5"/>
  <c r="Q134" i="5" s="1"/>
  <c r="O135" i="5"/>
  <c r="Q135" i="5" s="1"/>
  <c r="O136" i="5"/>
  <c r="Q136" i="5" s="1"/>
  <c r="O137" i="5"/>
  <c r="Q137" i="5" s="1"/>
  <c r="O138" i="5"/>
  <c r="Q138" i="5" s="1"/>
  <c r="O139" i="5"/>
  <c r="Q139" i="5" s="1"/>
  <c r="O140" i="5"/>
  <c r="Q140" i="5" s="1"/>
  <c r="O141" i="5"/>
  <c r="Q141" i="5" s="1"/>
  <c r="O142" i="5"/>
  <c r="Q142" i="5" s="1"/>
  <c r="O143" i="5"/>
  <c r="Q143" i="5" s="1"/>
  <c r="O144" i="5"/>
  <c r="Q144" i="5" s="1"/>
  <c r="O145" i="5"/>
  <c r="Q145" i="5" s="1"/>
  <c r="O146" i="5"/>
  <c r="Q146" i="5" s="1"/>
  <c r="O147" i="5"/>
  <c r="Q147" i="5" s="1"/>
  <c r="O148" i="5"/>
  <c r="Q148" i="5" s="1"/>
  <c r="O149" i="5"/>
  <c r="Q149" i="5" s="1"/>
  <c r="O150" i="5"/>
  <c r="Q150" i="5" s="1"/>
  <c r="O151" i="5"/>
  <c r="Q151" i="5" s="1"/>
  <c r="O152" i="5"/>
  <c r="Q152" i="5" s="1"/>
  <c r="O153" i="5"/>
  <c r="Q153" i="5" s="1"/>
  <c r="O154" i="5"/>
  <c r="Q154" i="5" s="1"/>
  <c r="O155" i="5"/>
  <c r="Q155" i="5" s="1"/>
  <c r="O6" i="5"/>
  <c r="Q6" i="5" s="1"/>
  <c r="N155" i="5"/>
  <c r="P155" i="5" s="1"/>
  <c r="N154" i="5"/>
  <c r="P154" i="5" s="1"/>
  <c r="N153" i="5"/>
  <c r="N152" i="5"/>
  <c r="N151" i="5"/>
  <c r="N150" i="5"/>
  <c r="N149" i="5"/>
  <c r="N148" i="5"/>
  <c r="N147" i="5"/>
  <c r="P147" i="5" s="1"/>
  <c r="N146" i="5"/>
  <c r="P146" i="5" s="1"/>
  <c r="N145" i="5"/>
  <c r="N144" i="5"/>
  <c r="N143" i="5"/>
  <c r="N142" i="5"/>
  <c r="N141" i="5"/>
  <c r="N140" i="5"/>
  <c r="N139" i="5"/>
  <c r="P139" i="5" s="1"/>
  <c r="N138" i="5"/>
  <c r="P138" i="5" s="1"/>
  <c r="N137" i="5"/>
  <c r="N136" i="5"/>
  <c r="N135" i="5"/>
  <c r="N134" i="5"/>
  <c r="N133" i="5"/>
  <c r="N132" i="5"/>
  <c r="N131" i="5"/>
  <c r="P131" i="5" s="1"/>
  <c r="N130" i="5"/>
  <c r="N129" i="5"/>
  <c r="N128" i="5"/>
  <c r="N127" i="5"/>
  <c r="N126" i="5"/>
  <c r="N125" i="5"/>
  <c r="N124" i="5"/>
  <c r="N123" i="5"/>
  <c r="P123" i="5" s="1"/>
  <c r="N122" i="5"/>
  <c r="N121" i="5"/>
  <c r="N120" i="5"/>
  <c r="N119" i="5"/>
  <c r="N118" i="5"/>
  <c r="N117" i="5"/>
  <c r="N116" i="5"/>
  <c r="N115" i="5"/>
  <c r="N114" i="5"/>
  <c r="N113" i="5"/>
  <c r="N112" i="5"/>
  <c r="N111" i="5"/>
  <c r="N110" i="5"/>
  <c r="N109" i="5"/>
  <c r="N108" i="5"/>
  <c r="N107" i="5"/>
  <c r="N106" i="5"/>
  <c r="N105" i="5"/>
  <c r="N104" i="5"/>
  <c r="N103" i="5"/>
  <c r="N102" i="5"/>
  <c r="N101" i="5"/>
  <c r="N100" i="5"/>
  <c r="N99" i="5"/>
  <c r="N98" i="5"/>
  <c r="N97" i="5"/>
  <c r="N96" i="5"/>
  <c r="N95" i="5"/>
  <c r="N94" i="5"/>
  <c r="N93" i="5"/>
  <c r="N92" i="5"/>
  <c r="N91" i="5"/>
  <c r="N90" i="5"/>
  <c r="N89" i="5"/>
  <c r="N88" i="5"/>
  <c r="N87" i="5"/>
  <c r="N86" i="5"/>
  <c r="N85" i="5"/>
  <c r="N84" i="5"/>
  <c r="N83" i="5"/>
  <c r="N82" i="5"/>
  <c r="N81" i="5"/>
  <c r="N80" i="5"/>
  <c r="N79" i="5"/>
  <c r="N78" i="5"/>
  <c r="N77" i="5"/>
  <c r="N76" i="5"/>
  <c r="N75" i="5"/>
  <c r="N74" i="5"/>
  <c r="N73" i="5"/>
  <c r="N72" i="5"/>
  <c r="N71" i="5"/>
  <c r="N70" i="5"/>
  <c r="N69" i="5"/>
  <c r="N68" i="5"/>
  <c r="N67" i="5"/>
  <c r="N66" i="5"/>
  <c r="N65" i="5"/>
  <c r="N64" i="5"/>
  <c r="N63" i="5"/>
  <c r="N62" i="5"/>
  <c r="N61" i="5"/>
  <c r="N60" i="5"/>
  <c r="N59" i="5"/>
  <c r="N58" i="5"/>
  <c r="N57" i="5"/>
  <c r="N56" i="5"/>
  <c r="N55" i="5"/>
  <c r="N54" i="5"/>
  <c r="N53" i="5"/>
  <c r="N52" i="5"/>
  <c r="N51" i="5"/>
  <c r="N50" i="5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P7" i="5" s="1"/>
  <c r="R7" i="5" s="1"/>
  <c r="S7" i="5" s="1"/>
  <c r="N6" i="5"/>
  <c r="E3" i="5"/>
  <c r="D3" i="5"/>
  <c r="C3" i="5"/>
  <c r="B3" i="5"/>
  <c r="E2" i="5"/>
  <c r="D2" i="5"/>
  <c r="C2" i="5"/>
  <c r="B2" i="5"/>
  <c r="N7" i="4"/>
  <c r="O7" i="4" s="1"/>
  <c r="N8" i="4"/>
  <c r="O8" i="4" s="1"/>
  <c r="N9" i="4"/>
  <c r="O9" i="4" s="1"/>
  <c r="N10" i="4"/>
  <c r="O10" i="4" s="1"/>
  <c r="N11" i="4"/>
  <c r="O11" i="4" s="1"/>
  <c r="N12" i="4"/>
  <c r="O12" i="4" s="1"/>
  <c r="N13" i="4"/>
  <c r="O13" i="4" s="1"/>
  <c r="N14" i="4"/>
  <c r="O14" i="4" s="1"/>
  <c r="N15" i="4"/>
  <c r="O15" i="4" s="1"/>
  <c r="N16" i="4"/>
  <c r="O16" i="4" s="1"/>
  <c r="N17" i="4"/>
  <c r="O17" i="4" s="1"/>
  <c r="N18" i="4"/>
  <c r="O18" i="4" s="1"/>
  <c r="N19" i="4"/>
  <c r="O19" i="4" s="1"/>
  <c r="N20" i="4"/>
  <c r="O20" i="4" s="1"/>
  <c r="N21" i="4"/>
  <c r="O21" i="4" s="1"/>
  <c r="N22" i="4"/>
  <c r="O22" i="4" s="1"/>
  <c r="N23" i="4"/>
  <c r="O23" i="4" s="1"/>
  <c r="N24" i="4"/>
  <c r="O24" i="4" s="1"/>
  <c r="N25" i="4"/>
  <c r="O25" i="4" s="1"/>
  <c r="N26" i="4"/>
  <c r="O26" i="4" s="1"/>
  <c r="N27" i="4"/>
  <c r="O27" i="4" s="1"/>
  <c r="N28" i="4"/>
  <c r="O28" i="4" s="1"/>
  <c r="N29" i="4"/>
  <c r="O29" i="4" s="1"/>
  <c r="N30" i="4"/>
  <c r="O30" i="4" s="1"/>
  <c r="N31" i="4"/>
  <c r="O31" i="4" s="1"/>
  <c r="N32" i="4"/>
  <c r="O32" i="4" s="1"/>
  <c r="N33" i="4"/>
  <c r="O33" i="4" s="1"/>
  <c r="N34" i="4"/>
  <c r="O34" i="4" s="1"/>
  <c r="N35" i="4"/>
  <c r="O35" i="4" s="1"/>
  <c r="N36" i="4"/>
  <c r="O36" i="4" s="1"/>
  <c r="N37" i="4"/>
  <c r="O37" i="4" s="1"/>
  <c r="N38" i="4"/>
  <c r="O38" i="4" s="1"/>
  <c r="N39" i="4"/>
  <c r="O39" i="4" s="1"/>
  <c r="N40" i="4"/>
  <c r="O40" i="4" s="1"/>
  <c r="N41" i="4"/>
  <c r="O41" i="4" s="1"/>
  <c r="N42" i="4"/>
  <c r="O42" i="4" s="1"/>
  <c r="N43" i="4"/>
  <c r="O43" i="4" s="1"/>
  <c r="N44" i="4"/>
  <c r="O44" i="4" s="1"/>
  <c r="N45" i="4"/>
  <c r="O45" i="4" s="1"/>
  <c r="N46" i="4"/>
  <c r="O46" i="4" s="1"/>
  <c r="N47" i="4"/>
  <c r="O47" i="4" s="1"/>
  <c r="N48" i="4"/>
  <c r="O48" i="4" s="1"/>
  <c r="N49" i="4"/>
  <c r="O49" i="4" s="1"/>
  <c r="N50" i="4"/>
  <c r="O50" i="4" s="1"/>
  <c r="N51" i="4"/>
  <c r="O51" i="4" s="1"/>
  <c r="N52" i="4"/>
  <c r="O52" i="4" s="1"/>
  <c r="N53" i="4"/>
  <c r="O53" i="4" s="1"/>
  <c r="N54" i="4"/>
  <c r="O54" i="4" s="1"/>
  <c r="N55" i="4"/>
  <c r="O55" i="4" s="1"/>
  <c r="N56" i="4"/>
  <c r="O56" i="4" s="1"/>
  <c r="N57" i="4"/>
  <c r="O57" i="4" s="1"/>
  <c r="N58" i="4"/>
  <c r="O58" i="4" s="1"/>
  <c r="N59" i="4"/>
  <c r="O59" i="4" s="1"/>
  <c r="N60" i="4"/>
  <c r="O60" i="4" s="1"/>
  <c r="N61" i="4"/>
  <c r="O61" i="4" s="1"/>
  <c r="N62" i="4"/>
  <c r="O62" i="4" s="1"/>
  <c r="N63" i="4"/>
  <c r="O63" i="4" s="1"/>
  <c r="N64" i="4"/>
  <c r="O64" i="4" s="1"/>
  <c r="N65" i="4"/>
  <c r="O65" i="4" s="1"/>
  <c r="N66" i="4"/>
  <c r="O66" i="4" s="1"/>
  <c r="N67" i="4"/>
  <c r="O67" i="4" s="1"/>
  <c r="N68" i="4"/>
  <c r="O68" i="4" s="1"/>
  <c r="N69" i="4"/>
  <c r="O69" i="4" s="1"/>
  <c r="N70" i="4"/>
  <c r="O70" i="4" s="1"/>
  <c r="N71" i="4"/>
  <c r="O71" i="4" s="1"/>
  <c r="N72" i="4"/>
  <c r="O72" i="4" s="1"/>
  <c r="N73" i="4"/>
  <c r="O73" i="4" s="1"/>
  <c r="N74" i="4"/>
  <c r="O74" i="4" s="1"/>
  <c r="N75" i="4"/>
  <c r="O75" i="4" s="1"/>
  <c r="N76" i="4"/>
  <c r="O76" i="4" s="1"/>
  <c r="N77" i="4"/>
  <c r="O77" i="4" s="1"/>
  <c r="N78" i="4"/>
  <c r="O78" i="4" s="1"/>
  <c r="N79" i="4"/>
  <c r="O79" i="4" s="1"/>
  <c r="N80" i="4"/>
  <c r="O80" i="4" s="1"/>
  <c r="N81" i="4"/>
  <c r="O81" i="4" s="1"/>
  <c r="N82" i="4"/>
  <c r="O82" i="4" s="1"/>
  <c r="N83" i="4"/>
  <c r="O83" i="4" s="1"/>
  <c r="N84" i="4"/>
  <c r="O84" i="4" s="1"/>
  <c r="N85" i="4"/>
  <c r="O85" i="4" s="1"/>
  <c r="N86" i="4"/>
  <c r="O86" i="4" s="1"/>
  <c r="N87" i="4"/>
  <c r="O87" i="4" s="1"/>
  <c r="N88" i="4"/>
  <c r="O88" i="4" s="1"/>
  <c r="N89" i="4"/>
  <c r="O89" i="4" s="1"/>
  <c r="N90" i="4"/>
  <c r="O90" i="4" s="1"/>
  <c r="N91" i="4"/>
  <c r="O91" i="4" s="1"/>
  <c r="N92" i="4"/>
  <c r="O92" i="4" s="1"/>
  <c r="N93" i="4"/>
  <c r="O93" i="4" s="1"/>
  <c r="N94" i="4"/>
  <c r="O94" i="4" s="1"/>
  <c r="N95" i="4"/>
  <c r="O95" i="4" s="1"/>
  <c r="N96" i="4"/>
  <c r="O96" i="4" s="1"/>
  <c r="N97" i="4"/>
  <c r="O97" i="4" s="1"/>
  <c r="N98" i="4"/>
  <c r="O98" i="4" s="1"/>
  <c r="N99" i="4"/>
  <c r="O99" i="4" s="1"/>
  <c r="N100" i="4"/>
  <c r="O100" i="4" s="1"/>
  <c r="N101" i="4"/>
  <c r="O101" i="4" s="1"/>
  <c r="N102" i="4"/>
  <c r="O102" i="4" s="1"/>
  <c r="N103" i="4"/>
  <c r="O103" i="4" s="1"/>
  <c r="N104" i="4"/>
  <c r="O104" i="4" s="1"/>
  <c r="N105" i="4"/>
  <c r="O105" i="4" s="1"/>
  <c r="N106" i="4"/>
  <c r="O106" i="4" s="1"/>
  <c r="N107" i="4"/>
  <c r="O107" i="4" s="1"/>
  <c r="N108" i="4"/>
  <c r="O108" i="4" s="1"/>
  <c r="N109" i="4"/>
  <c r="O109" i="4" s="1"/>
  <c r="N110" i="4"/>
  <c r="O110" i="4" s="1"/>
  <c r="N111" i="4"/>
  <c r="O111" i="4" s="1"/>
  <c r="N112" i="4"/>
  <c r="O112" i="4" s="1"/>
  <c r="N113" i="4"/>
  <c r="O113" i="4" s="1"/>
  <c r="N114" i="4"/>
  <c r="O114" i="4" s="1"/>
  <c r="N115" i="4"/>
  <c r="O115" i="4" s="1"/>
  <c r="N116" i="4"/>
  <c r="O116" i="4" s="1"/>
  <c r="N117" i="4"/>
  <c r="O117" i="4" s="1"/>
  <c r="N118" i="4"/>
  <c r="O118" i="4" s="1"/>
  <c r="N119" i="4"/>
  <c r="O119" i="4" s="1"/>
  <c r="N120" i="4"/>
  <c r="O120" i="4" s="1"/>
  <c r="N121" i="4"/>
  <c r="O121" i="4" s="1"/>
  <c r="N122" i="4"/>
  <c r="O122" i="4" s="1"/>
  <c r="N123" i="4"/>
  <c r="O123" i="4" s="1"/>
  <c r="N124" i="4"/>
  <c r="O124" i="4" s="1"/>
  <c r="N125" i="4"/>
  <c r="O125" i="4" s="1"/>
  <c r="N126" i="4"/>
  <c r="O126" i="4" s="1"/>
  <c r="N127" i="4"/>
  <c r="O127" i="4" s="1"/>
  <c r="N128" i="4"/>
  <c r="O128" i="4" s="1"/>
  <c r="N129" i="4"/>
  <c r="O129" i="4" s="1"/>
  <c r="N130" i="4"/>
  <c r="O130" i="4" s="1"/>
  <c r="N131" i="4"/>
  <c r="O131" i="4" s="1"/>
  <c r="N132" i="4"/>
  <c r="O132" i="4" s="1"/>
  <c r="N133" i="4"/>
  <c r="O133" i="4" s="1"/>
  <c r="N134" i="4"/>
  <c r="O134" i="4" s="1"/>
  <c r="N135" i="4"/>
  <c r="O135" i="4" s="1"/>
  <c r="N136" i="4"/>
  <c r="O136" i="4" s="1"/>
  <c r="N137" i="4"/>
  <c r="O137" i="4" s="1"/>
  <c r="N138" i="4"/>
  <c r="O138" i="4" s="1"/>
  <c r="N139" i="4"/>
  <c r="O139" i="4" s="1"/>
  <c r="N140" i="4"/>
  <c r="O140" i="4" s="1"/>
  <c r="N141" i="4"/>
  <c r="O141" i="4" s="1"/>
  <c r="N142" i="4"/>
  <c r="O142" i="4" s="1"/>
  <c r="N143" i="4"/>
  <c r="O143" i="4" s="1"/>
  <c r="N144" i="4"/>
  <c r="O144" i="4" s="1"/>
  <c r="N145" i="4"/>
  <c r="O145" i="4" s="1"/>
  <c r="N146" i="4"/>
  <c r="O146" i="4" s="1"/>
  <c r="N147" i="4"/>
  <c r="O147" i="4" s="1"/>
  <c r="N148" i="4"/>
  <c r="O148" i="4" s="1"/>
  <c r="N149" i="4"/>
  <c r="O149" i="4" s="1"/>
  <c r="N150" i="4"/>
  <c r="O150" i="4" s="1"/>
  <c r="N151" i="4"/>
  <c r="O151" i="4" s="1"/>
  <c r="N152" i="4"/>
  <c r="O152" i="4" s="1"/>
  <c r="N153" i="4"/>
  <c r="O153" i="4" s="1"/>
  <c r="N154" i="4"/>
  <c r="O154" i="4" s="1"/>
  <c r="N155" i="4"/>
  <c r="O155" i="4" s="1"/>
  <c r="N6" i="4"/>
  <c r="O6" i="4" s="1"/>
  <c r="E3" i="4"/>
  <c r="E2" i="4"/>
  <c r="D3" i="4"/>
  <c r="D2" i="4"/>
  <c r="C3" i="4"/>
  <c r="C2" i="4"/>
  <c r="B3" i="4"/>
  <c r="B2" i="4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2" i="1"/>
  <c r="N22" i="6" l="1"/>
  <c r="N14" i="6"/>
  <c r="N30" i="6"/>
  <c r="N41" i="6"/>
  <c r="N50" i="6"/>
  <c r="O61" i="6"/>
  <c r="N82" i="6"/>
  <c r="N114" i="6"/>
  <c r="N16" i="6"/>
  <c r="N32" i="6"/>
  <c r="N62" i="6"/>
  <c r="N94" i="6"/>
  <c r="N117" i="6"/>
  <c r="N17" i="6"/>
  <c r="O117" i="6"/>
  <c r="N13" i="6"/>
  <c r="N21" i="6"/>
  <c r="N29" i="6"/>
  <c r="O37" i="6"/>
  <c r="N49" i="6"/>
  <c r="N58" i="6"/>
  <c r="O69" i="6"/>
  <c r="N81" i="6"/>
  <c r="N90" i="6"/>
  <c r="O101" i="6"/>
  <c r="N113" i="6"/>
  <c r="O125" i="6"/>
  <c r="O141" i="6"/>
  <c r="O13" i="6"/>
  <c r="O21" i="6"/>
  <c r="O29" i="6"/>
  <c r="N38" i="6"/>
  <c r="O49" i="6"/>
  <c r="N61" i="6"/>
  <c r="N70" i="6"/>
  <c r="O81" i="6"/>
  <c r="N93" i="6"/>
  <c r="N102" i="6"/>
  <c r="O113" i="6"/>
  <c r="N129" i="6"/>
  <c r="N145" i="6"/>
  <c r="N73" i="6"/>
  <c r="N105" i="6"/>
  <c r="O129" i="6"/>
  <c r="N24" i="6"/>
  <c r="N53" i="6"/>
  <c r="N85" i="6"/>
  <c r="N133" i="6"/>
  <c r="N9" i="6"/>
  <c r="N33" i="6"/>
  <c r="O53" i="6"/>
  <c r="N74" i="6"/>
  <c r="N97" i="6"/>
  <c r="O133" i="6"/>
  <c r="N77" i="6"/>
  <c r="O45" i="6"/>
  <c r="N89" i="6"/>
  <c r="O121" i="6"/>
  <c r="N153" i="6"/>
  <c r="O93" i="6"/>
  <c r="O145" i="6"/>
  <c r="P145" i="6" s="1"/>
  <c r="Q145" i="6" s="1"/>
  <c r="N8" i="6"/>
  <c r="O41" i="6"/>
  <c r="O73" i="6"/>
  <c r="O105" i="6"/>
  <c r="N149" i="6"/>
  <c r="N25" i="6"/>
  <c r="N42" i="6"/>
  <c r="N65" i="6"/>
  <c r="O85" i="6"/>
  <c r="N106" i="6"/>
  <c r="O149" i="6"/>
  <c r="O9" i="6"/>
  <c r="P9" i="6" s="1"/>
  <c r="Q9" i="6" s="1"/>
  <c r="O17" i="6"/>
  <c r="O25" i="6"/>
  <c r="O33" i="6"/>
  <c r="N45" i="6"/>
  <c r="N54" i="6"/>
  <c r="O65" i="6"/>
  <c r="N86" i="6"/>
  <c r="O97" i="6"/>
  <c r="N109" i="6"/>
  <c r="N121" i="6"/>
  <c r="N137" i="6"/>
  <c r="O150" i="6"/>
  <c r="N10" i="6"/>
  <c r="N18" i="6"/>
  <c r="N26" i="6"/>
  <c r="N34" i="6"/>
  <c r="N57" i="6"/>
  <c r="N66" i="6"/>
  <c r="O77" i="6"/>
  <c r="N98" i="6"/>
  <c r="O109" i="6"/>
  <c r="O137" i="6"/>
  <c r="N12" i="6"/>
  <c r="N20" i="6"/>
  <c r="N28" i="6"/>
  <c r="N37" i="6"/>
  <c r="P37" i="6" s="1"/>
  <c r="Q37" i="6" s="1"/>
  <c r="N46" i="6"/>
  <c r="O57" i="6"/>
  <c r="N69" i="6"/>
  <c r="N78" i="6"/>
  <c r="O89" i="6"/>
  <c r="N101" i="6"/>
  <c r="P101" i="6" s="1"/>
  <c r="Q101" i="6" s="1"/>
  <c r="N110" i="6"/>
  <c r="N125" i="6"/>
  <c r="P125" i="6" s="1"/>
  <c r="Q125" i="6" s="1"/>
  <c r="N141" i="6"/>
  <c r="O153" i="6"/>
  <c r="N36" i="6"/>
  <c r="N40" i="6"/>
  <c r="N44" i="6"/>
  <c r="N48" i="6"/>
  <c r="N52" i="6"/>
  <c r="N56" i="6"/>
  <c r="N60" i="6"/>
  <c r="N64" i="6"/>
  <c r="N68" i="6"/>
  <c r="N72" i="6"/>
  <c r="N76" i="6"/>
  <c r="N80" i="6"/>
  <c r="N84" i="6"/>
  <c r="N88" i="6"/>
  <c r="N92" i="6"/>
  <c r="N96" i="6"/>
  <c r="N100" i="6"/>
  <c r="N104" i="6"/>
  <c r="N108" i="6"/>
  <c r="N112" i="6"/>
  <c r="N116" i="6"/>
  <c r="N120" i="6"/>
  <c r="N124" i="6"/>
  <c r="N128" i="6"/>
  <c r="N132" i="6"/>
  <c r="N136" i="6"/>
  <c r="N140" i="6"/>
  <c r="N144" i="6"/>
  <c r="N148" i="6"/>
  <c r="N152" i="6"/>
  <c r="O8" i="6"/>
  <c r="O12" i="6"/>
  <c r="O16" i="6"/>
  <c r="O20" i="6"/>
  <c r="O24" i="6"/>
  <c r="O28" i="6"/>
  <c r="O32" i="6"/>
  <c r="P32" i="6" s="1"/>
  <c r="Q32" i="6" s="1"/>
  <c r="O36" i="6"/>
  <c r="O40" i="6"/>
  <c r="O44" i="6"/>
  <c r="O48" i="6"/>
  <c r="O52" i="6"/>
  <c r="O56" i="6"/>
  <c r="O60" i="6"/>
  <c r="O64" i="6"/>
  <c r="O68" i="6"/>
  <c r="O72" i="6"/>
  <c r="O76" i="6"/>
  <c r="O80" i="6"/>
  <c r="O84" i="6"/>
  <c r="O88" i="6"/>
  <c r="O92" i="6"/>
  <c r="O96" i="6"/>
  <c r="O100" i="6"/>
  <c r="O104" i="6"/>
  <c r="O108" i="6"/>
  <c r="O112" i="6"/>
  <c r="O116" i="6"/>
  <c r="O120" i="6"/>
  <c r="O124" i="6"/>
  <c r="O128" i="6"/>
  <c r="O132" i="6"/>
  <c r="O136" i="6"/>
  <c r="O140" i="6"/>
  <c r="O144" i="6"/>
  <c r="O148" i="6"/>
  <c r="O152" i="6"/>
  <c r="N118" i="6"/>
  <c r="N126" i="6"/>
  <c r="N134" i="6"/>
  <c r="N142" i="6"/>
  <c r="N146" i="6"/>
  <c r="N150" i="6"/>
  <c r="O6" i="6"/>
  <c r="P6" i="6" s="1"/>
  <c r="Q6" i="6" s="1"/>
  <c r="O14" i="6"/>
  <c r="O22" i="6"/>
  <c r="P22" i="6" s="1"/>
  <c r="Q22" i="6" s="1"/>
  <c r="O30" i="6"/>
  <c r="O38" i="6"/>
  <c r="O46" i="6"/>
  <c r="O54" i="6"/>
  <c r="O62" i="6"/>
  <c r="O70" i="6"/>
  <c r="O78" i="6"/>
  <c r="O82" i="6"/>
  <c r="O90" i="6"/>
  <c r="O94" i="6"/>
  <c r="O98" i="6"/>
  <c r="O102" i="6"/>
  <c r="O106" i="6"/>
  <c r="O110" i="6"/>
  <c r="O114" i="6"/>
  <c r="O118" i="6"/>
  <c r="O122" i="6"/>
  <c r="O126" i="6"/>
  <c r="O130" i="6"/>
  <c r="O138" i="6"/>
  <c r="O142" i="6"/>
  <c r="O146" i="6"/>
  <c r="O154" i="6"/>
  <c r="N7" i="6"/>
  <c r="N11" i="6"/>
  <c r="N15" i="6"/>
  <c r="N19" i="6"/>
  <c r="N23" i="6"/>
  <c r="N27" i="6"/>
  <c r="N31" i="6"/>
  <c r="N35" i="6"/>
  <c r="N39" i="6"/>
  <c r="N43" i="6"/>
  <c r="N47" i="6"/>
  <c r="N51" i="6"/>
  <c r="N55" i="6"/>
  <c r="N59" i="6"/>
  <c r="O63" i="6"/>
  <c r="N67" i="6"/>
  <c r="N71" i="6"/>
  <c r="N75" i="6"/>
  <c r="N79" i="6"/>
  <c r="N83" i="6"/>
  <c r="N87" i="6"/>
  <c r="N91" i="6"/>
  <c r="N95" i="6"/>
  <c r="N99" i="6"/>
  <c r="N103" i="6"/>
  <c r="N107" i="6"/>
  <c r="N111" i="6"/>
  <c r="N115" i="6"/>
  <c r="N119" i="6"/>
  <c r="N123" i="6"/>
  <c r="N127" i="6"/>
  <c r="N131" i="6"/>
  <c r="N135" i="6"/>
  <c r="N139" i="6"/>
  <c r="N143" i="6"/>
  <c r="N147" i="6"/>
  <c r="N151" i="6"/>
  <c r="N155" i="6"/>
  <c r="N122" i="6"/>
  <c r="N130" i="6"/>
  <c r="N138" i="6"/>
  <c r="N154" i="6"/>
  <c r="O10" i="6"/>
  <c r="O18" i="6"/>
  <c r="O26" i="6"/>
  <c r="O34" i="6"/>
  <c r="O42" i="6"/>
  <c r="O50" i="6"/>
  <c r="O58" i="6"/>
  <c r="O66" i="6"/>
  <c r="O74" i="6"/>
  <c r="O86" i="6"/>
  <c r="O134" i="6"/>
  <c r="O7" i="6"/>
  <c r="O11" i="6"/>
  <c r="O15" i="6"/>
  <c r="O19" i="6"/>
  <c r="O23" i="6"/>
  <c r="O27" i="6"/>
  <c r="O31" i="6"/>
  <c r="O35" i="6"/>
  <c r="O39" i="6"/>
  <c r="O43" i="6"/>
  <c r="O47" i="6"/>
  <c r="O51" i="6"/>
  <c r="O55" i="6"/>
  <c r="O59" i="6"/>
  <c r="N63" i="6"/>
  <c r="O67" i="6"/>
  <c r="O71" i="6"/>
  <c r="O75" i="6"/>
  <c r="O79" i="6"/>
  <c r="O83" i="6"/>
  <c r="O87" i="6"/>
  <c r="O91" i="6"/>
  <c r="O95" i="6"/>
  <c r="O99" i="6"/>
  <c r="O103" i="6"/>
  <c r="O107" i="6"/>
  <c r="O111" i="6"/>
  <c r="O115" i="6"/>
  <c r="O119" i="6"/>
  <c r="O123" i="6"/>
  <c r="O127" i="6"/>
  <c r="O131" i="6"/>
  <c r="O135" i="6"/>
  <c r="O139" i="6"/>
  <c r="O143" i="6"/>
  <c r="O147" i="6"/>
  <c r="O151" i="6"/>
  <c r="O155" i="6"/>
  <c r="R146" i="5"/>
  <c r="S146" i="5" s="1"/>
  <c r="R154" i="5"/>
  <c r="S154" i="5" s="1"/>
  <c r="R138" i="5"/>
  <c r="S138" i="5" s="1"/>
  <c r="R123" i="5"/>
  <c r="S123" i="5" s="1"/>
  <c r="R131" i="5"/>
  <c r="S131" i="5" s="1"/>
  <c r="R139" i="5"/>
  <c r="S139" i="5" s="1"/>
  <c r="R147" i="5"/>
  <c r="S147" i="5" s="1"/>
  <c r="R155" i="5"/>
  <c r="S155" i="5" s="1"/>
  <c r="P150" i="5"/>
  <c r="R150" i="5" s="1"/>
  <c r="S150" i="5" s="1"/>
  <c r="P142" i="5"/>
  <c r="R142" i="5" s="1"/>
  <c r="S142" i="5" s="1"/>
  <c r="P134" i="5"/>
  <c r="R134" i="5" s="1"/>
  <c r="S134" i="5" s="1"/>
  <c r="P130" i="5"/>
  <c r="R130" i="5" s="1"/>
  <c r="S130" i="5" s="1"/>
  <c r="P126" i="5"/>
  <c r="R126" i="5" s="1"/>
  <c r="S126" i="5" s="1"/>
  <c r="P122" i="5"/>
  <c r="R122" i="5" s="1"/>
  <c r="S122" i="5" s="1"/>
  <c r="P118" i="5"/>
  <c r="R118" i="5" s="1"/>
  <c r="S118" i="5" s="1"/>
  <c r="P114" i="5"/>
  <c r="R114" i="5" s="1"/>
  <c r="S114" i="5" s="1"/>
  <c r="P110" i="5"/>
  <c r="R110" i="5" s="1"/>
  <c r="S110" i="5" s="1"/>
  <c r="P106" i="5"/>
  <c r="R106" i="5" s="1"/>
  <c r="S106" i="5" s="1"/>
  <c r="P102" i="5"/>
  <c r="R102" i="5" s="1"/>
  <c r="S102" i="5" s="1"/>
  <c r="P98" i="5"/>
  <c r="R98" i="5" s="1"/>
  <c r="S98" i="5" s="1"/>
  <c r="P94" i="5"/>
  <c r="R94" i="5" s="1"/>
  <c r="S94" i="5" s="1"/>
  <c r="P90" i="5"/>
  <c r="R90" i="5" s="1"/>
  <c r="S90" i="5" s="1"/>
  <c r="P86" i="5"/>
  <c r="R86" i="5" s="1"/>
  <c r="S86" i="5" s="1"/>
  <c r="P82" i="5"/>
  <c r="R82" i="5" s="1"/>
  <c r="S82" i="5" s="1"/>
  <c r="P78" i="5"/>
  <c r="R78" i="5" s="1"/>
  <c r="S78" i="5" s="1"/>
  <c r="P74" i="5"/>
  <c r="R74" i="5" s="1"/>
  <c r="S74" i="5" s="1"/>
  <c r="P70" i="5"/>
  <c r="R70" i="5" s="1"/>
  <c r="S70" i="5" s="1"/>
  <c r="P66" i="5"/>
  <c r="R66" i="5" s="1"/>
  <c r="S66" i="5" s="1"/>
  <c r="P62" i="5"/>
  <c r="R62" i="5" s="1"/>
  <c r="S62" i="5" s="1"/>
  <c r="P58" i="5"/>
  <c r="R58" i="5" s="1"/>
  <c r="S58" i="5" s="1"/>
  <c r="P54" i="5"/>
  <c r="R54" i="5" s="1"/>
  <c r="S54" i="5" s="1"/>
  <c r="P50" i="5"/>
  <c r="R50" i="5" s="1"/>
  <c r="S50" i="5" s="1"/>
  <c r="P46" i="5"/>
  <c r="R46" i="5" s="1"/>
  <c r="S46" i="5" s="1"/>
  <c r="P42" i="5"/>
  <c r="R42" i="5" s="1"/>
  <c r="S42" i="5" s="1"/>
  <c r="P38" i="5"/>
  <c r="R38" i="5" s="1"/>
  <c r="S38" i="5" s="1"/>
  <c r="P34" i="5"/>
  <c r="R34" i="5" s="1"/>
  <c r="S34" i="5" s="1"/>
  <c r="P30" i="5"/>
  <c r="R30" i="5" s="1"/>
  <c r="S30" i="5" s="1"/>
  <c r="P26" i="5"/>
  <c r="R26" i="5" s="1"/>
  <c r="S26" i="5" s="1"/>
  <c r="P22" i="5"/>
  <c r="R22" i="5" s="1"/>
  <c r="S22" i="5" s="1"/>
  <c r="P18" i="5"/>
  <c r="R18" i="5" s="1"/>
  <c r="S18" i="5" s="1"/>
  <c r="P14" i="5"/>
  <c r="R14" i="5" s="1"/>
  <c r="S14" i="5" s="1"/>
  <c r="P10" i="5"/>
  <c r="R10" i="5" s="1"/>
  <c r="S10" i="5" s="1"/>
  <c r="P153" i="5"/>
  <c r="R153" i="5" s="1"/>
  <c r="S153" i="5" s="1"/>
  <c r="P149" i="5"/>
  <c r="R149" i="5" s="1"/>
  <c r="S149" i="5" s="1"/>
  <c r="P145" i="5"/>
  <c r="R145" i="5" s="1"/>
  <c r="S145" i="5" s="1"/>
  <c r="P141" i="5"/>
  <c r="R141" i="5" s="1"/>
  <c r="S141" i="5" s="1"/>
  <c r="P137" i="5"/>
  <c r="R137" i="5" s="1"/>
  <c r="S137" i="5" s="1"/>
  <c r="P133" i="5"/>
  <c r="R133" i="5" s="1"/>
  <c r="S133" i="5" s="1"/>
  <c r="P129" i="5"/>
  <c r="R129" i="5" s="1"/>
  <c r="S129" i="5" s="1"/>
  <c r="P125" i="5"/>
  <c r="R125" i="5" s="1"/>
  <c r="S125" i="5" s="1"/>
  <c r="P121" i="5"/>
  <c r="R121" i="5" s="1"/>
  <c r="S121" i="5" s="1"/>
  <c r="P117" i="5"/>
  <c r="R117" i="5" s="1"/>
  <c r="S117" i="5" s="1"/>
  <c r="P113" i="5"/>
  <c r="R113" i="5" s="1"/>
  <c r="S113" i="5" s="1"/>
  <c r="P109" i="5"/>
  <c r="R109" i="5" s="1"/>
  <c r="S109" i="5" s="1"/>
  <c r="P105" i="5"/>
  <c r="R105" i="5" s="1"/>
  <c r="S105" i="5" s="1"/>
  <c r="P101" i="5"/>
  <c r="R101" i="5" s="1"/>
  <c r="S101" i="5" s="1"/>
  <c r="P97" i="5"/>
  <c r="R97" i="5" s="1"/>
  <c r="S97" i="5" s="1"/>
  <c r="P93" i="5"/>
  <c r="R93" i="5" s="1"/>
  <c r="S93" i="5" s="1"/>
  <c r="P89" i="5"/>
  <c r="R89" i="5" s="1"/>
  <c r="S89" i="5" s="1"/>
  <c r="P85" i="5"/>
  <c r="R85" i="5" s="1"/>
  <c r="S85" i="5" s="1"/>
  <c r="P81" i="5"/>
  <c r="R81" i="5" s="1"/>
  <c r="S81" i="5" s="1"/>
  <c r="P77" i="5"/>
  <c r="R77" i="5" s="1"/>
  <c r="S77" i="5" s="1"/>
  <c r="P73" i="5"/>
  <c r="R73" i="5" s="1"/>
  <c r="S73" i="5" s="1"/>
  <c r="P69" i="5"/>
  <c r="R69" i="5" s="1"/>
  <c r="S69" i="5" s="1"/>
  <c r="P65" i="5"/>
  <c r="R65" i="5" s="1"/>
  <c r="S65" i="5" s="1"/>
  <c r="P61" i="5"/>
  <c r="R61" i="5" s="1"/>
  <c r="S61" i="5" s="1"/>
  <c r="P57" i="5"/>
  <c r="R57" i="5" s="1"/>
  <c r="S57" i="5" s="1"/>
  <c r="P53" i="5"/>
  <c r="R53" i="5" s="1"/>
  <c r="S53" i="5" s="1"/>
  <c r="P49" i="5"/>
  <c r="R49" i="5" s="1"/>
  <c r="S49" i="5" s="1"/>
  <c r="P45" i="5"/>
  <c r="R45" i="5" s="1"/>
  <c r="S45" i="5" s="1"/>
  <c r="P41" i="5"/>
  <c r="R41" i="5" s="1"/>
  <c r="S41" i="5" s="1"/>
  <c r="P37" i="5"/>
  <c r="R37" i="5" s="1"/>
  <c r="S37" i="5" s="1"/>
  <c r="P33" i="5"/>
  <c r="R33" i="5" s="1"/>
  <c r="S33" i="5" s="1"/>
  <c r="P29" i="5"/>
  <c r="R29" i="5" s="1"/>
  <c r="S29" i="5" s="1"/>
  <c r="P25" i="5"/>
  <c r="R25" i="5" s="1"/>
  <c r="S25" i="5" s="1"/>
  <c r="P21" i="5"/>
  <c r="R21" i="5" s="1"/>
  <c r="S21" i="5" s="1"/>
  <c r="P17" i="5"/>
  <c r="R17" i="5" s="1"/>
  <c r="S17" i="5" s="1"/>
  <c r="P13" i="5"/>
  <c r="R13" i="5" s="1"/>
  <c r="S13" i="5" s="1"/>
  <c r="P9" i="5"/>
  <c r="R9" i="5" s="1"/>
  <c r="S9" i="5" s="1"/>
  <c r="P152" i="5"/>
  <c r="R152" i="5" s="1"/>
  <c r="S152" i="5" s="1"/>
  <c r="P148" i="5"/>
  <c r="R148" i="5" s="1"/>
  <c r="S148" i="5" s="1"/>
  <c r="P144" i="5"/>
  <c r="R144" i="5" s="1"/>
  <c r="S144" i="5" s="1"/>
  <c r="P140" i="5"/>
  <c r="R140" i="5" s="1"/>
  <c r="S140" i="5" s="1"/>
  <c r="P136" i="5"/>
  <c r="R136" i="5" s="1"/>
  <c r="S136" i="5" s="1"/>
  <c r="P132" i="5"/>
  <c r="R132" i="5" s="1"/>
  <c r="S132" i="5" s="1"/>
  <c r="P128" i="5"/>
  <c r="R128" i="5" s="1"/>
  <c r="S128" i="5" s="1"/>
  <c r="P124" i="5"/>
  <c r="R124" i="5" s="1"/>
  <c r="S124" i="5" s="1"/>
  <c r="P120" i="5"/>
  <c r="R120" i="5" s="1"/>
  <c r="S120" i="5" s="1"/>
  <c r="P116" i="5"/>
  <c r="R116" i="5" s="1"/>
  <c r="S116" i="5" s="1"/>
  <c r="P112" i="5"/>
  <c r="R112" i="5" s="1"/>
  <c r="S112" i="5" s="1"/>
  <c r="P108" i="5"/>
  <c r="R108" i="5" s="1"/>
  <c r="S108" i="5" s="1"/>
  <c r="P104" i="5"/>
  <c r="R104" i="5" s="1"/>
  <c r="S104" i="5" s="1"/>
  <c r="P100" i="5"/>
  <c r="R100" i="5" s="1"/>
  <c r="S100" i="5" s="1"/>
  <c r="P96" i="5"/>
  <c r="R96" i="5" s="1"/>
  <c r="S96" i="5" s="1"/>
  <c r="P92" i="5"/>
  <c r="R92" i="5" s="1"/>
  <c r="S92" i="5" s="1"/>
  <c r="P88" i="5"/>
  <c r="R88" i="5" s="1"/>
  <c r="S88" i="5" s="1"/>
  <c r="P84" i="5"/>
  <c r="R84" i="5" s="1"/>
  <c r="S84" i="5" s="1"/>
  <c r="P80" i="5"/>
  <c r="R80" i="5" s="1"/>
  <c r="S80" i="5" s="1"/>
  <c r="P76" i="5"/>
  <c r="R76" i="5" s="1"/>
  <c r="S76" i="5" s="1"/>
  <c r="P72" i="5"/>
  <c r="R72" i="5" s="1"/>
  <c r="S72" i="5" s="1"/>
  <c r="P68" i="5"/>
  <c r="R68" i="5" s="1"/>
  <c r="S68" i="5" s="1"/>
  <c r="P64" i="5"/>
  <c r="R64" i="5" s="1"/>
  <c r="S64" i="5" s="1"/>
  <c r="P60" i="5"/>
  <c r="R60" i="5" s="1"/>
  <c r="S60" i="5" s="1"/>
  <c r="P56" i="5"/>
  <c r="R56" i="5" s="1"/>
  <c r="S56" i="5" s="1"/>
  <c r="P52" i="5"/>
  <c r="R52" i="5" s="1"/>
  <c r="S52" i="5" s="1"/>
  <c r="P48" i="5"/>
  <c r="R48" i="5" s="1"/>
  <c r="S48" i="5" s="1"/>
  <c r="P44" i="5"/>
  <c r="R44" i="5" s="1"/>
  <c r="S44" i="5" s="1"/>
  <c r="P40" i="5"/>
  <c r="R40" i="5" s="1"/>
  <c r="S40" i="5" s="1"/>
  <c r="P36" i="5"/>
  <c r="R36" i="5" s="1"/>
  <c r="S36" i="5" s="1"/>
  <c r="P32" i="5"/>
  <c r="R32" i="5" s="1"/>
  <c r="S32" i="5" s="1"/>
  <c r="P28" i="5"/>
  <c r="R28" i="5" s="1"/>
  <c r="S28" i="5" s="1"/>
  <c r="P24" i="5"/>
  <c r="R24" i="5" s="1"/>
  <c r="S24" i="5" s="1"/>
  <c r="P20" i="5"/>
  <c r="R20" i="5" s="1"/>
  <c r="S20" i="5" s="1"/>
  <c r="P16" i="5"/>
  <c r="R16" i="5" s="1"/>
  <c r="S16" i="5" s="1"/>
  <c r="P12" i="5"/>
  <c r="R12" i="5" s="1"/>
  <c r="S12" i="5" s="1"/>
  <c r="P8" i="5"/>
  <c r="R8" i="5" s="1"/>
  <c r="S8" i="5" s="1"/>
  <c r="P151" i="5"/>
  <c r="R151" i="5" s="1"/>
  <c r="S151" i="5" s="1"/>
  <c r="P143" i="5"/>
  <c r="R143" i="5" s="1"/>
  <c r="S143" i="5" s="1"/>
  <c r="P135" i="5"/>
  <c r="R135" i="5" s="1"/>
  <c r="S135" i="5" s="1"/>
  <c r="P127" i="5"/>
  <c r="R127" i="5" s="1"/>
  <c r="S127" i="5" s="1"/>
  <c r="P119" i="5"/>
  <c r="R119" i="5" s="1"/>
  <c r="S119" i="5" s="1"/>
  <c r="P115" i="5"/>
  <c r="R115" i="5" s="1"/>
  <c r="S115" i="5" s="1"/>
  <c r="P111" i="5"/>
  <c r="R111" i="5" s="1"/>
  <c r="S111" i="5" s="1"/>
  <c r="P107" i="5"/>
  <c r="R107" i="5" s="1"/>
  <c r="S107" i="5" s="1"/>
  <c r="P103" i="5"/>
  <c r="R103" i="5" s="1"/>
  <c r="S103" i="5" s="1"/>
  <c r="P99" i="5"/>
  <c r="R99" i="5" s="1"/>
  <c r="S99" i="5" s="1"/>
  <c r="P95" i="5"/>
  <c r="R95" i="5" s="1"/>
  <c r="S95" i="5" s="1"/>
  <c r="P91" i="5"/>
  <c r="R91" i="5" s="1"/>
  <c r="S91" i="5" s="1"/>
  <c r="P87" i="5"/>
  <c r="R87" i="5" s="1"/>
  <c r="S87" i="5" s="1"/>
  <c r="P83" i="5"/>
  <c r="R83" i="5" s="1"/>
  <c r="S83" i="5" s="1"/>
  <c r="P79" i="5"/>
  <c r="R79" i="5" s="1"/>
  <c r="S79" i="5" s="1"/>
  <c r="P75" i="5"/>
  <c r="R75" i="5" s="1"/>
  <c r="S75" i="5" s="1"/>
  <c r="P71" i="5"/>
  <c r="R71" i="5" s="1"/>
  <c r="S71" i="5" s="1"/>
  <c r="P67" i="5"/>
  <c r="R67" i="5" s="1"/>
  <c r="S67" i="5" s="1"/>
  <c r="P63" i="5"/>
  <c r="R63" i="5" s="1"/>
  <c r="S63" i="5" s="1"/>
  <c r="P59" i="5"/>
  <c r="R59" i="5" s="1"/>
  <c r="S59" i="5" s="1"/>
  <c r="P55" i="5"/>
  <c r="R55" i="5" s="1"/>
  <c r="S55" i="5" s="1"/>
  <c r="P51" i="5"/>
  <c r="R51" i="5" s="1"/>
  <c r="S51" i="5" s="1"/>
  <c r="P47" i="5"/>
  <c r="R47" i="5" s="1"/>
  <c r="S47" i="5" s="1"/>
  <c r="P43" i="5"/>
  <c r="R43" i="5" s="1"/>
  <c r="S43" i="5" s="1"/>
  <c r="P39" i="5"/>
  <c r="R39" i="5" s="1"/>
  <c r="S39" i="5" s="1"/>
  <c r="P35" i="5"/>
  <c r="R35" i="5" s="1"/>
  <c r="S35" i="5" s="1"/>
  <c r="P31" i="5"/>
  <c r="R31" i="5" s="1"/>
  <c r="S31" i="5" s="1"/>
  <c r="P27" i="5"/>
  <c r="R27" i="5" s="1"/>
  <c r="S27" i="5" s="1"/>
  <c r="P23" i="5"/>
  <c r="R23" i="5" s="1"/>
  <c r="S23" i="5" s="1"/>
  <c r="P19" i="5"/>
  <c r="R19" i="5" s="1"/>
  <c r="S19" i="5" s="1"/>
  <c r="P15" i="5"/>
  <c r="R15" i="5" s="1"/>
  <c r="S15" i="5" s="1"/>
  <c r="P11" i="5"/>
  <c r="R11" i="5" s="1"/>
  <c r="S11" i="5" s="1"/>
  <c r="P6" i="5"/>
  <c r="R6" i="5" s="1"/>
  <c r="S6" i="5" s="1"/>
  <c r="L10" i="4"/>
  <c r="P62" i="6" l="1"/>
  <c r="Q62" i="6" s="1"/>
  <c r="P16" i="6"/>
  <c r="Q16" i="6" s="1"/>
  <c r="P110" i="6"/>
  <c r="Q110" i="6" s="1"/>
  <c r="P69" i="6"/>
  <c r="Q69" i="6" s="1"/>
  <c r="P116" i="6"/>
  <c r="Q116" i="6" s="1"/>
  <c r="P89" i="6"/>
  <c r="Q89" i="6" s="1"/>
  <c r="P20" i="6"/>
  <c r="Q20" i="6" s="1"/>
  <c r="P135" i="6"/>
  <c r="Q135" i="6" s="1"/>
  <c r="P7" i="6"/>
  <c r="Q7" i="6" s="1"/>
  <c r="P34" i="6"/>
  <c r="Q34" i="6" s="1"/>
  <c r="P144" i="6"/>
  <c r="Q144" i="6" s="1"/>
  <c r="P112" i="6"/>
  <c r="Q112" i="6" s="1"/>
  <c r="P21" i="6"/>
  <c r="Q21" i="6" s="1"/>
  <c r="P97" i="6"/>
  <c r="Q97" i="6" s="1"/>
  <c r="P115" i="6"/>
  <c r="Q115" i="6" s="1"/>
  <c r="P83" i="6"/>
  <c r="Q83" i="6" s="1"/>
  <c r="P51" i="6"/>
  <c r="Q51" i="6" s="1"/>
  <c r="P19" i="6"/>
  <c r="Q19" i="6" s="1"/>
  <c r="P124" i="6"/>
  <c r="Q124" i="6" s="1"/>
  <c r="P92" i="6"/>
  <c r="Q92" i="6" s="1"/>
  <c r="P60" i="6"/>
  <c r="Q60" i="6" s="1"/>
  <c r="P49" i="6"/>
  <c r="Q49" i="6" s="1"/>
  <c r="P105" i="6"/>
  <c r="Q105" i="6" s="1"/>
  <c r="P84" i="6"/>
  <c r="Q84" i="6" s="1"/>
  <c r="P17" i="6"/>
  <c r="Q17" i="6" s="1"/>
  <c r="P61" i="6"/>
  <c r="Q61" i="6" s="1"/>
  <c r="P53" i="6"/>
  <c r="Q53" i="6" s="1"/>
  <c r="P23" i="6"/>
  <c r="Q23" i="6" s="1"/>
  <c r="P128" i="6"/>
  <c r="Q128" i="6" s="1"/>
  <c r="P57" i="6"/>
  <c r="Q57" i="6" s="1"/>
  <c r="P96" i="6"/>
  <c r="Q96" i="6" s="1"/>
  <c r="P14" i="6"/>
  <c r="Q14" i="6" s="1"/>
  <c r="P114" i="6"/>
  <c r="Q114" i="6" s="1"/>
  <c r="P29" i="6"/>
  <c r="Q29" i="6" s="1"/>
  <c r="P64" i="6"/>
  <c r="Q64" i="6" s="1"/>
  <c r="P98" i="6"/>
  <c r="Q98" i="6" s="1"/>
  <c r="P150" i="6"/>
  <c r="Q150" i="6" s="1"/>
  <c r="P54" i="6"/>
  <c r="Q54" i="6" s="1"/>
  <c r="P66" i="6"/>
  <c r="Q66" i="6" s="1"/>
  <c r="P30" i="6"/>
  <c r="Q30" i="6" s="1"/>
  <c r="P67" i="6"/>
  <c r="Q67" i="6" s="1"/>
  <c r="P44" i="6"/>
  <c r="Q44" i="6" s="1"/>
  <c r="P45" i="6"/>
  <c r="Q45" i="6" s="1"/>
  <c r="P13" i="6"/>
  <c r="Q13" i="6" s="1"/>
  <c r="P129" i="6"/>
  <c r="Q129" i="6" s="1"/>
  <c r="P26" i="6"/>
  <c r="Q26" i="6" s="1"/>
  <c r="P108" i="6"/>
  <c r="Q108" i="6" s="1"/>
  <c r="P24" i="6"/>
  <c r="Q24" i="6" s="1"/>
  <c r="P76" i="6"/>
  <c r="Q76" i="6" s="1"/>
  <c r="P86" i="6"/>
  <c r="Q86" i="6" s="1"/>
  <c r="P90" i="6"/>
  <c r="Q90" i="6" s="1"/>
  <c r="P133" i="6"/>
  <c r="Q133" i="6" s="1"/>
  <c r="P131" i="6"/>
  <c r="Q131" i="6" s="1"/>
  <c r="P140" i="6"/>
  <c r="Q140" i="6" s="1"/>
  <c r="P12" i="6"/>
  <c r="Q12" i="6" s="1"/>
  <c r="P50" i="6"/>
  <c r="Q50" i="6" s="1"/>
  <c r="P93" i="6"/>
  <c r="Q93" i="6" s="1"/>
  <c r="P102" i="6"/>
  <c r="Q102" i="6" s="1"/>
  <c r="P141" i="6"/>
  <c r="Q141" i="6" s="1"/>
  <c r="P38" i="6"/>
  <c r="Q38" i="6" s="1"/>
  <c r="P106" i="6"/>
  <c r="Q106" i="6" s="1"/>
  <c r="P130" i="6"/>
  <c r="Q130" i="6" s="1"/>
  <c r="P33" i="6"/>
  <c r="Q33" i="6" s="1"/>
  <c r="P121" i="6"/>
  <c r="Q121" i="6" s="1"/>
  <c r="P25" i="6"/>
  <c r="Q25" i="6" s="1"/>
  <c r="P99" i="6"/>
  <c r="Q99" i="6" s="1"/>
  <c r="P41" i="6"/>
  <c r="Q41" i="6" s="1"/>
  <c r="P85" i="6"/>
  <c r="Q85" i="6" s="1"/>
  <c r="P146" i="6"/>
  <c r="Q146" i="6" s="1"/>
  <c r="P117" i="6"/>
  <c r="Q117" i="6" s="1"/>
  <c r="P65" i="6"/>
  <c r="Q65" i="6" s="1"/>
  <c r="P126" i="6"/>
  <c r="Q126" i="6" s="1"/>
  <c r="P136" i="6"/>
  <c r="Q136" i="6" s="1"/>
  <c r="P8" i="6"/>
  <c r="Q8" i="6" s="1"/>
  <c r="P78" i="6"/>
  <c r="Q78" i="6" s="1"/>
  <c r="P127" i="6"/>
  <c r="Q127" i="6" s="1"/>
  <c r="P31" i="6"/>
  <c r="Q31" i="6" s="1"/>
  <c r="P104" i="6"/>
  <c r="Q104" i="6" s="1"/>
  <c r="P137" i="6"/>
  <c r="Q137" i="6" s="1"/>
  <c r="P155" i="6"/>
  <c r="Q155" i="6" s="1"/>
  <c r="P123" i="6"/>
  <c r="Q123" i="6" s="1"/>
  <c r="P91" i="6"/>
  <c r="Q91" i="6" s="1"/>
  <c r="P59" i="6"/>
  <c r="Q59" i="6" s="1"/>
  <c r="P27" i="6"/>
  <c r="Q27" i="6" s="1"/>
  <c r="P74" i="6"/>
  <c r="Q74" i="6" s="1"/>
  <c r="P10" i="6"/>
  <c r="Q10" i="6" s="1"/>
  <c r="P143" i="6"/>
  <c r="Q143" i="6" s="1"/>
  <c r="P111" i="6"/>
  <c r="Q111" i="6" s="1"/>
  <c r="P79" i="6"/>
  <c r="Q79" i="6" s="1"/>
  <c r="P47" i="6"/>
  <c r="Q47" i="6" s="1"/>
  <c r="P15" i="6"/>
  <c r="Q15" i="6" s="1"/>
  <c r="P94" i="6"/>
  <c r="Q94" i="6" s="1"/>
  <c r="P134" i="6"/>
  <c r="Q134" i="6" s="1"/>
  <c r="P132" i="6"/>
  <c r="Q132" i="6" s="1"/>
  <c r="P100" i="6"/>
  <c r="Q100" i="6" s="1"/>
  <c r="P68" i="6"/>
  <c r="Q68" i="6" s="1"/>
  <c r="P36" i="6"/>
  <c r="Q36" i="6" s="1"/>
  <c r="P152" i="6"/>
  <c r="Q152" i="6" s="1"/>
  <c r="P120" i="6"/>
  <c r="Q120" i="6" s="1"/>
  <c r="P88" i="6"/>
  <c r="Q88" i="6" s="1"/>
  <c r="P56" i="6"/>
  <c r="Q56" i="6" s="1"/>
  <c r="P70" i="6"/>
  <c r="Q70" i="6" s="1"/>
  <c r="P63" i="6"/>
  <c r="Q63" i="6" s="1"/>
  <c r="P72" i="6"/>
  <c r="Q72" i="6" s="1"/>
  <c r="P46" i="6"/>
  <c r="Q46" i="6" s="1"/>
  <c r="P42" i="6"/>
  <c r="Q42" i="6" s="1"/>
  <c r="P81" i="6"/>
  <c r="Q81" i="6" s="1"/>
  <c r="P119" i="6"/>
  <c r="Q119" i="6" s="1"/>
  <c r="P107" i="6"/>
  <c r="Q107" i="6" s="1"/>
  <c r="P11" i="6"/>
  <c r="Q11" i="6" s="1"/>
  <c r="P148" i="6"/>
  <c r="Q148" i="6" s="1"/>
  <c r="P52" i="6"/>
  <c r="Q52" i="6" s="1"/>
  <c r="P109" i="6"/>
  <c r="Q109" i="6" s="1"/>
  <c r="P149" i="6"/>
  <c r="Q149" i="6" s="1"/>
  <c r="P73" i="6"/>
  <c r="Q73" i="6" s="1"/>
  <c r="P113" i="6"/>
  <c r="Q113" i="6" s="1"/>
  <c r="P95" i="6"/>
  <c r="Q95" i="6" s="1"/>
  <c r="P18" i="6"/>
  <c r="Q18" i="6" s="1"/>
  <c r="P142" i="6"/>
  <c r="Q142" i="6" s="1"/>
  <c r="P40" i="6"/>
  <c r="Q40" i="6" s="1"/>
  <c r="P77" i="6"/>
  <c r="Q77" i="6" s="1"/>
  <c r="P151" i="6"/>
  <c r="Q151" i="6" s="1"/>
  <c r="P87" i="6"/>
  <c r="Q87" i="6" s="1"/>
  <c r="P55" i="6"/>
  <c r="Q55" i="6" s="1"/>
  <c r="P154" i="6"/>
  <c r="Q154" i="6" s="1"/>
  <c r="P139" i="6"/>
  <c r="Q139" i="6" s="1"/>
  <c r="P75" i="6"/>
  <c r="Q75" i="6" s="1"/>
  <c r="P43" i="6"/>
  <c r="Q43" i="6" s="1"/>
  <c r="P122" i="6"/>
  <c r="Q122" i="6" s="1"/>
  <c r="P138" i="6"/>
  <c r="Q138" i="6" s="1"/>
  <c r="P103" i="6"/>
  <c r="Q103" i="6" s="1"/>
  <c r="P71" i="6"/>
  <c r="Q71" i="6" s="1"/>
  <c r="P39" i="6"/>
  <c r="Q39" i="6" s="1"/>
  <c r="P82" i="6"/>
  <c r="Q82" i="6" s="1"/>
  <c r="P153" i="6"/>
  <c r="Q153" i="6" s="1"/>
  <c r="P118" i="6"/>
  <c r="Q118" i="6" s="1"/>
  <c r="P35" i="6"/>
  <c r="Q35" i="6" s="1"/>
  <c r="P28" i="6"/>
  <c r="Q28" i="6" s="1"/>
  <c r="P80" i="6"/>
  <c r="Q80" i="6" s="1"/>
  <c r="P48" i="6"/>
  <c r="Q48" i="6" s="1"/>
  <c r="P147" i="6"/>
  <c r="Q147" i="6" s="1"/>
  <c r="P58" i="6"/>
  <c r="Q58" i="6" s="1"/>
  <c r="L10" i="5"/>
  <c r="J14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<sst xmlns="http://schemas.openxmlformats.org/spreadsheetml/2006/main" count="257" uniqueCount="45">
  <si>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</si>
  <si>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</si>
  <si>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</si>
  <si>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</si>
  <si>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</si>
  <si>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</si>
  <si>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</si>
  <si>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</si>
  <si>
    <t>Species_encoded</t>
  </si>
  <si>
    <t>Count of Species</t>
  </si>
  <si>
    <t>Grand Total</t>
  </si>
  <si>
    <t>Column Labels</t>
  </si>
  <si>
    <t>DATA</t>
  </si>
  <si>
    <t>PARAMS</t>
  </si>
  <si>
    <t>TOTAL LOSS:</t>
  </si>
  <si>
    <t>Min:</t>
  </si>
  <si>
    <t>Max:</t>
  </si>
  <si>
    <t>MODEL</t>
  </si>
  <si>
    <t>Linear</t>
  </si>
  <si>
    <t>Loss</t>
  </si>
  <si>
    <t>Constant</t>
  </si>
  <si>
    <t>Ones</t>
  </si>
  <si>
    <t>y = mx + c</t>
  </si>
  <si>
    <t>loss = (ypred - ytrue) ^ 2</t>
  </si>
  <si>
    <t xml:space="preserve"> =(O6-Table1[@[Species_encoded]])^2</t>
  </si>
  <si>
    <t xml:space="preserve"> =SUMPRODUCT(Table1[@[SepalLengthCm]:[Ones]],$I$6:$M$6)</t>
  </si>
  <si>
    <t xml:space="preserve"> =RAND()-0.5</t>
  </si>
  <si>
    <t xml:space="preserve"> =MIN(column)</t>
  </si>
  <si>
    <t xml:space="preserve"> =MAX(column)</t>
  </si>
  <si>
    <t xml:space="preserve"> =AVERAGE(P6:P155)</t>
  </si>
  <si>
    <t>Linear1</t>
  </si>
  <si>
    <t>Linear2</t>
  </si>
  <si>
    <t>ReLU1</t>
  </si>
  <si>
    <t>ReLU2</t>
  </si>
  <si>
    <t>ypred</t>
  </si>
  <si>
    <t xml:space="preserve"> =MAX(N6,0)</t>
  </si>
  <si>
    <t xml:space="preserve"> =MAX(O6,0)</t>
  </si>
  <si>
    <t xml:space="preserve"> =P6+Q6</t>
  </si>
  <si>
    <t xml:space="preserve"> =(R6-Table1[@[Species_encoded]])^2</t>
  </si>
  <si>
    <t xml:space="preserve"> =AVERAGE(S6:S155)</t>
  </si>
  <si>
    <t xml:space="preserve"> =SUMPRODUCT(Table13[@[SepalLengthCm]:[Ones]],$H$7:$L$7)</t>
  </si>
  <si>
    <t>Columns</t>
  </si>
  <si>
    <t>Param1</t>
  </si>
  <si>
    <t>Param2</t>
  </si>
  <si>
    <t xml:space="preserve"> =MMULT(Table134[[SepalLengthCm]:[Ones]],$I$6:$J$10)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</si>
</sst>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24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24"/>
      <color rgb="FF006100"/>
      <name val="Aptos Narrow"/>
      <family val="2"/>
      <scheme val="minor"/>
    </font>
    <font>
      <sz val="24"/>
      <color rgb="FF9C0006"/>
      <name val="Aptos Narrow"/>
      <family val="2"/>
      <scheme val="minor"/>
    </font>
    <font>
      <sz val="24"/>
      <color rgb="FF9C5700"/>
      <name val="Aptos Narrow"/>
      <family val="2"/>
      <scheme val="minor"/>
    </font>
    <font>
      <sz val="24"/>
      <color rgb="FF3F3F76"/>
      <name val="Aptos Narrow"/>
      <family val="2"/>
      <scheme val="minor"/>
    </font>
    <font>
      <b/>
      <sz val="24"/>
      <color rgb="FF3F3F3F"/>
      <name val="Aptos Narrow"/>
      <family val="2"/>
      <scheme val="minor"/>
    </font>
    <font>
      <b/>
      <sz val="24"/>
      <color rgb="FFFA7D00"/>
      <name val="Aptos Narrow"/>
      <family val="2"/>
      <scheme val="minor"/>
    </font>
    <font>
      <sz val="24"/>
      <color rgb="FFFA7D00"/>
      <name val="Aptos Narrow"/>
      <family val="2"/>
      <scheme val="minor"/>
    </font>
    <font>
      <b/>
      <sz val="24"/>
      <color theme="0"/>
      <name val="Aptos Narrow"/>
      <family val="2"/>
      <scheme val="minor"/>
    </font>
    <font>
      <sz val="24"/>
      <color rgb="FFFF0000"/>
      <name val="Aptos Narrow"/>
      <family val="2"/>
      <scheme val="minor"/>
    </font>
    <font>
      <i/>
      <sz val="24"/>
      <color rgb="FF7F7F7F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24"/>
      <color theme="0"/>
      <name val="Aptos Narrow"/>
      <family val="2"/>
      <scheme val="minor"/>
    </font>
    <font>
      <b/>
      <sz val="24"/>
      <color theme="1"/>
      <name val="Aptos Narrow"/>
      <scheme val="minor"/>
    </font>
    <font>
      <sz val="24"/>
      <color theme="7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0" xfId="0" applyFont="1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h hannes" refreshedDate="45499.669508217594" createdVersion="8" refreshedVersion="8" minRefreshableVersion="3" recordCount="151" xr:uid="{00000000-000A-0000-FFFF-FFFF08000000}">
  <cacheSource type="worksheet">
    <worksheetSource ref="A1:F1048576" sheet="Iris"/>
  </cacheSource>
  <cacheFields count="6">
    <cacheField name="SepalLengthCm" numFmtId="0">
      <sharedItems containsString="0" containsBlank="1" containsNumber="1" minValue="4.3" maxValue="7.9"/>
    </cacheField>
    <cacheField name="SepalWidthCm" numFmtId="0">
      <sharedItems containsString="0" containsBlank="1" containsNumber="1" minValue="2" maxValue="4.4000000000000004"/>
    </cacheField>
    <cacheField name="PetalLengthCm" numFmtId="0">
      <sharedItems containsString="0" containsBlank="1" containsNumber="1" minValue="1" maxValue="6.9"/>
    </cacheField>
    <cacheField name="PetalWidthCm" numFmtId="0">
      <sharedItems containsString="0" containsBlank="1" containsNumber="1" minValue="0.1" maxValue="2.5"/>
    </cacheField>
    <cacheField name="Species" numFmtId="0">
      <sharedItems containsBlank="1" count="4">
        <s v="Iris-setosa"/>
        <s v="Iris-versicolor"/>
        <s v="Iris-virginica"/>
        <m/>
      </sharedItems>
    </cacheField>
    <cacheField name="Species_encoded" numFmtId="0">
      <sharedItems containsString="0" containsBlank="1" containsNumber="1" containsInteger="1" minValue="1" maxValue="3" count="4">
        <n v="1"/>
        <n v="2"/>
        <n v="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1">
  <r>
    <n v="5.0999999999999996"/>
    <n v="3.5"/>
    <n v="1.4"/>
    <n v="0.2"/>
    <x v="0"/>
    <x v="0"/>
  </r>
  <r>
    <n v="4.9000000000000004"/>
    <n v="3"/>
    <n v="1.4"/>
    <n v="0.2"/>
    <x v="0"/>
    <x v="0"/>
  </r>
  <r>
    <n v="4.7"/>
    <n v="3.2"/>
    <n v="1.3"/>
    <n v="0.2"/>
    <x v="0"/>
    <x v="0"/>
  </r>
  <r>
    <n v="4.5999999999999996"/>
    <n v="3.1"/>
    <n v="1.5"/>
    <n v="0.2"/>
    <x v="0"/>
    <x v="0"/>
  </r>
  <r>
    <n v="5"/>
    <n v="3.6"/>
    <n v="1.4"/>
    <n v="0.2"/>
    <x v="0"/>
    <x v="0"/>
  </r>
  <r>
    <n v="5.4"/>
    <n v="3.9"/>
    <n v="1.7"/>
    <n v="0.4"/>
    <x v="0"/>
    <x v="0"/>
  </r>
  <r>
    <n v="4.5999999999999996"/>
    <n v="3.4"/>
    <n v="1.4"/>
    <n v="0.3"/>
    <x v="0"/>
    <x v="0"/>
  </r>
  <r>
    <n v="5"/>
    <n v="3.4"/>
    <n v="1.5"/>
    <n v="0.2"/>
    <x v="0"/>
    <x v="0"/>
  </r>
  <r>
    <n v="4.4000000000000004"/>
    <n v="2.9"/>
    <n v="1.4"/>
    <n v="0.2"/>
    <x v="0"/>
    <x v="0"/>
  </r>
  <r>
    <n v="4.9000000000000004"/>
    <n v="3.1"/>
    <n v="1.5"/>
    <n v="0.1"/>
    <x v="0"/>
    <x v="0"/>
  </r>
  <r>
    <n v="5.4"/>
    <n v="3.7"/>
    <n v="1.5"/>
    <n v="0.2"/>
    <x v="0"/>
    <x v="0"/>
  </r>
  <r>
    <n v="4.8"/>
    <n v="3.4"/>
    <n v="1.6"/>
    <n v="0.2"/>
    <x v="0"/>
    <x v="0"/>
  </r>
  <r>
    <n v="4.8"/>
    <n v="3"/>
    <n v="1.4"/>
    <n v="0.1"/>
    <x v="0"/>
    <x v="0"/>
  </r>
  <r>
    <n v="4.3"/>
    <n v="3"/>
    <n v="1.1000000000000001"/>
    <n v="0.1"/>
    <x v="0"/>
    <x v="0"/>
  </r>
  <r>
    <n v="5.8"/>
    <n v="4"/>
    <n v="1.2"/>
    <n v="0.2"/>
    <x v="0"/>
    <x v="0"/>
  </r>
  <r>
    <n v="5.7"/>
    <n v="4.4000000000000004"/>
    <n v="1.5"/>
    <n v="0.4"/>
    <x v="0"/>
    <x v="0"/>
  </r>
  <r>
    <n v="5.4"/>
    <n v="3.9"/>
    <n v="1.3"/>
    <n v="0.4"/>
    <x v="0"/>
    <x v="0"/>
  </r>
  <r>
    <n v="5.0999999999999996"/>
    <n v="3.5"/>
    <n v="1.4"/>
    <n v="0.3"/>
    <x v="0"/>
    <x v="0"/>
  </r>
  <r>
    <n v="5.7"/>
    <n v="3.8"/>
    <n v="1.7"/>
    <n v="0.3"/>
    <x v="0"/>
    <x v="0"/>
  </r>
  <r>
    <n v="5.0999999999999996"/>
    <n v="3.8"/>
    <n v="1.5"/>
    <n v="0.3"/>
    <x v="0"/>
    <x v="0"/>
  </r>
  <r>
    <n v="5.4"/>
    <n v="3.4"/>
    <n v="1.7"/>
    <n v="0.2"/>
    <x v="0"/>
    <x v="0"/>
  </r>
  <r>
    <n v="5.0999999999999996"/>
    <n v="3.7"/>
    <n v="1.5"/>
    <n v="0.4"/>
    <x v="0"/>
    <x v="0"/>
  </r>
  <r>
    <n v="4.5999999999999996"/>
    <n v="3.6"/>
    <n v="1"/>
    <n v="0.2"/>
    <x v="0"/>
    <x v="0"/>
  </r>
  <r>
    <n v="5.0999999999999996"/>
    <n v="3.3"/>
    <n v="1.7"/>
    <n v="0.5"/>
    <x v="0"/>
    <x v="0"/>
  </r>
  <r>
    <n v="4.8"/>
    <n v="3.4"/>
    <n v="1.9"/>
    <n v="0.2"/>
    <x v="0"/>
    <x v="0"/>
  </r>
  <r>
    <n v="5"/>
    <n v="3"/>
    <n v="1.6"/>
    <n v="0.2"/>
    <x v="0"/>
    <x v="0"/>
  </r>
  <r>
    <n v="5"/>
    <n v="3.4"/>
    <n v="1.6"/>
    <n v="0.4"/>
    <x v="0"/>
    <x v="0"/>
  </r>
  <r>
    <n v="5.2"/>
    <n v="3.5"/>
    <n v="1.5"/>
    <n v="0.2"/>
    <x v="0"/>
    <x v="0"/>
  </r>
  <r>
    <n v="5.2"/>
    <n v="3.4"/>
    <n v="1.4"/>
    <n v="0.2"/>
    <x v="0"/>
    <x v="0"/>
  </r>
  <r>
    <n v="4.7"/>
    <n v="3.2"/>
    <n v="1.6"/>
    <n v="0.2"/>
    <x v="0"/>
    <x v="0"/>
  </r>
  <r>
    <n v="4.8"/>
    <n v="3.1"/>
    <n v="1.6"/>
    <n v="0.2"/>
    <x v="0"/>
    <x v="0"/>
  </r>
  <r>
    <n v="5.4"/>
    <n v="3.4"/>
    <n v="1.5"/>
    <n v="0.4"/>
    <x v="0"/>
    <x v="0"/>
  </r>
  <r>
    <n v="5.2"/>
    <n v="4.0999999999999996"/>
    <n v="1.5"/>
    <n v="0.1"/>
    <x v="0"/>
    <x v="0"/>
  </r>
  <r>
    <n v="5.5"/>
    <n v="4.2"/>
    <n v="1.4"/>
    <n v="0.2"/>
    <x v="0"/>
    <x v="0"/>
  </r>
  <r>
    <n v="4.9000000000000004"/>
    <n v="3.1"/>
    <n v="1.5"/>
    <n v="0.1"/>
    <x v="0"/>
    <x v="0"/>
  </r>
  <r>
    <n v="5"/>
    <n v="3.2"/>
    <n v="1.2"/>
    <n v="0.2"/>
    <x v="0"/>
    <x v="0"/>
  </r>
  <r>
    <n v="5.5"/>
    <n v="3.5"/>
    <n v="1.3"/>
    <n v="0.2"/>
    <x v="0"/>
    <x v="0"/>
  </r>
  <r>
    <n v="4.9000000000000004"/>
    <n v="3.1"/>
    <n v="1.5"/>
    <n v="0.1"/>
    <x v="0"/>
    <x v="0"/>
  </r>
  <r>
    <n v="4.4000000000000004"/>
    <n v="3"/>
    <n v="1.3"/>
    <n v="0.2"/>
    <x v="0"/>
    <x v="0"/>
  </r>
  <r>
    <n v="5.0999999999999996"/>
    <n v="3.4"/>
    <n v="1.5"/>
    <n v="0.2"/>
    <x v="0"/>
    <x v="0"/>
  </r>
  <r>
    <n v="5"/>
    <n v="3.5"/>
    <n v="1.3"/>
    <n v="0.3"/>
    <x v="0"/>
    <x v="0"/>
  </r>
  <r>
    <n v="4.5"/>
    <n v="2.2999999999999998"/>
    <n v="1.3"/>
    <n v="0.3"/>
    <x v="0"/>
    <x v="0"/>
  </r>
  <r>
    <n v="4.4000000000000004"/>
    <n v="3.2"/>
    <n v="1.3"/>
    <n v="0.2"/>
    <x v="0"/>
    <x v="0"/>
  </r>
  <r>
    <n v="5"/>
    <n v="3.5"/>
    <n v="1.6"/>
    <n v="0.6"/>
    <x v="0"/>
    <x v="0"/>
  </r>
  <r>
    <n v="5.0999999999999996"/>
    <n v="3.8"/>
    <n v="1.9"/>
    <n v="0.4"/>
    <x v="0"/>
    <x v="0"/>
  </r>
  <r>
    <n v="4.8"/>
    <n v="3"/>
    <n v="1.4"/>
    <n v="0.3"/>
    <x v="0"/>
    <x v="0"/>
  </r>
  <r>
    <n v="5.0999999999999996"/>
    <n v="3.8"/>
    <n v="1.6"/>
    <n v="0.2"/>
    <x v="0"/>
    <x v="0"/>
  </r>
  <r>
    <n v="4.5999999999999996"/>
    <n v="3.2"/>
    <n v="1.4"/>
    <n v="0.2"/>
    <x v="0"/>
    <x v="0"/>
  </r>
  <r>
    <n v="5.3"/>
    <n v="3.7"/>
    <n v="1.5"/>
    <n v="0.2"/>
    <x v="0"/>
    <x v="0"/>
  </r>
  <r>
    <n v="5"/>
    <n v="3.3"/>
    <n v="1.4"/>
    <n v="0.2"/>
    <x v="0"/>
    <x v="0"/>
  </r>
  <r>
    <n v="7"/>
    <n v="3.2"/>
    <n v="4.7"/>
    <n v="1.4"/>
    <x v="1"/>
    <x v="1"/>
  </r>
  <r>
    <n v="6.4"/>
    <n v="3.2"/>
    <n v="4.5"/>
    <n v="1.5"/>
    <x v="1"/>
    <x v="1"/>
  </r>
  <r>
    <n v="6.9"/>
    <n v="3.1"/>
    <n v="4.9000000000000004"/>
    <n v="1.5"/>
    <x v="1"/>
    <x v="1"/>
  </r>
  <r>
    <n v="5.5"/>
    <n v="2.2999999999999998"/>
    <n v="4"/>
    <n v="1.3"/>
    <x v="1"/>
    <x v="1"/>
  </r>
  <r>
    <n v="6.5"/>
    <n v="2.8"/>
    <n v="4.5999999999999996"/>
    <n v="1.5"/>
    <x v="1"/>
    <x v="1"/>
  </r>
  <r>
    <n v="5.7"/>
    <n v="2.8"/>
    <n v="4.5"/>
    <n v="1.3"/>
    <x v="1"/>
    <x v="1"/>
  </r>
  <r>
    <n v="6.3"/>
    <n v="3.3"/>
    <n v="4.7"/>
    <n v="1.6"/>
    <x v="1"/>
    <x v="1"/>
  </r>
  <r>
    <n v="4.9000000000000004"/>
    <n v="2.4"/>
    <n v="3.3"/>
    <n v="1"/>
    <x v="1"/>
    <x v="1"/>
  </r>
  <r>
    <n v="6.6"/>
    <n v="2.9"/>
    <n v="4.5999999999999996"/>
    <n v="1.3"/>
    <x v="1"/>
    <x v="1"/>
  </r>
  <r>
    <n v="5.2"/>
    <n v="2.7"/>
    <n v="3.9"/>
    <n v="1.4"/>
    <x v="1"/>
    <x v="1"/>
  </r>
  <r>
    <n v="5"/>
    <n v="2"/>
    <n v="3.5"/>
    <n v="1"/>
    <x v="1"/>
    <x v="1"/>
  </r>
  <r>
    <n v="5.9"/>
    <n v="3"/>
    <n v="4.2"/>
    <n v="1.5"/>
    <x v="1"/>
    <x v="1"/>
  </r>
  <r>
    <n v="6"/>
    <n v="2.2000000000000002"/>
    <n v="4"/>
    <n v="1"/>
    <x v="1"/>
    <x v="1"/>
  </r>
  <r>
    <n v="6.1"/>
    <n v="2.9"/>
    <n v="4.7"/>
    <n v="1.4"/>
    <x v="1"/>
    <x v="1"/>
  </r>
  <r>
    <n v="5.6"/>
    <n v="2.9"/>
    <n v="3.6"/>
    <n v="1.3"/>
    <x v="1"/>
    <x v="1"/>
  </r>
  <r>
    <n v="6.7"/>
    <n v="3.1"/>
    <n v="4.4000000000000004"/>
    <n v="1.4"/>
    <x v="1"/>
    <x v="1"/>
  </r>
  <r>
    <n v="5.6"/>
    <n v="3"/>
    <n v="4.5"/>
    <n v="1.5"/>
    <x v="1"/>
    <x v="1"/>
  </r>
  <r>
    <n v="5.8"/>
    <n v="2.7"/>
    <n v="4.0999999999999996"/>
    <n v="1"/>
    <x v="1"/>
    <x v="1"/>
  </r>
  <r>
    <n v="6.2"/>
    <n v="2.2000000000000002"/>
    <n v="4.5"/>
    <n v="1.5"/>
    <x v="1"/>
    <x v="1"/>
  </r>
  <r>
    <n v="5.6"/>
    <n v="2.5"/>
    <n v="3.9"/>
    <n v="1.1000000000000001"/>
    <x v="1"/>
    <x v="1"/>
  </r>
  <r>
    <n v="5.9"/>
    <n v="3.2"/>
    <n v="4.8"/>
    <n v="1.8"/>
    <x v="1"/>
    <x v="1"/>
  </r>
  <r>
    <n v="6.1"/>
    <n v="2.8"/>
    <n v="4"/>
    <n v="1.3"/>
    <x v="1"/>
    <x v="1"/>
  </r>
  <r>
    <n v="6.3"/>
    <n v="2.5"/>
    <n v="4.9000000000000004"/>
    <n v="1.5"/>
    <x v="1"/>
    <x v="1"/>
  </r>
  <r>
    <n v="6.1"/>
    <n v="2.8"/>
    <n v="4.7"/>
    <n v="1.2"/>
    <x v="1"/>
    <x v="1"/>
  </r>
  <r>
    <n v="6.4"/>
    <n v="2.9"/>
    <n v="4.3"/>
    <n v="1.3"/>
    <x v="1"/>
    <x v="1"/>
  </r>
  <r>
    <n v="6.6"/>
    <n v="3"/>
    <n v="4.4000000000000004"/>
    <n v="1.4"/>
    <x v="1"/>
    <x v="1"/>
  </r>
  <r>
    <n v="6.8"/>
    <n v="2.8"/>
    <n v="4.8"/>
    <n v="1.4"/>
    <x v="1"/>
    <x v="1"/>
  </r>
  <r>
    <n v="6.7"/>
    <n v="3"/>
    <n v="5"/>
    <n v="1.7"/>
    <x v="1"/>
    <x v="1"/>
  </r>
  <r>
    <n v="6"/>
    <n v="2.9"/>
    <n v="4.5"/>
    <n v="1.5"/>
    <x v="1"/>
    <x v="1"/>
  </r>
  <r>
    <n v="5.7"/>
    <n v="2.6"/>
    <n v="3.5"/>
    <n v="1"/>
    <x v="1"/>
    <x v="1"/>
  </r>
  <r>
    <n v="5.5"/>
    <n v="2.4"/>
    <n v="3.8"/>
    <n v="1.1000000000000001"/>
    <x v="1"/>
    <x v="1"/>
  </r>
  <r>
    <n v="5.5"/>
    <n v="2.4"/>
    <n v="3.7"/>
    <n v="1"/>
    <x v="1"/>
    <x v="1"/>
  </r>
  <r>
    <n v="5.8"/>
    <n v="2.7"/>
    <n v="3.9"/>
    <n v="1.2"/>
    <x v="1"/>
    <x v="1"/>
  </r>
  <r>
    <n v="6"/>
    <n v="2.7"/>
    <n v="5.0999999999999996"/>
    <n v="1.6"/>
    <x v="1"/>
    <x v="1"/>
  </r>
  <r>
    <n v="5.4"/>
    <n v="3"/>
    <n v="4.5"/>
    <n v="1.5"/>
    <x v="1"/>
    <x v="1"/>
  </r>
  <r>
    <n v="6"/>
    <n v="3.4"/>
    <n v="4.5"/>
    <n v="1.6"/>
    <x v="1"/>
    <x v="1"/>
  </r>
  <r>
    <n v="6.7"/>
    <n v="3.1"/>
    <n v="4.7"/>
    <n v="1.5"/>
    <x v="1"/>
    <x v="1"/>
  </r>
  <r>
    <n v="6.3"/>
    <n v="2.2999999999999998"/>
    <n v="4.4000000000000004"/>
    <n v="1.3"/>
    <x v="1"/>
    <x v="1"/>
  </r>
  <r>
    <n v="5.6"/>
    <n v="3"/>
    <n v="4.0999999999999996"/>
    <n v="1.3"/>
    <x v="1"/>
    <x v="1"/>
  </r>
  <r>
    <n v="5.5"/>
    <n v="2.5"/>
    <n v="4"/>
    <n v="1.3"/>
    <x v="1"/>
    <x v="1"/>
  </r>
  <r>
    <n v="5.5"/>
    <n v="2.6"/>
    <n v="4.4000000000000004"/>
    <n v="1.2"/>
    <x v="1"/>
    <x v="1"/>
  </r>
  <r>
    <n v="6.1"/>
    <n v="3"/>
    <n v="4.5999999999999996"/>
    <n v="1.4"/>
    <x v="1"/>
    <x v="1"/>
  </r>
  <r>
    <n v="5.8"/>
    <n v="2.6"/>
    <n v="4"/>
    <n v="1.2"/>
    <x v="1"/>
    <x v="1"/>
  </r>
  <r>
    <n v="5"/>
    <n v="2.2999999999999998"/>
    <n v="3.3"/>
    <n v="1"/>
    <x v="1"/>
    <x v="1"/>
  </r>
  <r>
    <n v="5.6"/>
    <n v="2.7"/>
    <n v="4.2"/>
    <n v="1.3"/>
    <x v="1"/>
    <x v="1"/>
  </r>
  <r>
    <n v="5.7"/>
    <n v="3"/>
    <n v="4.2"/>
    <n v="1.2"/>
    <x v="1"/>
    <x v="1"/>
  </r>
  <r>
    <n v="5.7"/>
    <n v="2.9"/>
    <n v="4.2"/>
    <n v="1.3"/>
    <x v="1"/>
    <x v="1"/>
  </r>
  <r>
    <n v="6.2"/>
    <n v="2.9"/>
    <n v="4.3"/>
    <n v="1.3"/>
    <x v="1"/>
    <x v="1"/>
  </r>
  <r>
    <n v="5.0999999999999996"/>
    <n v="2.5"/>
    <n v="3"/>
    <n v="1.1000000000000001"/>
    <x v="1"/>
    <x v="1"/>
  </r>
  <r>
    <n v="5.7"/>
    <n v="2.8"/>
    <n v="4.0999999999999996"/>
    <n v="1.3"/>
    <x v="1"/>
    <x v="1"/>
  </r>
  <r>
    <n v="6.3"/>
    <n v="3.3"/>
    <n v="6"/>
    <n v="2.5"/>
    <x v="2"/>
    <x v="2"/>
  </r>
  <r>
    <n v="5.8"/>
    <n v="2.7"/>
    <n v="5.0999999999999996"/>
    <n v="1.9"/>
    <x v="2"/>
    <x v="2"/>
  </r>
  <r>
    <n v="7.1"/>
    <n v="3"/>
    <n v="5.9"/>
    <n v="2.1"/>
    <x v="2"/>
    <x v="2"/>
  </r>
  <r>
    <n v="6.3"/>
    <n v="2.9"/>
    <n v="5.6"/>
    <n v="1.8"/>
    <x v="2"/>
    <x v="2"/>
  </r>
  <r>
    <n v="6.5"/>
    <n v="3"/>
    <n v="5.8"/>
    <n v="2.2000000000000002"/>
    <x v="2"/>
    <x v="2"/>
  </r>
  <r>
    <n v="7.6"/>
    <n v="3"/>
    <n v="6.6"/>
    <n v="2.1"/>
    <x v="2"/>
    <x v="2"/>
  </r>
  <r>
    <n v="4.9000000000000004"/>
    <n v="2.5"/>
    <n v="4.5"/>
    <n v="1.7"/>
    <x v="2"/>
    <x v="2"/>
  </r>
  <r>
    <n v="7.3"/>
    <n v="2.9"/>
    <n v="6.3"/>
    <n v="1.8"/>
    <x v="2"/>
    <x v="2"/>
  </r>
  <r>
    <n v="6.7"/>
    <n v="2.5"/>
    <n v="5.8"/>
    <n v="1.8"/>
    <x v="2"/>
    <x v="2"/>
  </r>
  <r>
    <n v="7.2"/>
    <n v="3.6"/>
    <n v="6.1"/>
    <n v="2.5"/>
    <x v="2"/>
    <x v="2"/>
  </r>
  <r>
    <n v="6.5"/>
    <n v="3.2"/>
    <n v="5.0999999999999996"/>
    <n v="2"/>
    <x v="2"/>
    <x v="2"/>
  </r>
  <r>
    <n v="6.4"/>
    <n v="2.7"/>
    <n v="5.3"/>
    <n v="1.9"/>
    <x v="2"/>
    <x v="2"/>
  </r>
  <r>
    <n v="6.8"/>
    <n v="3"/>
    <n v="5.5"/>
    <n v="2.1"/>
    <x v="2"/>
    <x v="2"/>
  </r>
  <r>
    <n v="5.7"/>
    <n v="2.5"/>
    <n v="5"/>
    <n v="2"/>
    <x v="2"/>
    <x v="2"/>
  </r>
  <r>
    <n v="5.8"/>
    <n v="2.8"/>
    <n v="5.0999999999999996"/>
    <n v="2.4"/>
    <x v="2"/>
    <x v="2"/>
  </r>
  <r>
    <n v="6.4"/>
    <n v="3.2"/>
    <n v="5.3"/>
    <n v="2.2999999999999998"/>
    <x v="2"/>
    <x v="2"/>
  </r>
  <r>
    <n v="6.5"/>
    <n v="3"/>
    <n v="5.5"/>
    <n v="1.8"/>
    <x v="2"/>
    <x v="2"/>
  </r>
  <r>
    <n v="7.7"/>
    <n v="3.8"/>
    <n v="6.7"/>
    <n v="2.2000000000000002"/>
    <x v="2"/>
    <x v="2"/>
  </r>
  <r>
    <n v="7.7"/>
    <n v="2.6"/>
    <n v="6.9"/>
    <n v="2.2999999999999998"/>
    <x v="2"/>
    <x v="2"/>
  </r>
  <r>
    <n v="6"/>
    <n v="2.2000000000000002"/>
    <n v="5"/>
    <n v="1.5"/>
    <x v="2"/>
    <x v="2"/>
  </r>
  <r>
    <n v="6.9"/>
    <n v="3.2"/>
    <n v="5.7"/>
    <n v="2.2999999999999998"/>
    <x v="2"/>
    <x v="2"/>
  </r>
  <r>
    <n v="5.6"/>
    <n v="2.8"/>
    <n v="4.9000000000000004"/>
    <n v="2"/>
    <x v="2"/>
    <x v="2"/>
  </r>
  <r>
    <n v="7.7"/>
    <n v="2.8"/>
    <n v="6.7"/>
    <n v="2"/>
    <x v="2"/>
    <x v="2"/>
  </r>
  <r>
    <n v="6.3"/>
    <n v="2.7"/>
    <n v="4.9000000000000004"/>
    <n v="1.8"/>
    <x v="2"/>
    <x v="2"/>
  </r>
  <r>
    <n v="6.7"/>
    <n v="3.3"/>
    <n v="5.7"/>
    <n v="2.1"/>
    <x v="2"/>
    <x v="2"/>
  </r>
  <r>
    <n v="7.2"/>
    <n v="3.2"/>
    <n v="6"/>
    <n v="1.8"/>
    <x v="2"/>
    <x v="2"/>
  </r>
  <r>
    <n v="6.2"/>
    <n v="2.8"/>
    <n v="4.8"/>
    <n v="1.8"/>
    <x v="2"/>
    <x v="2"/>
  </r>
  <r>
    <n v="6.1"/>
    <n v="3"/>
    <n v="4.9000000000000004"/>
    <n v="1.8"/>
    <x v="2"/>
    <x v="2"/>
  </r>
  <r>
    <n v="6.4"/>
    <n v="2.8"/>
    <n v="5.6"/>
    <n v="2.1"/>
    <x v="2"/>
    <x v="2"/>
  </r>
  <r>
    <n v="7.2"/>
    <n v="3"/>
    <n v="5.8"/>
    <n v="1.6"/>
    <x v="2"/>
    <x v="2"/>
  </r>
  <r>
    <n v="7.4"/>
    <n v="2.8"/>
    <n v="6.1"/>
    <n v="1.9"/>
    <x v="2"/>
    <x v="2"/>
  </r>
  <r>
    <n v="7.9"/>
    <n v="3.8"/>
    <n v="6.4"/>
    <n v="2"/>
    <x v="2"/>
    <x v="2"/>
  </r>
  <r>
    <n v="6.4"/>
    <n v="2.8"/>
    <n v="5.6"/>
    <n v="2.2000000000000002"/>
    <x v="2"/>
    <x v="2"/>
  </r>
  <r>
    <n v="6.3"/>
    <n v="2.8"/>
    <n v="5.0999999999999996"/>
    <n v="1.5"/>
    <x v="2"/>
    <x v="2"/>
  </r>
  <r>
    <n v="6.1"/>
    <n v="2.6"/>
    <n v="5.6"/>
    <n v="1.4"/>
    <x v="2"/>
    <x v="2"/>
  </r>
  <r>
    <n v="7.7"/>
    <n v="3"/>
    <n v="6.1"/>
    <n v="2.2999999999999998"/>
    <x v="2"/>
    <x v="2"/>
  </r>
  <r>
    <n v="6.3"/>
    <n v="3.4"/>
    <n v="5.6"/>
    <n v="2.4"/>
    <x v="2"/>
    <x v="2"/>
  </r>
  <r>
    <n v="6.4"/>
    <n v="3.1"/>
    <n v="5.5"/>
    <n v="1.8"/>
    <x v="2"/>
    <x v="2"/>
  </r>
  <r>
    <n v="6"/>
    <n v="3"/>
    <n v="4.8"/>
    <n v="1.8"/>
    <x v="2"/>
    <x v="2"/>
  </r>
  <r>
    <n v="6.9"/>
    <n v="3.1"/>
    <n v="5.4"/>
    <n v="2.1"/>
    <x v="2"/>
    <x v="2"/>
  </r>
  <r>
    <n v="6.7"/>
    <n v="3.1"/>
    <n v="5.6"/>
    <n v="2.4"/>
    <x v="2"/>
    <x v="2"/>
  </r>
  <r>
    <n v="6.9"/>
    <n v="3.1"/>
    <n v="5.0999999999999996"/>
    <n v="2.2999999999999998"/>
    <x v="2"/>
    <x v="2"/>
  </r>
  <r>
    <n v="5.8"/>
    <n v="2.7"/>
    <n v="5.0999999999999996"/>
    <n v="1.9"/>
    <x v="2"/>
    <x v="2"/>
  </r>
  <r>
    <n v="6.8"/>
    <n v="3.2"/>
    <n v="5.9"/>
    <n v="2.2999999999999998"/>
    <x v="2"/>
    <x v="2"/>
  </r>
  <r>
    <n v="6.7"/>
    <n v="3.3"/>
    <n v="5.7"/>
    <n v="2.5"/>
    <x v="2"/>
    <x v="2"/>
  </r>
  <r>
    <n v="6.7"/>
    <n v="3"/>
    <n v="5.2"/>
    <n v="2.2999999999999998"/>
    <x v="2"/>
    <x v="2"/>
  </r>
  <r>
    <n v="6.3"/>
    <n v="2.5"/>
    <n v="5"/>
    <n v="1.9"/>
    <x v="2"/>
    <x v="2"/>
  </r>
  <r>
    <n v="6.5"/>
    <n v="3"/>
    <n v="5.2"/>
    <n v="2"/>
    <x v="2"/>
    <x v="2"/>
  </r>
  <r>
    <n v="6.2"/>
    <n v="3.4"/>
    <n v="5.4"/>
    <n v="2.2999999999999998"/>
    <x v="2"/>
    <x v="2"/>
  </r>
  <r>
    <n v="5.9"/>
    <n v="3"/>
    <n v="5.0999999999999996"/>
    <n v="1.8"/>
    <x v="2"/>
    <x v="2"/>
  </r>
  <r>
    <m/>
    <m/>
    <m/>
    <m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pecies_encoded">
  <location ref="A3:E8" firstHeaderRow="1" firstDataRow="2" firstDataCol="1"/>
  <pivotFields count="6">
    <pivotField showAll="0"/>
    <pivotField showAll="0"/>
    <pivotField showAll="0"/>
    <pivotField showAll="0"/>
    <pivotField axis="axisCol" dataField="1" showAll="0">
      <items count="5">
        <item x="0"/>
        <item x="1"/>
        <item x="2"/>
        <item h="1" x="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Count of Species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F155" totalsRowShown="0">
  <tableColumns count="6">
    <tableColumn id="1" xr3:uid="{00000000-0010-0000-0000-000001000000}" name="Species_encoded"/>
    <tableColumn id="2" xr3:uid="{00000000-0010-0000-0000-000002000000}" name="SepalLengthCm"/>
    <tableColumn id="3" xr3:uid="{00000000-0010-0000-0000-000003000000}" name="SepalWidthCm"/>
    <tableColumn id="4" xr3:uid="{00000000-0010-0000-0000-000004000000}" name="PetalLengthCm"/>
    <tableColumn id="5" xr3:uid="{00000000-0010-0000-0000-000005000000}" name="PetalWidthCm"/>
    <tableColumn id="6" xr3:uid="{00000000-0010-0000-0000-000006000000}" name="One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5:F155" totalsRowShown="0">
  <tableColumns count="6">
    <tableColumn id="1" xr3:uid="{00000000-0010-0000-0100-000001000000}" name="Species_encoded"/>
    <tableColumn id="2" xr3:uid="{00000000-0010-0000-0100-000002000000}" name="SepalLengthCm"/>
    <tableColumn id="3" xr3:uid="{00000000-0010-0000-0100-000003000000}" name="SepalWidthCm"/>
    <tableColumn id="4" xr3:uid="{00000000-0010-0000-0100-000004000000}" name="PetalLengthCm"/>
    <tableColumn id="5" xr3:uid="{00000000-0010-0000-0100-000005000000}" name="PetalWidthCm"/>
    <tableColumn id="6" xr3:uid="{00000000-0010-0000-0100-000006000000}" name="One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34" displayName="Table134" ref="A5:F155" totalsRowShown="0">
  <tableColumns count="6">
    <tableColumn id="1" xr3:uid="{00000000-0010-0000-0200-000001000000}" name="Species_encoded"/>
    <tableColumn id="2" xr3:uid="{00000000-0010-0000-0200-000002000000}" name="SepalLengthCm"/>
    <tableColumn id="3" xr3:uid="{00000000-0010-0000-0200-000003000000}" name="SepalWidthCm"/>
    <tableColumn id="4" xr3:uid="{00000000-0010-0000-0200-000004000000}" name="PetalLengthCm"/>
    <tableColumn id="5" xr3:uid="{00000000-0010-0000-0200-000005000000}" name="PetalWidthCm"/>
    <tableColumn id="6" xr3:uid="{00000000-0010-0000-0200-000006000000}" name="On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zoomScale="64" workbookViewId="0">
      <selection activeCell="F18" sqref="F18"/>
    </sheetView>
  </sheetViews>
  <sheetFormatPr baseColWidth="10" defaultRowHeight="32" x14ac:dyDescent="0.4"/>
  <cols>
    <col min="1" max="1" width="13.5" bestFit="1" customWidth="1"/>
    <col min="2" max="2" width="12.75" bestFit="1" customWidth="1"/>
    <col min="3" max="3" width="13.1640625" bestFit="1" customWidth="1"/>
    <col min="4" max="4" width="12.4140625" bestFit="1" customWidth="1"/>
    <col min="5" max="5" width="11.58203125" bestFit="1" customWidth="1"/>
    <col min="6" max="6" width="14.91406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4">
      <c r="A2">
        <v>5.0999999999999996</v>
      </c>
      <c r="B2">
        <v>3.5</v>
      </c>
      <c r="C2">
        <v>1.4</v>
      </c>
      <c r="D2">
        <v>0.2</v>
      </c>
      <c r="E2" t="s">
        <v>5</v>
      </c>
      <c r="F2">
        <f>IF(E2="Iris-setosa",1,IF(E2="Iris-versicolor",2,3))</f>
        <v>1</v>
      </c>
    </row>
    <row r="3" spans="1:6" x14ac:dyDescent="0.4">
      <c r="A3">
        <v>4.9000000000000004</v>
      </c>
      <c r="B3">
        <v>3</v>
      </c>
      <c r="C3">
        <v>1.4</v>
      </c>
      <c r="D3">
        <v>0.2</v>
      </c>
      <c r="E3" t="s">
        <v>5</v>
      </c>
      <c r="F3">
        <f t="shared" ref="F3:F66" si="0">IF(E3="Iris-setosa",1,IF(E3="Iris-versicolor",2,3))</f>
        <v>1</v>
      </c>
    </row>
    <row r="4" spans="1:6" x14ac:dyDescent="0.4">
      <c r="A4">
        <v>4.7</v>
      </c>
      <c r="B4">
        <v>3.2</v>
      </c>
      <c r="C4">
        <v>1.3</v>
      </c>
      <c r="D4">
        <v>0.2</v>
      </c>
      <c r="E4" t="s">
        <v>5</v>
      </c>
      <c r="F4">
        <f t="shared" si="0"/>
        <v>1</v>
      </c>
    </row>
    <row r="5" spans="1:6" x14ac:dyDescent="0.4">
      <c r="A5">
        <v>4.5999999999999996</v>
      </c>
      <c r="B5">
        <v>3.1</v>
      </c>
      <c r="C5">
        <v>1.5</v>
      </c>
      <c r="D5">
        <v>0.2</v>
      </c>
      <c r="E5" t="s">
        <v>5</v>
      </c>
      <c r="F5">
        <f t="shared" si="0"/>
        <v>1</v>
      </c>
    </row>
    <row r="6" spans="1:6" x14ac:dyDescent="0.4">
      <c r="A6">
        <v>5</v>
      </c>
      <c r="B6">
        <v>3.6</v>
      </c>
      <c r="C6">
        <v>1.4</v>
      </c>
      <c r="D6">
        <v>0.2</v>
      </c>
      <c r="E6" t="s">
        <v>5</v>
      </c>
      <c r="F6">
        <f t="shared" si="0"/>
        <v>1</v>
      </c>
    </row>
    <row r="7" spans="1:6" x14ac:dyDescent="0.4">
      <c r="A7">
        <v>5.4</v>
      </c>
      <c r="B7">
        <v>3.9</v>
      </c>
      <c r="C7">
        <v>1.7</v>
      </c>
      <c r="D7">
        <v>0.4</v>
      </c>
      <c r="E7" t="s">
        <v>5</v>
      </c>
      <c r="F7">
        <f t="shared" si="0"/>
        <v>1</v>
      </c>
    </row>
    <row r="8" spans="1:6" x14ac:dyDescent="0.4">
      <c r="A8">
        <v>4.5999999999999996</v>
      </c>
      <c r="B8">
        <v>3.4</v>
      </c>
      <c r="C8">
        <v>1.4</v>
      </c>
      <c r="D8">
        <v>0.3</v>
      </c>
      <c r="E8" t="s">
        <v>5</v>
      </c>
      <c r="F8">
        <f t="shared" si="0"/>
        <v>1</v>
      </c>
    </row>
    <row r="9" spans="1:6" x14ac:dyDescent="0.4">
      <c r="A9">
        <v>5</v>
      </c>
      <c r="B9">
        <v>3.4</v>
      </c>
      <c r="C9">
        <v>1.5</v>
      </c>
      <c r="D9">
        <v>0.2</v>
      </c>
      <c r="E9" t="s">
        <v>5</v>
      </c>
      <c r="F9">
        <f t="shared" si="0"/>
        <v>1</v>
      </c>
    </row>
    <row r="10" spans="1:6" x14ac:dyDescent="0.4">
      <c r="A10">
        <v>4.4000000000000004</v>
      </c>
      <c r="B10">
        <v>2.9</v>
      </c>
      <c r="C10">
        <v>1.4</v>
      </c>
      <c r="D10">
        <v>0.2</v>
      </c>
      <c r="E10" t="s">
        <v>5</v>
      </c>
      <c r="F10">
        <f t="shared" si="0"/>
        <v>1</v>
      </c>
    </row>
    <row r="11" spans="1:6" x14ac:dyDescent="0.4">
      <c r="A11">
        <v>4.9000000000000004</v>
      </c>
      <c r="B11">
        <v>3.1</v>
      </c>
      <c r="C11">
        <v>1.5</v>
      </c>
      <c r="D11">
        <v>0.1</v>
      </c>
      <c r="E11" t="s">
        <v>5</v>
      </c>
      <c r="F11">
        <f t="shared" si="0"/>
        <v>1</v>
      </c>
    </row>
    <row r="12" spans="1:6" x14ac:dyDescent="0.4">
      <c r="A12">
        <v>5.4</v>
      </c>
      <c r="B12">
        <v>3.7</v>
      </c>
      <c r="C12">
        <v>1.5</v>
      </c>
      <c r="D12">
        <v>0.2</v>
      </c>
      <c r="E12" t="s">
        <v>5</v>
      </c>
      <c r="F12">
        <f t="shared" si="0"/>
        <v>1</v>
      </c>
    </row>
    <row r="13" spans="1:6" x14ac:dyDescent="0.4">
      <c r="A13">
        <v>4.8</v>
      </c>
      <c r="B13">
        <v>3.4</v>
      </c>
      <c r="C13">
        <v>1.6</v>
      </c>
      <c r="D13">
        <v>0.2</v>
      </c>
      <c r="E13" t="s">
        <v>5</v>
      </c>
      <c r="F13">
        <f t="shared" si="0"/>
        <v>1</v>
      </c>
    </row>
    <row r="14" spans="1:6" x14ac:dyDescent="0.4">
      <c r="A14">
        <v>4.8</v>
      </c>
      <c r="B14">
        <v>3</v>
      </c>
      <c r="C14">
        <v>1.4</v>
      </c>
      <c r="D14">
        <v>0.1</v>
      </c>
      <c r="E14" t="s">
        <v>5</v>
      </c>
      <c r="F14">
        <f t="shared" si="0"/>
        <v>1</v>
      </c>
    </row>
    <row r="15" spans="1:6" x14ac:dyDescent="0.4">
      <c r="A15">
        <v>4.3</v>
      </c>
      <c r="B15">
        <v>3</v>
      </c>
      <c r="C15">
        <v>1.1000000000000001</v>
      </c>
      <c r="D15">
        <v>0.1</v>
      </c>
      <c r="E15" t="s">
        <v>5</v>
      </c>
      <c r="F15">
        <f t="shared" si="0"/>
        <v>1</v>
      </c>
    </row>
    <row r="16" spans="1:6" x14ac:dyDescent="0.4">
      <c r="A16">
        <v>5.8</v>
      </c>
      <c r="B16">
        <v>4</v>
      </c>
      <c r="C16">
        <v>1.2</v>
      </c>
      <c r="D16">
        <v>0.2</v>
      </c>
      <c r="E16" t="s">
        <v>5</v>
      </c>
      <c r="F16">
        <f t="shared" si="0"/>
        <v>1</v>
      </c>
    </row>
    <row r="17" spans="1:6" x14ac:dyDescent="0.4">
      <c r="A17">
        <v>5.7</v>
      </c>
      <c r="B17">
        <v>4.4000000000000004</v>
      </c>
      <c r="C17">
        <v>1.5</v>
      </c>
      <c r="D17">
        <v>0.4</v>
      </c>
      <c r="E17" t="s">
        <v>5</v>
      </c>
      <c r="F17">
        <f t="shared" si="0"/>
        <v>1</v>
      </c>
    </row>
    <row r="18" spans="1:6" x14ac:dyDescent="0.4">
      <c r="A18">
        <v>5.4</v>
      </c>
      <c r="B18">
        <v>3.9</v>
      </c>
      <c r="C18">
        <v>1.3</v>
      </c>
      <c r="D18">
        <v>0.4</v>
      </c>
      <c r="E18" t="s">
        <v>5</v>
      </c>
      <c r="F18">
        <f t="shared" si="0"/>
        <v>1</v>
      </c>
    </row>
    <row r="19" spans="1:6" x14ac:dyDescent="0.4">
      <c r="A19">
        <v>5.0999999999999996</v>
      </c>
      <c r="B19">
        <v>3.5</v>
      </c>
      <c r="C19">
        <v>1.4</v>
      </c>
      <c r="D19">
        <v>0.3</v>
      </c>
      <c r="E19" t="s">
        <v>5</v>
      </c>
      <c r="F19">
        <f t="shared" si="0"/>
        <v>1</v>
      </c>
    </row>
    <row r="20" spans="1:6" x14ac:dyDescent="0.4">
      <c r="A20">
        <v>5.7</v>
      </c>
      <c r="B20">
        <v>3.8</v>
      </c>
      <c r="C20">
        <v>1.7</v>
      </c>
      <c r="D20">
        <v>0.3</v>
      </c>
      <c r="E20" t="s">
        <v>5</v>
      </c>
      <c r="F20">
        <f t="shared" si="0"/>
        <v>1</v>
      </c>
    </row>
    <row r="21" spans="1:6" x14ac:dyDescent="0.4">
      <c r="A21">
        <v>5.0999999999999996</v>
      </c>
      <c r="B21">
        <v>3.8</v>
      </c>
      <c r="C21">
        <v>1.5</v>
      </c>
      <c r="D21">
        <v>0.3</v>
      </c>
      <c r="E21" t="s">
        <v>5</v>
      </c>
      <c r="F21">
        <f t="shared" si="0"/>
        <v>1</v>
      </c>
    </row>
    <row r="22" spans="1:6" x14ac:dyDescent="0.4">
      <c r="A22">
        <v>5.4</v>
      </c>
      <c r="B22">
        <v>3.4</v>
      </c>
      <c r="C22">
        <v>1.7</v>
      </c>
      <c r="D22">
        <v>0.2</v>
      </c>
      <c r="E22" t="s">
        <v>5</v>
      </c>
      <c r="F22">
        <f t="shared" si="0"/>
        <v>1</v>
      </c>
    </row>
    <row r="23" spans="1:6" x14ac:dyDescent="0.4">
      <c r="A23">
        <v>5.0999999999999996</v>
      </c>
      <c r="B23">
        <v>3.7</v>
      </c>
      <c r="C23">
        <v>1.5</v>
      </c>
      <c r="D23">
        <v>0.4</v>
      </c>
      <c r="E23" t="s">
        <v>5</v>
      </c>
      <c r="F23">
        <f t="shared" si="0"/>
        <v>1</v>
      </c>
    </row>
    <row r="24" spans="1:6" x14ac:dyDescent="0.4">
      <c r="A24">
        <v>4.5999999999999996</v>
      </c>
      <c r="B24">
        <v>3.6</v>
      </c>
      <c r="C24">
        <v>1</v>
      </c>
      <c r="D24">
        <v>0.2</v>
      </c>
      <c r="E24" t="s">
        <v>5</v>
      </c>
      <c r="F24">
        <f t="shared" si="0"/>
        <v>1</v>
      </c>
    </row>
    <row r="25" spans="1:6" x14ac:dyDescent="0.4">
      <c r="A25">
        <v>5.0999999999999996</v>
      </c>
      <c r="B25">
        <v>3.3</v>
      </c>
      <c r="C25">
        <v>1.7</v>
      </c>
      <c r="D25">
        <v>0.5</v>
      </c>
      <c r="E25" t="s">
        <v>5</v>
      </c>
      <c r="F25">
        <f t="shared" si="0"/>
        <v>1</v>
      </c>
    </row>
    <row r="26" spans="1:6" x14ac:dyDescent="0.4">
      <c r="A26">
        <v>4.8</v>
      </c>
      <c r="B26">
        <v>3.4</v>
      </c>
      <c r="C26">
        <v>1.9</v>
      </c>
      <c r="D26">
        <v>0.2</v>
      </c>
      <c r="E26" t="s">
        <v>5</v>
      </c>
      <c r="F26">
        <f t="shared" si="0"/>
        <v>1</v>
      </c>
    </row>
    <row r="27" spans="1:6" x14ac:dyDescent="0.4">
      <c r="A27">
        <v>5</v>
      </c>
      <c r="B27">
        <v>3</v>
      </c>
      <c r="C27">
        <v>1.6</v>
      </c>
      <c r="D27">
        <v>0.2</v>
      </c>
      <c r="E27" t="s">
        <v>5</v>
      </c>
      <c r="F27">
        <f t="shared" si="0"/>
        <v>1</v>
      </c>
    </row>
    <row r="28" spans="1:6" x14ac:dyDescent="0.4">
      <c r="A28">
        <v>5</v>
      </c>
      <c r="B28">
        <v>3.4</v>
      </c>
      <c r="C28">
        <v>1.6</v>
      </c>
      <c r="D28">
        <v>0.4</v>
      </c>
      <c r="E28" t="s">
        <v>5</v>
      </c>
      <c r="F28">
        <f t="shared" si="0"/>
        <v>1</v>
      </c>
    </row>
    <row r="29" spans="1:6" x14ac:dyDescent="0.4">
      <c r="A29">
        <v>5.2</v>
      </c>
      <c r="B29">
        <v>3.5</v>
      </c>
      <c r="C29">
        <v>1.5</v>
      </c>
      <c r="D29">
        <v>0.2</v>
      </c>
      <c r="E29" t="s">
        <v>5</v>
      </c>
      <c r="F29">
        <f t="shared" si="0"/>
        <v>1</v>
      </c>
    </row>
    <row r="30" spans="1:6" x14ac:dyDescent="0.4">
      <c r="A30">
        <v>5.2</v>
      </c>
      <c r="B30">
        <v>3.4</v>
      </c>
      <c r="C30">
        <v>1.4</v>
      </c>
      <c r="D30">
        <v>0.2</v>
      </c>
      <c r="E30" t="s">
        <v>5</v>
      </c>
      <c r="F30">
        <f t="shared" si="0"/>
        <v>1</v>
      </c>
    </row>
    <row r="31" spans="1:6" x14ac:dyDescent="0.4">
      <c r="A31">
        <v>4.7</v>
      </c>
      <c r="B31">
        <v>3.2</v>
      </c>
      <c r="C31">
        <v>1.6</v>
      </c>
      <c r="D31">
        <v>0.2</v>
      </c>
      <c r="E31" t="s">
        <v>5</v>
      </c>
      <c r="F31">
        <f t="shared" si="0"/>
        <v>1</v>
      </c>
    </row>
    <row r="32" spans="1:6" x14ac:dyDescent="0.4">
      <c r="A32">
        <v>4.8</v>
      </c>
      <c r="B32">
        <v>3.1</v>
      </c>
      <c r="C32">
        <v>1.6</v>
      </c>
      <c r="D32">
        <v>0.2</v>
      </c>
      <c r="E32" t="s">
        <v>5</v>
      </c>
      <c r="F32">
        <f t="shared" si="0"/>
        <v>1</v>
      </c>
    </row>
    <row r="33" spans="1:6" x14ac:dyDescent="0.4">
      <c r="A33">
        <v>5.4</v>
      </c>
      <c r="B33">
        <v>3.4</v>
      </c>
      <c r="C33">
        <v>1.5</v>
      </c>
      <c r="D33">
        <v>0.4</v>
      </c>
      <c r="E33" t="s">
        <v>5</v>
      </c>
      <c r="F33">
        <f t="shared" si="0"/>
        <v>1</v>
      </c>
    </row>
    <row r="34" spans="1:6" x14ac:dyDescent="0.4">
      <c r="A34">
        <v>5.2</v>
      </c>
      <c r="B34">
        <v>4.0999999999999996</v>
      </c>
      <c r="C34">
        <v>1.5</v>
      </c>
      <c r="D34">
        <v>0.1</v>
      </c>
      <c r="E34" t="s">
        <v>5</v>
      </c>
      <c r="F34">
        <f t="shared" si="0"/>
        <v>1</v>
      </c>
    </row>
    <row r="35" spans="1:6" x14ac:dyDescent="0.4">
      <c r="A35">
        <v>5.5</v>
      </c>
      <c r="B35">
        <v>4.2</v>
      </c>
      <c r="C35">
        <v>1.4</v>
      </c>
      <c r="D35">
        <v>0.2</v>
      </c>
      <c r="E35" t="s">
        <v>5</v>
      </c>
      <c r="F35">
        <f t="shared" si="0"/>
        <v>1</v>
      </c>
    </row>
    <row r="36" spans="1:6" x14ac:dyDescent="0.4">
      <c r="A36">
        <v>4.9000000000000004</v>
      </c>
      <c r="B36">
        <v>3.1</v>
      </c>
      <c r="C36">
        <v>1.5</v>
      </c>
      <c r="D36">
        <v>0.1</v>
      </c>
      <c r="E36" t="s">
        <v>5</v>
      </c>
      <c r="F36">
        <f t="shared" si="0"/>
        <v>1</v>
      </c>
    </row>
    <row r="37" spans="1:6" x14ac:dyDescent="0.4">
      <c r="A37">
        <v>5</v>
      </c>
      <c r="B37">
        <v>3.2</v>
      </c>
      <c r="C37">
        <v>1.2</v>
      </c>
      <c r="D37">
        <v>0.2</v>
      </c>
      <c r="E37" t="s">
        <v>5</v>
      </c>
      <c r="F37">
        <f t="shared" si="0"/>
        <v>1</v>
      </c>
    </row>
    <row r="38" spans="1:6" x14ac:dyDescent="0.4">
      <c r="A38">
        <v>5.5</v>
      </c>
      <c r="B38">
        <v>3.5</v>
      </c>
      <c r="C38">
        <v>1.3</v>
      </c>
      <c r="D38">
        <v>0.2</v>
      </c>
      <c r="E38" t="s">
        <v>5</v>
      </c>
      <c r="F38">
        <f t="shared" si="0"/>
        <v>1</v>
      </c>
    </row>
    <row r="39" spans="1:6" x14ac:dyDescent="0.4">
      <c r="A39">
        <v>4.9000000000000004</v>
      </c>
      <c r="B39">
        <v>3.1</v>
      </c>
      <c r="C39">
        <v>1.5</v>
      </c>
      <c r="D39">
        <v>0.1</v>
      </c>
      <c r="E39" t="s">
        <v>5</v>
      </c>
      <c r="F39">
        <f t="shared" si="0"/>
        <v>1</v>
      </c>
    </row>
    <row r="40" spans="1:6" x14ac:dyDescent="0.4">
      <c r="A40">
        <v>4.4000000000000004</v>
      </c>
      <c r="B40">
        <v>3</v>
      </c>
      <c r="C40">
        <v>1.3</v>
      </c>
      <c r="D40">
        <v>0.2</v>
      </c>
      <c r="E40" t="s">
        <v>5</v>
      </c>
      <c r="F40">
        <f t="shared" si="0"/>
        <v>1</v>
      </c>
    </row>
    <row r="41" spans="1:6" x14ac:dyDescent="0.4">
      <c r="A41">
        <v>5.0999999999999996</v>
      </c>
      <c r="B41">
        <v>3.4</v>
      </c>
      <c r="C41">
        <v>1.5</v>
      </c>
      <c r="D41">
        <v>0.2</v>
      </c>
      <c r="E41" t="s">
        <v>5</v>
      </c>
      <c r="F41">
        <f t="shared" si="0"/>
        <v>1</v>
      </c>
    </row>
    <row r="42" spans="1:6" x14ac:dyDescent="0.4">
      <c r="A42">
        <v>5</v>
      </c>
      <c r="B42">
        <v>3.5</v>
      </c>
      <c r="C42">
        <v>1.3</v>
      </c>
      <c r="D42">
        <v>0.3</v>
      </c>
      <c r="E42" t="s">
        <v>5</v>
      </c>
      <c r="F42">
        <f t="shared" si="0"/>
        <v>1</v>
      </c>
    </row>
    <row r="43" spans="1:6" x14ac:dyDescent="0.4">
      <c r="A43">
        <v>4.5</v>
      </c>
      <c r="B43">
        <v>2.2999999999999998</v>
      </c>
      <c r="C43">
        <v>1.3</v>
      </c>
      <c r="D43">
        <v>0.3</v>
      </c>
      <c r="E43" t="s">
        <v>5</v>
      </c>
      <c r="F43">
        <f t="shared" si="0"/>
        <v>1</v>
      </c>
    </row>
    <row r="44" spans="1:6" x14ac:dyDescent="0.4">
      <c r="A44">
        <v>4.4000000000000004</v>
      </c>
      <c r="B44">
        <v>3.2</v>
      </c>
      <c r="C44">
        <v>1.3</v>
      </c>
      <c r="D44">
        <v>0.2</v>
      </c>
      <c r="E44" t="s">
        <v>5</v>
      </c>
      <c r="F44">
        <f t="shared" si="0"/>
        <v>1</v>
      </c>
    </row>
    <row r="45" spans="1:6" x14ac:dyDescent="0.4">
      <c r="A45">
        <v>5</v>
      </c>
      <c r="B45">
        <v>3.5</v>
      </c>
      <c r="C45">
        <v>1.6</v>
      </c>
      <c r="D45">
        <v>0.6</v>
      </c>
      <c r="E45" t="s">
        <v>5</v>
      </c>
      <c r="F45">
        <f t="shared" si="0"/>
        <v>1</v>
      </c>
    </row>
    <row r="46" spans="1:6" x14ac:dyDescent="0.4">
      <c r="A46">
        <v>5.0999999999999996</v>
      </c>
      <c r="B46">
        <v>3.8</v>
      </c>
      <c r="C46">
        <v>1.9</v>
      </c>
      <c r="D46">
        <v>0.4</v>
      </c>
      <c r="E46" t="s">
        <v>5</v>
      </c>
      <c r="F46">
        <f t="shared" si="0"/>
        <v>1</v>
      </c>
    </row>
    <row r="47" spans="1:6" x14ac:dyDescent="0.4">
      <c r="A47">
        <v>4.8</v>
      </c>
      <c r="B47">
        <v>3</v>
      </c>
      <c r="C47">
        <v>1.4</v>
      </c>
      <c r="D47">
        <v>0.3</v>
      </c>
      <c r="E47" t="s">
        <v>5</v>
      </c>
      <c r="F47">
        <f t="shared" si="0"/>
        <v>1</v>
      </c>
    </row>
    <row r="48" spans="1:6" x14ac:dyDescent="0.4">
      <c r="A48">
        <v>5.0999999999999996</v>
      </c>
      <c r="B48">
        <v>3.8</v>
      </c>
      <c r="C48">
        <v>1.6</v>
      </c>
      <c r="D48">
        <v>0.2</v>
      </c>
      <c r="E48" t="s">
        <v>5</v>
      </c>
      <c r="F48">
        <f t="shared" si="0"/>
        <v>1</v>
      </c>
    </row>
    <row r="49" spans="1:6" x14ac:dyDescent="0.4">
      <c r="A49">
        <v>4.5999999999999996</v>
      </c>
      <c r="B49">
        <v>3.2</v>
      </c>
      <c r="C49">
        <v>1.4</v>
      </c>
      <c r="D49">
        <v>0.2</v>
      </c>
      <c r="E49" t="s">
        <v>5</v>
      </c>
      <c r="F49">
        <f t="shared" si="0"/>
        <v>1</v>
      </c>
    </row>
    <row r="50" spans="1:6" x14ac:dyDescent="0.4">
      <c r="A50">
        <v>5.3</v>
      </c>
      <c r="B50">
        <v>3.7</v>
      </c>
      <c r="C50">
        <v>1.5</v>
      </c>
      <c r="D50">
        <v>0.2</v>
      </c>
      <c r="E50" t="s">
        <v>5</v>
      </c>
      <c r="F50">
        <f t="shared" si="0"/>
        <v>1</v>
      </c>
    </row>
    <row r="51" spans="1:6" x14ac:dyDescent="0.4">
      <c r="A51">
        <v>5</v>
      </c>
      <c r="B51">
        <v>3.3</v>
      </c>
      <c r="C51">
        <v>1.4</v>
      </c>
      <c r="D51">
        <v>0.2</v>
      </c>
      <c r="E51" t="s">
        <v>5</v>
      </c>
      <c r="F51">
        <f t="shared" si="0"/>
        <v>1</v>
      </c>
    </row>
    <row r="52" spans="1:6" x14ac:dyDescent="0.4">
      <c r="A52">
        <v>7</v>
      </c>
      <c r="B52">
        <v>3.2</v>
      </c>
      <c r="C52">
        <v>4.7</v>
      </c>
      <c r="D52">
        <v>1.4</v>
      </c>
      <c r="E52" t="s">
        <v>6</v>
      </c>
      <c r="F52">
        <f t="shared" si="0"/>
        <v>2</v>
      </c>
    </row>
    <row r="53" spans="1:6" x14ac:dyDescent="0.4">
      <c r="A53">
        <v>6.4</v>
      </c>
      <c r="B53">
        <v>3.2</v>
      </c>
      <c r="C53">
        <v>4.5</v>
      </c>
      <c r="D53">
        <v>1.5</v>
      </c>
      <c r="E53" t="s">
        <v>6</v>
      </c>
      <c r="F53">
        <f t="shared" si="0"/>
        <v>2</v>
      </c>
    </row>
    <row r="54" spans="1:6" x14ac:dyDescent="0.4">
      <c r="A54">
        <v>6.9</v>
      </c>
      <c r="B54">
        <v>3.1</v>
      </c>
      <c r="C54">
        <v>4.9000000000000004</v>
      </c>
      <c r="D54">
        <v>1.5</v>
      </c>
      <c r="E54" t="s">
        <v>6</v>
      </c>
      <c r="F54">
        <f t="shared" si="0"/>
        <v>2</v>
      </c>
    </row>
    <row r="55" spans="1:6" x14ac:dyDescent="0.4">
      <c r="A55">
        <v>5.5</v>
      </c>
      <c r="B55">
        <v>2.2999999999999998</v>
      </c>
      <c r="C55">
        <v>4</v>
      </c>
      <c r="D55">
        <v>1.3</v>
      </c>
      <c r="E55" t="s">
        <v>6</v>
      </c>
      <c r="F55">
        <f t="shared" si="0"/>
        <v>2</v>
      </c>
    </row>
    <row r="56" spans="1:6" x14ac:dyDescent="0.4">
      <c r="A56">
        <v>6.5</v>
      </c>
      <c r="B56">
        <v>2.8</v>
      </c>
      <c r="C56">
        <v>4.5999999999999996</v>
      </c>
      <c r="D56">
        <v>1.5</v>
      </c>
      <c r="E56" t="s">
        <v>6</v>
      </c>
      <c r="F56">
        <f t="shared" si="0"/>
        <v>2</v>
      </c>
    </row>
    <row r="57" spans="1:6" x14ac:dyDescent="0.4">
      <c r="A57">
        <v>5.7</v>
      </c>
      <c r="B57">
        <v>2.8</v>
      </c>
      <c r="C57">
        <v>4.5</v>
      </c>
      <c r="D57">
        <v>1.3</v>
      </c>
      <c r="E57" t="s">
        <v>6</v>
      </c>
      <c r="F57">
        <f t="shared" si="0"/>
        <v>2</v>
      </c>
    </row>
    <row r="58" spans="1:6" x14ac:dyDescent="0.4">
      <c r="A58">
        <v>6.3</v>
      </c>
      <c r="B58">
        <v>3.3</v>
      </c>
      <c r="C58">
        <v>4.7</v>
      </c>
      <c r="D58">
        <v>1.6</v>
      </c>
      <c r="E58" t="s">
        <v>6</v>
      </c>
      <c r="F58">
        <f t="shared" si="0"/>
        <v>2</v>
      </c>
    </row>
    <row r="59" spans="1:6" x14ac:dyDescent="0.4">
      <c r="A59">
        <v>4.9000000000000004</v>
      </c>
      <c r="B59">
        <v>2.4</v>
      </c>
      <c r="C59">
        <v>3.3</v>
      </c>
      <c r="D59">
        <v>1</v>
      </c>
      <c r="E59" t="s">
        <v>6</v>
      </c>
      <c r="F59">
        <f t="shared" si="0"/>
        <v>2</v>
      </c>
    </row>
    <row r="60" spans="1:6" x14ac:dyDescent="0.4">
      <c r="A60">
        <v>6.6</v>
      </c>
      <c r="B60">
        <v>2.9</v>
      </c>
      <c r="C60">
        <v>4.5999999999999996</v>
      </c>
      <c r="D60">
        <v>1.3</v>
      </c>
      <c r="E60" t="s">
        <v>6</v>
      </c>
      <c r="F60">
        <f t="shared" si="0"/>
        <v>2</v>
      </c>
    </row>
    <row r="61" spans="1:6" x14ac:dyDescent="0.4">
      <c r="A61">
        <v>5.2</v>
      </c>
      <c r="B61">
        <v>2.7</v>
      </c>
      <c r="C61">
        <v>3.9</v>
      </c>
      <c r="D61">
        <v>1.4</v>
      </c>
      <c r="E61" t="s">
        <v>6</v>
      </c>
      <c r="F61">
        <f t="shared" si="0"/>
        <v>2</v>
      </c>
    </row>
    <row r="62" spans="1:6" x14ac:dyDescent="0.4">
      <c r="A62">
        <v>5</v>
      </c>
      <c r="B62">
        <v>2</v>
      </c>
      <c r="C62">
        <v>3.5</v>
      </c>
      <c r="D62">
        <v>1</v>
      </c>
      <c r="E62" t="s">
        <v>6</v>
      </c>
      <c r="F62">
        <f t="shared" si="0"/>
        <v>2</v>
      </c>
    </row>
    <row r="63" spans="1:6" x14ac:dyDescent="0.4">
      <c r="A63">
        <v>5.9</v>
      </c>
      <c r="B63">
        <v>3</v>
      </c>
      <c r="C63">
        <v>4.2</v>
      </c>
      <c r="D63">
        <v>1.5</v>
      </c>
      <c r="E63" t="s">
        <v>6</v>
      </c>
      <c r="F63">
        <f t="shared" si="0"/>
        <v>2</v>
      </c>
    </row>
    <row r="64" spans="1:6" x14ac:dyDescent="0.4">
      <c r="A64">
        <v>6</v>
      </c>
      <c r="B64">
        <v>2.2000000000000002</v>
      </c>
      <c r="C64">
        <v>4</v>
      </c>
      <c r="D64">
        <v>1</v>
      </c>
      <c r="E64" t="s">
        <v>6</v>
      </c>
      <c r="F64">
        <f t="shared" si="0"/>
        <v>2</v>
      </c>
    </row>
    <row r="65" spans="1:6" x14ac:dyDescent="0.4">
      <c r="A65">
        <v>6.1</v>
      </c>
      <c r="B65">
        <v>2.9</v>
      </c>
      <c r="C65">
        <v>4.7</v>
      </c>
      <c r="D65">
        <v>1.4</v>
      </c>
      <c r="E65" t="s">
        <v>6</v>
      </c>
      <c r="F65">
        <f t="shared" si="0"/>
        <v>2</v>
      </c>
    </row>
    <row r="66" spans="1:6" x14ac:dyDescent="0.4">
      <c r="A66">
        <v>5.6</v>
      </c>
      <c r="B66">
        <v>2.9</v>
      </c>
      <c r="C66">
        <v>3.6</v>
      </c>
      <c r="D66">
        <v>1.3</v>
      </c>
      <c r="E66" t="s">
        <v>6</v>
      </c>
      <c r="F66">
        <f t="shared" si="0"/>
        <v>2</v>
      </c>
    </row>
    <row r="67" spans="1:6" x14ac:dyDescent="0.4">
      <c r="A67">
        <v>6.7</v>
      </c>
      <c r="B67">
        <v>3.1</v>
      </c>
      <c r="C67">
        <v>4.4000000000000004</v>
      </c>
      <c r="D67">
        <v>1.4</v>
      </c>
      <c r="E67" t="s">
        <v>6</v>
      </c>
      <c r="F67">
        <f t="shared" ref="F67:F130" si="1">IF(E67="Iris-setosa",1,IF(E67="Iris-versicolor",2,3))</f>
        <v>2</v>
      </c>
    </row>
    <row r="68" spans="1:6" x14ac:dyDescent="0.4">
      <c r="A68">
        <v>5.6</v>
      </c>
      <c r="B68">
        <v>3</v>
      </c>
      <c r="C68">
        <v>4.5</v>
      </c>
      <c r="D68">
        <v>1.5</v>
      </c>
      <c r="E68" t="s">
        <v>6</v>
      </c>
      <c r="F68">
        <f t="shared" si="1"/>
        <v>2</v>
      </c>
    </row>
    <row r="69" spans="1:6" x14ac:dyDescent="0.4">
      <c r="A69">
        <v>5.8</v>
      </c>
      <c r="B69">
        <v>2.7</v>
      </c>
      <c r="C69">
        <v>4.0999999999999996</v>
      </c>
      <c r="D69">
        <v>1</v>
      </c>
      <c r="E69" t="s">
        <v>6</v>
      </c>
      <c r="F69">
        <f t="shared" si="1"/>
        <v>2</v>
      </c>
    </row>
    <row r="70" spans="1:6" x14ac:dyDescent="0.4">
      <c r="A70">
        <v>6.2</v>
      </c>
      <c r="B70">
        <v>2.2000000000000002</v>
      </c>
      <c r="C70">
        <v>4.5</v>
      </c>
      <c r="D70">
        <v>1.5</v>
      </c>
      <c r="E70" t="s">
        <v>6</v>
      </c>
      <c r="F70">
        <f t="shared" si="1"/>
        <v>2</v>
      </c>
    </row>
    <row r="71" spans="1:6" x14ac:dyDescent="0.4">
      <c r="A71">
        <v>5.6</v>
      </c>
      <c r="B71">
        <v>2.5</v>
      </c>
      <c r="C71">
        <v>3.9</v>
      </c>
      <c r="D71">
        <v>1.1000000000000001</v>
      </c>
      <c r="E71" t="s">
        <v>6</v>
      </c>
      <c r="F71">
        <f t="shared" si="1"/>
        <v>2</v>
      </c>
    </row>
    <row r="72" spans="1:6" x14ac:dyDescent="0.4">
      <c r="A72">
        <v>5.9</v>
      </c>
      <c r="B72">
        <v>3.2</v>
      </c>
      <c r="C72">
        <v>4.8</v>
      </c>
      <c r="D72">
        <v>1.8</v>
      </c>
      <c r="E72" t="s">
        <v>6</v>
      </c>
      <c r="F72">
        <f t="shared" si="1"/>
        <v>2</v>
      </c>
    </row>
    <row r="73" spans="1:6" x14ac:dyDescent="0.4">
      <c r="A73">
        <v>6.1</v>
      </c>
      <c r="B73">
        <v>2.8</v>
      </c>
      <c r="C73">
        <v>4</v>
      </c>
      <c r="D73">
        <v>1.3</v>
      </c>
      <c r="E73" t="s">
        <v>6</v>
      </c>
      <c r="F73">
        <f t="shared" si="1"/>
        <v>2</v>
      </c>
    </row>
    <row r="74" spans="1:6" x14ac:dyDescent="0.4">
      <c r="A74">
        <v>6.3</v>
      </c>
      <c r="B74">
        <v>2.5</v>
      </c>
      <c r="C74">
        <v>4.9000000000000004</v>
      </c>
      <c r="D74">
        <v>1.5</v>
      </c>
      <c r="E74" t="s">
        <v>6</v>
      </c>
      <c r="F74">
        <f t="shared" si="1"/>
        <v>2</v>
      </c>
    </row>
    <row r="75" spans="1:6" x14ac:dyDescent="0.4">
      <c r="A75">
        <v>6.1</v>
      </c>
      <c r="B75">
        <v>2.8</v>
      </c>
      <c r="C75">
        <v>4.7</v>
      </c>
      <c r="D75">
        <v>1.2</v>
      </c>
      <c r="E75" t="s">
        <v>6</v>
      </c>
      <c r="F75">
        <f t="shared" si="1"/>
        <v>2</v>
      </c>
    </row>
    <row r="76" spans="1:6" x14ac:dyDescent="0.4">
      <c r="A76">
        <v>6.4</v>
      </c>
      <c r="B76">
        <v>2.9</v>
      </c>
      <c r="C76">
        <v>4.3</v>
      </c>
      <c r="D76">
        <v>1.3</v>
      </c>
      <c r="E76" t="s">
        <v>6</v>
      </c>
      <c r="F76">
        <f t="shared" si="1"/>
        <v>2</v>
      </c>
    </row>
    <row r="77" spans="1:6" x14ac:dyDescent="0.4">
      <c r="A77">
        <v>6.6</v>
      </c>
      <c r="B77">
        <v>3</v>
      </c>
      <c r="C77">
        <v>4.4000000000000004</v>
      </c>
      <c r="D77">
        <v>1.4</v>
      </c>
      <c r="E77" t="s">
        <v>6</v>
      </c>
      <c r="F77">
        <f t="shared" si="1"/>
        <v>2</v>
      </c>
    </row>
    <row r="78" spans="1:6" x14ac:dyDescent="0.4">
      <c r="A78">
        <v>6.8</v>
      </c>
      <c r="B78">
        <v>2.8</v>
      </c>
      <c r="C78">
        <v>4.8</v>
      </c>
      <c r="D78">
        <v>1.4</v>
      </c>
      <c r="E78" t="s">
        <v>6</v>
      </c>
      <c r="F78">
        <f t="shared" si="1"/>
        <v>2</v>
      </c>
    </row>
    <row r="79" spans="1:6" x14ac:dyDescent="0.4">
      <c r="A79">
        <v>6.7</v>
      </c>
      <c r="B79">
        <v>3</v>
      </c>
      <c r="C79">
        <v>5</v>
      </c>
      <c r="D79">
        <v>1.7</v>
      </c>
      <c r="E79" t="s">
        <v>6</v>
      </c>
      <c r="F79">
        <f t="shared" si="1"/>
        <v>2</v>
      </c>
    </row>
    <row r="80" spans="1:6" x14ac:dyDescent="0.4">
      <c r="A80">
        <v>6</v>
      </c>
      <c r="B80">
        <v>2.9</v>
      </c>
      <c r="C80">
        <v>4.5</v>
      </c>
      <c r="D80">
        <v>1.5</v>
      </c>
      <c r="E80" t="s">
        <v>6</v>
      </c>
      <c r="F80">
        <f t="shared" si="1"/>
        <v>2</v>
      </c>
    </row>
    <row r="81" spans="1:6" x14ac:dyDescent="0.4">
      <c r="A81">
        <v>5.7</v>
      </c>
      <c r="B81">
        <v>2.6</v>
      </c>
      <c r="C81">
        <v>3.5</v>
      </c>
      <c r="D81">
        <v>1</v>
      </c>
      <c r="E81" t="s">
        <v>6</v>
      </c>
      <c r="F81">
        <f t="shared" si="1"/>
        <v>2</v>
      </c>
    </row>
    <row r="82" spans="1:6" x14ac:dyDescent="0.4">
      <c r="A82">
        <v>5.5</v>
      </c>
      <c r="B82">
        <v>2.4</v>
      </c>
      <c r="C82">
        <v>3.8</v>
      </c>
      <c r="D82">
        <v>1.1000000000000001</v>
      </c>
      <c r="E82" t="s">
        <v>6</v>
      </c>
      <c r="F82">
        <f t="shared" si="1"/>
        <v>2</v>
      </c>
    </row>
    <row r="83" spans="1:6" x14ac:dyDescent="0.4">
      <c r="A83">
        <v>5.5</v>
      </c>
      <c r="B83">
        <v>2.4</v>
      </c>
      <c r="C83">
        <v>3.7</v>
      </c>
      <c r="D83">
        <v>1</v>
      </c>
      <c r="E83" t="s">
        <v>6</v>
      </c>
      <c r="F83">
        <f t="shared" si="1"/>
        <v>2</v>
      </c>
    </row>
    <row r="84" spans="1:6" x14ac:dyDescent="0.4">
      <c r="A84">
        <v>5.8</v>
      </c>
      <c r="B84">
        <v>2.7</v>
      </c>
      <c r="C84">
        <v>3.9</v>
      </c>
      <c r="D84">
        <v>1.2</v>
      </c>
      <c r="E84" t="s">
        <v>6</v>
      </c>
      <c r="F84">
        <f t="shared" si="1"/>
        <v>2</v>
      </c>
    </row>
    <row r="85" spans="1:6" x14ac:dyDescent="0.4">
      <c r="A85">
        <v>6</v>
      </c>
      <c r="B85">
        <v>2.7</v>
      </c>
      <c r="C85">
        <v>5.0999999999999996</v>
      </c>
      <c r="D85">
        <v>1.6</v>
      </c>
      <c r="E85" t="s">
        <v>6</v>
      </c>
      <c r="F85">
        <f t="shared" si="1"/>
        <v>2</v>
      </c>
    </row>
    <row r="86" spans="1:6" x14ac:dyDescent="0.4">
      <c r="A86">
        <v>5.4</v>
      </c>
      <c r="B86">
        <v>3</v>
      </c>
      <c r="C86">
        <v>4.5</v>
      </c>
      <c r="D86">
        <v>1.5</v>
      </c>
      <c r="E86" t="s">
        <v>6</v>
      </c>
      <c r="F86">
        <f t="shared" si="1"/>
        <v>2</v>
      </c>
    </row>
    <row r="87" spans="1:6" x14ac:dyDescent="0.4">
      <c r="A87">
        <v>6</v>
      </c>
      <c r="B87">
        <v>3.4</v>
      </c>
      <c r="C87">
        <v>4.5</v>
      </c>
      <c r="D87">
        <v>1.6</v>
      </c>
      <c r="E87" t="s">
        <v>6</v>
      </c>
      <c r="F87">
        <f t="shared" si="1"/>
        <v>2</v>
      </c>
    </row>
    <row r="88" spans="1:6" x14ac:dyDescent="0.4">
      <c r="A88">
        <v>6.7</v>
      </c>
      <c r="B88">
        <v>3.1</v>
      </c>
      <c r="C88">
        <v>4.7</v>
      </c>
      <c r="D88">
        <v>1.5</v>
      </c>
      <c r="E88" t="s">
        <v>6</v>
      </c>
      <c r="F88">
        <f t="shared" si="1"/>
        <v>2</v>
      </c>
    </row>
    <row r="89" spans="1:6" x14ac:dyDescent="0.4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  <c r="F89">
        <f t="shared" si="1"/>
        <v>2</v>
      </c>
    </row>
    <row r="90" spans="1:6" x14ac:dyDescent="0.4">
      <c r="A90">
        <v>5.6</v>
      </c>
      <c r="B90">
        <v>3</v>
      </c>
      <c r="C90">
        <v>4.0999999999999996</v>
      </c>
      <c r="D90">
        <v>1.3</v>
      </c>
      <c r="E90" t="s">
        <v>6</v>
      </c>
      <c r="F90">
        <f t="shared" si="1"/>
        <v>2</v>
      </c>
    </row>
    <row r="91" spans="1:6" x14ac:dyDescent="0.4">
      <c r="A91">
        <v>5.5</v>
      </c>
      <c r="B91">
        <v>2.5</v>
      </c>
      <c r="C91">
        <v>4</v>
      </c>
      <c r="D91">
        <v>1.3</v>
      </c>
      <c r="E91" t="s">
        <v>6</v>
      </c>
      <c r="F91">
        <f t="shared" si="1"/>
        <v>2</v>
      </c>
    </row>
    <row r="92" spans="1:6" x14ac:dyDescent="0.4">
      <c r="A92">
        <v>5.5</v>
      </c>
      <c r="B92">
        <v>2.6</v>
      </c>
      <c r="C92">
        <v>4.4000000000000004</v>
      </c>
      <c r="D92">
        <v>1.2</v>
      </c>
      <c r="E92" t="s">
        <v>6</v>
      </c>
      <c r="F92">
        <f t="shared" si="1"/>
        <v>2</v>
      </c>
    </row>
    <row r="93" spans="1:6" x14ac:dyDescent="0.4">
      <c r="A93">
        <v>6.1</v>
      </c>
      <c r="B93">
        <v>3</v>
      </c>
      <c r="C93">
        <v>4.5999999999999996</v>
      </c>
      <c r="D93">
        <v>1.4</v>
      </c>
      <c r="E93" t="s">
        <v>6</v>
      </c>
      <c r="F93">
        <f t="shared" si="1"/>
        <v>2</v>
      </c>
    </row>
    <row r="94" spans="1:6" x14ac:dyDescent="0.4">
      <c r="A94">
        <v>5.8</v>
      </c>
      <c r="B94">
        <v>2.6</v>
      </c>
      <c r="C94">
        <v>4</v>
      </c>
      <c r="D94">
        <v>1.2</v>
      </c>
      <c r="E94" t="s">
        <v>6</v>
      </c>
      <c r="F94">
        <f t="shared" si="1"/>
        <v>2</v>
      </c>
    </row>
    <row r="95" spans="1:6" x14ac:dyDescent="0.4">
      <c r="A95">
        <v>5</v>
      </c>
      <c r="B95">
        <v>2.2999999999999998</v>
      </c>
      <c r="C95">
        <v>3.3</v>
      </c>
      <c r="D95">
        <v>1</v>
      </c>
      <c r="E95" t="s">
        <v>6</v>
      </c>
      <c r="F95">
        <f t="shared" si="1"/>
        <v>2</v>
      </c>
    </row>
    <row r="96" spans="1:6" x14ac:dyDescent="0.4">
      <c r="A96">
        <v>5.6</v>
      </c>
      <c r="B96">
        <v>2.7</v>
      </c>
      <c r="C96">
        <v>4.2</v>
      </c>
      <c r="D96">
        <v>1.3</v>
      </c>
      <c r="E96" t="s">
        <v>6</v>
      </c>
      <c r="F96">
        <f t="shared" si="1"/>
        <v>2</v>
      </c>
    </row>
    <row r="97" spans="1:6" x14ac:dyDescent="0.4">
      <c r="A97">
        <v>5.7</v>
      </c>
      <c r="B97">
        <v>3</v>
      </c>
      <c r="C97">
        <v>4.2</v>
      </c>
      <c r="D97">
        <v>1.2</v>
      </c>
      <c r="E97" t="s">
        <v>6</v>
      </c>
      <c r="F97">
        <f t="shared" si="1"/>
        <v>2</v>
      </c>
    </row>
    <row r="98" spans="1:6" x14ac:dyDescent="0.4">
      <c r="A98">
        <v>5.7</v>
      </c>
      <c r="B98">
        <v>2.9</v>
      </c>
      <c r="C98">
        <v>4.2</v>
      </c>
      <c r="D98">
        <v>1.3</v>
      </c>
      <c r="E98" t="s">
        <v>6</v>
      </c>
      <c r="F98">
        <f t="shared" si="1"/>
        <v>2</v>
      </c>
    </row>
    <row r="99" spans="1:6" x14ac:dyDescent="0.4">
      <c r="A99">
        <v>6.2</v>
      </c>
      <c r="B99">
        <v>2.9</v>
      </c>
      <c r="C99">
        <v>4.3</v>
      </c>
      <c r="D99">
        <v>1.3</v>
      </c>
      <c r="E99" t="s">
        <v>6</v>
      </c>
      <c r="F99">
        <f t="shared" si="1"/>
        <v>2</v>
      </c>
    </row>
    <row r="100" spans="1:6" x14ac:dyDescent="0.4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  <c r="F100">
        <f t="shared" si="1"/>
        <v>2</v>
      </c>
    </row>
    <row r="101" spans="1:6" x14ac:dyDescent="0.4">
      <c r="A101">
        <v>5.7</v>
      </c>
      <c r="B101">
        <v>2.8</v>
      </c>
      <c r="C101">
        <v>4.0999999999999996</v>
      </c>
      <c r="D101">
        <v>1.3</v>
      </c>
      <c r="E101" t="s">
        <v>6</v>
      </c>
      <c r="F101">
        <f t="shared" si="1"/>
        <v>2</v>
      </c>
    </row>
    <row r="102" spans="1:6" x14ac:dyDescent="0.4">
      <c r="A102">
        <v>6.3</v>
      </c>
      <c r="B102">
        <v>3.3</v>
      </c>
      <c r="C102">
        <v>6</v>
      </c>
      <c r="D102">
        <v>2.5</v>
      </c>
      <c r="E102" t="s">
        <v>7</v>
      </c>
      <c r="F102">
        <f t="shared" si="1"/>
        <v>3</v>
      </c>
    </row>
    <row r="103" spans="1:6" x14ac:dyDescent="0.4">
      <c r="A103">
        <v>5.8</v>
      </c>
      <c r="B103">
        <v>2.7</v>
      </c>
      <c r="C103">
        <v>5.0999999999999996</v>
      </c>
      <c r="D103">
        <v>1.9</v>
      </c>
      <c r="E103" t="s">
        <v>7</v>
      </c>
      <c r="F103">
        <f t="shared" si="1"/>
        <v>3</v>
      </c>
    </row>
    <row r="104" spans="1:6" x14ac:dyDescent="0.4">
      <c r="A104">
        <v>7.1</v>
      </c>
      <c r="B104">
        <v>3</v>
      </c>
      <c r="C104">
        <v>5.9</v>
      </c>
      <c r="D104">
        <v>2.1</v>
      </c>
      <c r="E104" t="s">
        <v>7</v>
      </c>
      <c r="F104">
        <f t="shared" si="1"/>
        <v>3</v>
      </c>
    </row>
    <row r="105" spans="1:6" x14ac:dyDescent="0.4">
      <c r="A105">
        <v>6.3</v>
      </c>
      <c r="B105">
        <v>2.9</v>
      </c>
      <c r="C105">
        <v>5.6</v>
      </c>
      <c r="D105">
        <v>1.8</v>
      </c>
      <c r="E105" t="s">
        <v>7</v>
      </c>
      <c r="F105">
        <f t="shared" si="1"/>
        <v>3</v>
      </c>
    </row>
    <row r="106" spans="1:6" x14ac:dyDescent="0.4">
      <c r="A106">
        <v>6.5</v>
      </c>
      <c r="B106">
        <v>3</v>
      </c>
      <c r="C106">
        <v>5.8</v>
      </c>
      <c r="D106">
        <v>2.2000000000000002</v>
      </c>
      <c r="E106" t="s">
        <v>7</v>
      </c>
      <c r="F106">
        <f t="shared" si="1"/>
        <v>3</v>
      </c>
    </row>
    <row r="107" spans="1:6" x14ac:dyDescent="0.4">
      <c r="A107">
        <v>7.6</v>
      </c>
      <c r="B107">
        <v>3</v>
      </c>
      <c r="C107">
        <v>6.6</v>
      </c>
      <c r="D107">
        <v>2.1</v>
      </c>
      <c r="E107" t="s">
        <v>7</v>
      </c>
      <c r="F107">
        <f t="shared" si="1"/>
        <v>3</v>
      </c>
    </row>
    <row r="108" spans="1:6" x14ac:dyDescent="0.4">
      <c r="A108">
        <v>4.9000000000000004</v>
      </c>
      <c r="B108">
        <v>2.5</v>
      </c>
      <c r="C108">
        <v>4.5</v>
      </c>
      <c r="D108">
        <v>1.7</v>
      </c>
      <c r="E108" t="s">
        <v>7</v>
      </c>
      <c r="F108">
        <f t="shared" si="1"/>
        <v>3</v>
      </c>
    </row>
    <row r="109" spans="1:6" x14ac:dyDescent="0.4">
      <c r="A109">
        <v>7.3</v>
      </c>
      <c r="B109">
        <v>2.9</v>
      </c>
      <c r="C109">
        <v>6.3</v>
      </c>
      <c r="D109">
        <v>1.8</v>
      </c>
      <c r="E109" t="s">
        <v>7</v>
      </c>
      <c r="F109">
        <f t="shared" si="1"/>
        <v>3</v>
      </c>
    </row>
    <row r="110" spans="1:6" x14ac:dyDescent="0.4">
      <c r="A110">
        <v>6.7</v>
      </c>
      <c r="B110">
        <v>2.5</v>
      </c>
      <c r="C110">
        <v>5.8</v>
      </c>
      <c r="D110">
        <v>1.8</v>
      </c>
      <c r="E110" t="s">
        <v>7</v>
      </c>
      <c r="F110">
        <f t="shared" si="1"/>
        <v>3</v>
      </c>
    </row>
    <row r="111" spans="1:6" x14ac:dyDescent="0.4">
      <c r="A111">
        <v>7.2</v>
      </c>
      <c r="B111">
        <v>3.6</v>
      </c>
      <c r="C111">
        <v>6.1</v>
      </c>
      <c r="D111">
        <v>2.5</v>
      </c>
      <c r="E111" t="s">
        <v>7</v>
      </c>
      <c r="F111">
        <f t="shared" si="1"/>
        <v>3</v>
      </c>
    </row>
    <row r="112" spans="1:6" x14ac:dyDescent="0.4">
      <c r="A112">
        <v>6.5</v>
      </c>
      <c r="B112">
        <v>3.2</v>
      </c>
      <c r="C112">
        <v>5.0999999999999996</v>
      </c>
      <c r="D112">
        <v>2</v>
      </c>
      <c r="E112" t="s">
        <v>7</v>
      </c>
      <c r="F112">
        <f t="shared" si="1"/>
        <v>3</v>
      </c>
    </row>
    <row r="113" spans="1:6" x14ac:dyDescent="0.4">
      <c r="A113">
        <v>6.4</v>
      </c>
      <c r="B113">
        <v>2.7</v>
      </c>
      <c r="C113">
        <v>5.3</v>
      </c>
      <c r="D113">
        <v>1.9</v>
      </c>
      <c r="E113" t="s">
        <v>7</v>
      </c>
      <c r="F113">
        <f t="shared" si="1"/>
        <v>3</v>
      </c>
    </row>
    <row r="114" spans="1:6" x14ac:dyDescent="0.4">
      <c r="A114">
        <v>6.8</v>
      </c>
      <c r="B114">
        <v>3</v>
      </c>
      <c r="C114">
        <v>5.5</v>
      </c>
      <c r="D114">
        <v>2.1</v>
      </c>
      <c r="E114" t="s">
        <v>7</v>
      </c>
      <c r="F114">
        <f t="shared" si="1"/>
        <v>3</v>
      </c>
    </row>
    <row r="115" spans="1:6" x14ac:dyDescent="0.4">
      <c r="A115">
        <v>5.7</v>
      </c>
      <c r="B115">
        <v>2.5</v>
      </c>
      <c r="C115">
        <v>5</v>
      </c>
      <c r="D115">
        <v>2</v>
      </c>
      <c r="E115" t="s">
        <v>7</v>
      </c>
      <c r="F115">
        <f t="shared" si="1"/>
        <v>3</v>
      </c>
    </row>
    <row r="116" spans="1:6" x14ac:dyDescent="0.4">
      <c r="A116">
        <v>5.8</v>
      </c>
      <c r="B116">
        <v>2.8</v>
      </c>
      <c r="C116">
        <v>5.0999999999999996</v>
      </c>
      <c r="D116">
        <v>2.4</v>
      </c>
      <c r="E116" t="s">
        <v>7</v>
      </c>
      <c r="F116">
        <f t="shared" si="1"/>
        <v>3</v>
      </c>
    </row>
    <row r="117" spans="1:6" x14ac:dyDescent="0.4">
      <c r="A117">
        <v>6.4</v>
      </c>
      <c r="B117">
        <v>3.2</v>
      </c>
      <c r="C117">
        <v>5.3</v>
      </c>
      <c r="D117">
        <v>2.2999999999999998</v>
      </c>
      <c r="E117" t="s">
        <v>7</v>
      </c>
      <c r="F117">
        <f t="shared" si="1"/>
        <v>3</v>
      </c>
    </row>
    <row r="118" spans="1:6" x14ac:dyDescent="0.4">
      <c r="A118">
        <v>6.5</v>
      </c>
      <c r="B118">
        <v>3</v>
      </c>
      <c r="C118">
        <v>5.5</v>
      </c>
      <c r="D118">
        <v>1.8</v>
      </c>
      <c r="E118" t="s">
        <v>7</v>
      </c>
      <c r="F118">
        <f t="shared" si="1"/>
        <v>3</v>
      </c>
    </row>
    <row r="119" spans="1:6" x14ac:dyDescent="0.4">
      <c r="A119">
        <v>7.7</v>
      </c>
      <c r="B119">
        <v>3.8</v>
      </c>
      <c r="C119">
        <v>6.7</v>
      </c>
      <c r="D119">
        <v>2.2000000000000002</v>
      </c>
      <c r="E119" t="s">
        <v>7</v>
      </c>
      <c r="F119">
        <f t="shared" si="1"/>
        <v>3</v>
      </c>
    </row>
    <row r="120" spans="1:6" x14ac:dyDescent="0.4">
      <c r="A120">
        <v>7.7</v>
      </c>
      <c r="B120">
        <v>2.6</v>
      </c>
      <c r="C120">
        <v>6.9</v>
      </c>
      <c r="D120">
        <v>2.2999999999999998</v>
      </c>
      <c r="E120" t="s">
        <v>7</v>
      </c>
      <c r="F120">
        <f t="shared" si="1"/>
        <v>3</v>
      </c>
    </row>
    <row r="121" spans="1:6" x14ac:dyDescent="0.4">
      <c r="A121">
        <v>6</v>
      </c>
      <c r="B121">
        <v>2.2000000000000002</v>
      </c>
      <c r="C121">
        <v>5</v>
      </c>
      <c r="D121">
        <v>1.5</v>
      </c>
      <c r="E121" t="s">
        <v>7</v>
      </c>
      <c r="F121">
        <f t="shared" si="1"/>
        <v>3</v>
      </c>
    </row>
    <row r="122" spans="1:6" x14ac:dyDescent="0.4">
      <c r="A122">
        <v>6.9</v>
      </c>
      <c r="B122">
        <v>3.2</v>
      </c>
      <c r="C122">
        <v>5.7</v>
      </c>
      <c r="D122">
        <v>2.2999999999999998</v>
      </c>
      <c r="E122" t="s">
        <v>7</v>
      </c>
      <c r="F122">
        <f t="shared" si="1"/>
        <v>3</v>
      </c>
    </row>
    <row r="123" spans="1:6" x14ac:dyDescent="0.4">
      <c r="A123">
        <v>5.6</v>
      </c>
      <c r="B123">
        <v>2.8</v>
      </c>
      <c r="C123">
        <v>4.9000000000000004</v>
      </c>
      <c r="D123">
        <v>2</v>
      </c>
      <c r="E123" t="s">
        <v>7</v>
      </c>
      <c r="F123">
        <f t="shared" si="1"/>
        <v>3</v>
      </c>
    </row>
    <row r="124" spans="1:6" x14ac:dyDescent="0.4">
      <c r="A124">
        <v>7.7</v>
      </c>
      <c r="B124">
        <v>2.8</v>
      </c>
      <c r="C124">
        <v>6.7</v>
      </c>
      <c r="D124">
        <v>2</v>
      </c>
      <c r="E124" t="s">
        <v>7</v>
      </c>
      <c r="F124">
        <f t="shared" si="1"/>
        <v>3</v>
      </c>
    </row>
    <row r="125" spans="1:6" x14ac:dyDescent="0.4">
      <c r="A125">
        <v>6.3</v>
      </c>
      <c r="B125">
        <v>2.7</v>
      </c>
      <c r="C125">
        <v>4.9000000000000004</v>
      </c>
      <c r="D125">
        <v>1.8</v>
      </c>
      <c r="E125" t="s">
        <v>7</v>
      </c>
      <c r="F125">
        <f t="shared" si="1"/>
        <v>3</v>
      </c>
    </row>
    <row r="126" spans="1:6" x14ac:dyDescent="0.4">
      <c r="A126">
        <v>6.7</v>
      </c>
      <c r="B126">
        <v>3.3</v>
      </c>
      <c r="C126">
        <v>5.7</v>
      </c>
      <c r="D126">
        <v>2.1</v>
      </c>
      <c r="E126" t="s">
        <v>7</v>
      </c>
      <c r="F126">
        <f t="shared" si="1"/>
        <v>3</v>
      </c>
    </row>
    <row r="127" spans="1:6" x14ac:dyDescent="0.4">
      <c r="A127">
        <v>7.2</v>
      </c>
      <c r="B127">
        <v>3.2</v>
      </c>
      <c r="C127">
        <v>6</v>
      </c>
      <c r="D127">
        <v>1.8</v>
      </c>
      <c r="E127" t="s">
        <v>7</v>
      </c>
      <c r="F127">
        <f t="shared" si="1"/>
        <v>3</v>
      </c>
    </row>
    <row r="128" spans="1:6" x14ac:dyDescent="0.4">
      <c r="A128">
        <v>6.2</v>
      </c>
      <c r="B128">
        <v>2.8</v>
      </c>
      <c r="C128">
        <v>4.8</v>
      </c>
      <c r="D128">
        <v>1.8</v>
      </c>
      <c r="E128" t="s">
        <v>7</v>
      </c>
      <c r="F128">
        <f t="shared" si="1"/>
        <v>3</v>
      </c>
    </row>
    <row r="129" spans="1:6" x14ac:dyDescent="0.4">
      <c r="A129">
        <v>6.1</v>
      </c>
      <c r="B129">
        <v>3</v>
      </c>
      <c r="C129">
        <v>4.9000000000000004</v>
      </c>
      <c r="D129">
        <v>1.8</v>
      </c>
      <c r="E129" t="s">
        <v>7</v>
      </c>
      <c r="F129">
        <f t="shared" si="1"/>
        <v>3</v>
      </c>
    </row>
    <row r="130" spans="1:6" x14ac:dyDescent="0.4">
      <c r="A130">
        <v>6.4</v>
      </c>
      <c r="B130">
        <v>2.8</v>
      </c>
      <c r="C130">
        <v>5.6</v>
      </c>
      <c r="D130">
        <v>2.1</v>
      </c>
      <c r="E130" t="s">
        <v>7</v>
      </c>
      <c r="F130">
        <f t="shared" si="1"/>
        <v>3</v>
      </c>
    </row>
    <row r="131" spans="1:6" x14ac:dyDescent="0.4">
      <c r="A131">
        <v>7.2</v>
      </c>
      <c r="B131">
        <v>3</v>
      </c>
      <c r="C131">
        <v>5.8</v>
      </c>
      <c r="D131">
        <v>1.6</v>
      </c>
      <c r="E131" t="s">
        <v>7</v>
      </c>
      <c r="F131">
        <f t="shared" ref="F131:F151" si="2">IF(E131="Iris-setosa",1,IF(E131="Iris-versicolor",2,3))</f>
        <v>3</v>
      </c>
    </row>
    <row r="132" spans="1:6" x14ac:dyDescent="0.4">
      <c r="A132">
        <v>7.4</v>
      </c>
      <c r="B132">
        <v>2.8</v>
      </c>
      <c r="C132">
        <v>6.1</v>
      </c>
      <c r="D132">
        <v>1.9</v>
      </c>
      <c r="E132" t="s">
        <v>7</v>
      </c>
      <c r="F132">
        <f t="shared" si="2"/>
        <v>3</v>
      </c>
    </row>
    <row r="133" spans="1:6" x14ac:dyDescent="0.4">
      <c r="A133">
        <v>7.9</v>
      </c>
      <c r="B133">
        <v>3.8</v>
      </c>
      <c r="C133">
        <v>6.4</v>
      </c>
      <c r="D133">
        <v>2</v>
      </c>
      <c r="E133" t="s">
        <v>7</v>
      </c>
      <c r="F133">
        <f t="shared" si="2"/>
        <v>3</v>
      </c>
    </row>
    <row r="134" spans="1:6" x14ac:dyDescent="0.4">
      <c r="A134">
        <v>6.4</v>
      </c>
      <c r="B134">
        <v>2.8</v>
      </c>
      <c r="C134">
        <v>5.6</v>
      </c>
      <c r="D134">
        <v>2.2000000000000002</v>
      </c>
      <c r="E134" t="s">
        <v>7</v>
      </c>
      <c r="F134">
        <f t="shared" si="2"/>
        <v>3</v>
      </c>
    </row>
    <row r="135" spans="1:6" x14ac:dyDescent="0.4">
      <c r="A135">
        <v>6.3</v>
      </c>
      <c r="B135">
        <v>2.8</v>
      </c>
      <c r="C135">
        <v>5.0999999999999996</v>
      </c>
      <c r="D135">
        <v>1.5</v>
      </c>
      <c r="E135" t="s">
        <v>7</v>
      </c>
      <c r="F135">
        <f t="shared" si="2"/>
        <v>3</v>
      </c>
    </row>
    <row r="136" spans="1:6" x14ac:dyDescent="0.4">
      <c r="A136">
        <v>6.1</v>
      </c>
      <c r="B136">
        <v>2.6</v>
      </c>
      <c r="C136">
        <v>5.6</v>
      </c>
      <c r="D136">
        <v>1.4</v>
      </c>
      <c r="E136" t="s">
        <v>7</v>
      </c>
      <c r="F136">
        <f t="shared" si="2"/>
        <v>3</v>
      </c>
    </row>
    <row r="137" spans="1:6" x14ac:dyDescent="0.4">
      <c r="A137">
        <v>7.7</v>
      </c>
      <c r="B137">
        <v>3</v>
      </c>
      <c r="C137">
        <v>6.1</v>
      </c>
      <c r="D137">
        <v>2.2999999999999998</v>
      </c>
      <c r="E137" t="s">
        <v>7</v>
      </c>
      <c r="F137">
        <f t="shared" si="2"/>
        <v>3</v>
      </c>
    </row>
    <row r="138" spans="1:6" x14ac:dyDescent="0.4">
      <c r="A138">
        <v>6.3</v>
      </c>
      <c r="B138">
        <v>3.4</v>
      </c>
      <c r="C138">
        <v>5.6</v>
      </c>
      <c r="D138">
        <v>2.4</v>
      </c>
      <c r="E138" t="s">
        <v>7</v>
      </c>
      <c r="F138">
        <f t="shared" si="2"/>
        <v>3</v>
      </c>
    </row>
    <row r="139" spans="1:6" x14ac:dyDescent="0.4">
      <c r="A139">
        <v>6.4</v>
      </c>
      <c r="B139">
        <v>3.1</v>
      </c>
      <c r="C139">
        <v>5.5</v>
      </c>
      <c r="D139">
        <v>1.8</v>
      </c>
      <c r="E139" t="s">
        <v>7</v>
      </c>
      <c r="F139">
        <f t="shared" si="2"/>
        <v>3</v>
      </c>
    </row>
    <row r="140" spans="1:6" x14ac:dyDescent="0.4">
      <c r="A140">
        <v>6</v>
      </c>
      <c r="B140">
        <v>3</v>
      </c>
      <c r="C140">
        <v>4.8</v>
      </c>
      <c r="D140">
        <v>1.8</v>
      </c>
      <c r="E140" t="s">
        <v>7</v>
      </c>
      <c r="F140">
        <f t="shared" si="2"/>
        <v>3</v>
      </c>
    </row>
    <row r="141" spans="1:6" x14ac:dyDescent="0.4">
      <c r="A141">
        <v>6.9</v>
      </c>
      <c r="B141">
        <v>3.1</v>
      </c>
      <c r="C141">
        <v>5.4</v>
      </c>
      <c r="D141">
        <v>2.1</v>
      </c>
      <c r="E141" t="s">
        <v>7</v>
      </c>
      <c r="F141">
        <f t="shared" si="2"/>
        <v>3</v>
      </c>
    </row>
    <row r="142" spans="1:6" x14ac:dyDescent="0.4">
      <c r="A142">
        <v>6.7</v>
      </c>
      <c r="B142">
        <v>3.1</v>
      </c>
      <c r="C142">
        <v>5.6</v>
      </c>
      <c r="D142">
        <v>2.4</v>
      </c>
      <c r="E142" t="s">
        <v>7</v>
      </c>
      <c r="F142">
        <f t="shared" si="2"/>
        <v>3</v>
      </c>
    </row>
    <row r="143" spans="1:6" x14ac:dyDescent="0.4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  <c r="F143">
        <f t="shared" si="2"/>
        <v>3</v>
      </c>
    </row>
    <row r="144" spans="1:6" x14ac:dyDescent="0.4">
      <c r="A144">
        <v>5.8</v>
      </c>
      <c r="B144">
        <v>2.7</v>
      </c>
      <c r="C144">
        <v>5.0999999999999996</v>
      </c>
      <c r="D144">
        <v>1.9</v>
      </c>
      <c r="E144" t="s">
        <v>7</v>
      </c>
      <c r="F144">
        <f t="shared" si="2"/>
        <v>3</v>
      </c>
    </row>
    <row r="145" spans="1:6" x14ac:dyDescent="0.4">
      <c r="A145">
        <v>6.8</v>
      </c>
      <c r="B145">
        <v>3.2</v>
      </c>
      <c r="C145">
        <v>5.9</v>
      </c>
      <c r="D145">
        <v>2.2999999999999998</v>
      </c>
      <c r="E145" t="s">
        <v>7</v>
      </c>
      <c r="F145">
        <f t="shared" si="2"/>
        <v>3</v>
      </c>
    </row>
    <row r="146" spans="1:6" x14ac:dyDescent="0.4">
      <c r="A146">
        <v>6.7</v>
      </c>
      <c r="B146">
        <v>3.3</v>
      </c>
      <c r="C146">
        <v>5.7</v>
      </c>
      <c r="D146">
        <v>2.5</v>
      </c>
      <c r="E146" t="s">
        <v>7</v>
      </c>
      <c r="F146">
        <f t="shared" si="2"/>
        <v>3</v>
      </c>
    </row>
    <row r="147" spans="1:6" x14ac:dyDescent="0.4">
      <c r="A147">
        <v>6.7</v>
      </c>
      <c r="B147">
        <v>3</v>
      </c>
      <c r="C147">
        <v>5.2</v>
      </c>
      <c r="D147">
        <v>2.2999999999999998</v>
      </c>
      <c r="E147" t="s">
        <v>7</v>
      </c>
      <c r="F147">
        <f t="shared" si="2"/>
        <v>3</v>
      </c>
    </row>
    <row r="148" spans="1:6" x14ac:dyDescent="0.4">
      <c r="A148">
        <v>6.3</v>
      </c>
      <c r="B148">
        <v>2.5</v>
      </c>
      <c r="C148">
        <v>5</v>
      </c>
      <c r="D148">
        <v>1.9</v>
      </c>
      <c r="E148" t="s">
        <v>7</v>
      </c>
      <c r="F148">
        <f t="shared" si="2"/>
        <v>3</v>
      </c>
    </row>
    <row r="149" spans="1:6" x14ac:dyDescent="0.4">
      <c r="A149">
        <v>6.5</v>
      </c>
      <c r="B149">
        <v>3</v>
      </c>
      <c r="C149">
        <v>5.2</v>
      </c>
      <c r="D149">
        <v>2</v>
      </c>
      <c r="E149" t="s">
        <v>7</v>
      </c>
      <c r="F149">
        <f t="shared" si="2"/>
        <v>3</v>
      </c>
    </row>
    <row r="150" spans="1:6" x14ac:dyDescent="0.4">
      <c r="A150">
        <v>6.2</v>
      </c>
      <c r="B150">
        <v>3.4</v>
      </c>
      <c r="C150">
        <v>5.4</v>
      </c>
      <c r="D150">
        <v>2.2999999999999998</v>
      </c>
      <c r="E150" t="s">
        <v>7</v>
      </c>
      <c r="F150">
        <f t="shared" si="2"/>
        <v>3</v>
      </c>
    </row>
    <row r="151" spans="1:6" x14ac:dyDescent="0.4">
      <c r="A151">
        <v>5.9</v>
      </c>
      <c r="B151">
        <v>3</v>
      </c>
      <c r="C151">
        <v>5.0999999999999996</v>
      </c>
      <c r="D151">
        <v>1.8</v>
      </c>
      <c r="E151" t="s">
        <v>7</v>
      </c>
      <c r="F151">
        <f t="shared" si="2"/>
        <v>3</v>
      </c>
    </row>
  </sheetData>
  <autoFilter ref="A1:F151" xr:uid="{00000000-0009-0000-0000-000000000000}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5"/>
  <sheetViews>
    <sheetView zoomScale="51" zoomScaleNormal="51" workbookViewId="0">
      <pane ySplit="5" topLeftCell="A6" activePane="bottomLeft" state="frozen"/>
      <selection pane="bottomLeft" activeCell="H6" sqref="H6:L6"/>
    </sheetView>
  </sheetViews>
  <sheetFormatPr baseColWidth="10" defaultColWidth="16.4140625" defaultRowHeight="32" x14ac:dyDescent="0.4"/>
  <cols>
    <col min="2" max="6" width="14.6640625" customWidth="1"/>
    <col min="7" max="7" width="1.9140625" customWidth="1"/>
    <col min="12" max="12" width="19" bestFit="1" customWidth="1"/>
    <col min="13" max="13" width="2.33203125" customWidth="1"/>
    <col min="14" max="14" width="55" bestFit="1" customWidth="1"/>
    <col min="15" max="15" width="33.1640625" bestFit="1" customWidth="1"/>
  </cols>
  <sheetData>
    <row r="1" spans="1:15" x14ac:dyDescent="0.4">
      <c r="A1" s="3" t="s">
        <v>12</v>
      </c>
      <c r="H1" s="3" t="s">
        <v>13</v>
      </c>
      <c r="N1" s="3" t="s">
        <v>17</v>
      </c>
    </row>
    <row r="2" spans="1:15" x14ac:dyDescent="0.4">
      <c r="A2" t="s">
        <v>15</v>
      </c>
      <c r="B2">
        <f>MIN(Table1[SepalLengthCm])</f>
        <v>4.3</v>
      </c>
      <c r="C2">
        <f>MIN(Table1[SepalWidthCm])</f>
        <v>2</v>
      </c>
      <c r="D2">
        <f>MIN(Table1[PetalLengthCm])</f>
        <v>1</v>
      </c>
      <c r="E2">
        <f>MIN(Table1[PetalWidthCm])</f>
        <v>0.1</v>
      </c>
      <c r="F2" s="7" t="s">
        <v>27</v>
      </c>
    </row>
    <row r="3" spans="1:15" x14ac:dyDescent="0.4">
      <c r="A3" t="s">
        <v>16</v>
      </c>
      <c r="B3">
        <f>MAX(Table1[SepalLengthCm])</f>
        <v>7.9</v>
      </c>
      <c r="C3">
        <f>MAX(Table1[SepalWidthCm])</f>
        <v>4.4000000000000004</v>
      </c>
      <c r="D3">
        <f>MAX(Table1[PetalLengthCm])</f>
        <v>6.9</v>
      </c>
      <c r="E3">
        <f>MAX(Table1[PetalWidthCm])</f>
        <v>2.5</v>
      </c>
      <c r="F3" s="7" t="s">
        <v>28</v>
      </c>
      <c r="N3" s="7" t="s">
        <v>25</v>
      </c>
      <c r="O3" s="7" t="s">
        <v>24</v>
      </c>
    </row>
    <row r="4" spans="1:15" x14ac:dyDescent="0.4">
      <c r="N4" t="s">
        <v>22</v>
      </c>
      <c r="O4" t="s">
        <v>23</v>
      </c>
    </row>
    <row r="5" spans="1:15" x14ac:dyDescent="0.4">
      <c r="A5" t="s">
        <v>8</v>
      </c>
      <c r="B5" t="s">
        <v>0</v>
      </c>
      <c r="C5" t="s">
        <v>1</v>
      </c>
      <c r="D5" t="s">
        <v>2</v>
      </c>
      <c r="E5" t="s">
        <v>3</v>
      </c>
      <c r="F5" t="s">
        <v>21</v>
      </c>
      <c r="H5" s="4" t="s">
        <v>0</v>
      </c>
      <c r="I5" s="4" t="s">
        <v>1</v>
      </c>
      <c r="J5" s="4" t="s">
        <v>2</v>
      </c>
      <c r="K5" s="5" t="s">
        <v>3</v>
      </c>
      <c r="L5" s="6" t="s">
        <v>20</v>
      </c>
      <c r="N5" s="6" t="s">
        <v>18</v>
      </c>
      <c r="O5" s="6" t="s">
        <v>19</v>
      </c>
    </row>
    <row r="6" spans="1:15" x14ac:dyDescent="0.4">
      <c r="A6">
        <v>1</v>
      </c>
      <c r="B6">
        <v>5.0999999999999996</v>
      </c>
      <c r="C6">
        <v>3.5</v>
      </c>
      <c r="D6">
        <v>1.4</v>
      </c>
      <c r="E6">
        <v>0.2</v>
      </c>
      <c r="F6">
        <v>1</v>
      </c>
      <c r="H6">
        <v>-0.10976301953656342</v>
      </c>
      <c r="I6">
        <v>-4.4226842773248641E-2</v>
      </c>
      <c r="J6">
        <v>0.22700572393917806</v>
      </c>
      <c r="K6">
        <v>0.60990739053120901</v>
      </c>
      <c r="L6">
        <v>1.1921388193694478</v>
      </c>
      <c r="N6">
        <f>SUMPRODUCT(Table1[[#This Row],[SepalLengthCm]:[Ones]],$H$6:$L$6)</f>
        <v>0.91734296164769513</v>
      </c>
      <c r="O6">
        <f>(N6-Table1[[#This Row],[Species_encoded]])^2</f>
        <v>6.8321859891743979E-3</v>
      </c>
    </row>
    <row r="7" spans="1:15" x14ac:dyDescent="0.4">
      <c r="A7">
        <v>1</v>
      </c>
      <c r="B7">
        <v>4.9000000000000004</v>
      </c>
      <c r="C7">
        <v>3</v>
      </c>
      <c r="D7">
        <v>1.4</v>
      </c>
      <c r="E7">
        <v>0.2</v>
      </c>
      <c r="F7">
        <v>1</v>
      </c>
      <c r="H7" s="7" t="s">
        <v>26</v>
      </c>
      <c r="N7">
        <f>SUMPRODUCT(Table1[[#This Row],[SepalLengthCm]:[Ones]],$H$6:$L$6)</f>
        <v>0.96140898694163224</v>
      </c>
      <c r="O7">
        <f>(N7-Table1[[#This Row],[Species_encoded]])^2</f>
        <v>1.4892662888711112E-3</v>
      </c>
    </row>
    <row r="8" spans="1:15" x14ac:dyDescent="0.4">
      <c r="A8">
        <v>1</v>
      </c>
      <c r="B8">
        <v>4.7</v>
      </c>
      <c r="C8">
        <v>3.2</v>
      </c>
      <c r="D8">
        <v>1.3</v>
      </c>
      <c r="E8">
        <v>0.2</v>
      </c>
      <c r="F8">
        <v>1</v>
      </c>
      <c r="N8">
        <f>SUMPRODUCT(Table1[[#This Row],[SepalLengthCm]:[Ones]],$H$6:$L$6)</f>
        <v>0.95181564990037737</v>
      </c>
      <c r="O8">
        <f>(N8-Table1[[#This Row],[Species_encoded]])^2</f>
        <v>2.3217315945230034E-3</v>
      </c>
    </row>
    <row r="9" spans="1:15" x14ac:dyDescent="0.4">
      <c r="A9">
        <v>1</v>
      </c>
      <c r="B9">
        <v>4.5999999999999996</v>
      </c>
      <c r="C9">
        <v>3.1</v>
      </c>
      <c r="D9">
        <v>1.5</v>
      </c>
      <c r="E9">
        <v>0.2</v>
      </c>
      <c r="F9">
        <v>1</v>
      </c>
      <c r="N9">
        <f>SUMPRODUCT(Table1[[#This Row],[SepalLengthCm]:[Ones]],$H$6:$L$6)</f>
        <v>1.012615780919194</v>
      </c>
      <c r="O9">
        <f>(N9-Table1[[#This Row],[Species_encoded]])^2</f>
        <v>1.5915792820109991E-4</v>
      </c>
    </row>
    <row r="10" spans="1:15" x14ac:dyDescent="0.4">
      <c r="A10">
        <v>1</v>
      </c>
      <c r="B10">
        <v>5</v>
      </c>
      <c r="C10">
        <v>3.6</v>
      </c>
      <c r="D10">
        <v>1.4</v>
      </c>
      <c r="E10">
        <v>0.2</v>
      </c>
      <c r="F10">
        <v>1</v>
      </c>
      <c r="K10" s="3" t="s">
        <v>14</v>
      </c>
      <c r="L10">
        <f>AVERAGE(O6:O155)</f>
        <v>4.6385088390039485E-2</v>
      </c>
      <c r="N10">
        <f>SUMPRODUCT(Table1[[#This Row],[SepalLengthCm]:[Ones]],$H$6:$L$6)</f>
        <v>0.92389657932402658</v>
      </c>
      <c r="O10">
        <f>(N10-Table1[[#This Row],[Species_encoded]])^2</f>
        <v>5.7917306385841787E-3</v>
      </c>
    </row>
    <row r="11" spans="1:15" x14ac:dyDescent="0.4">
      <c r="A11">
        <v>1</v>
      </c>
      <c r="B11">
        <v>5.4</v>
      </c>
      <c r="C11">
        <v>3.9</v>
      </c>
      <c r="D11">
        <v>1.7</v>
      </c>
      <c r="E11">
        <v>0.4</v>
      </c>
      <c r="F11">
        <v>1</v>
      </c>
      <c r="L11" s="7" t="s">
        <v>29</v>
      </c>
      <c r="N11">
        <f>SUMPRODUCT(Table1[[#This Row],[SepalLengthCm]:[Ones]],$H$6:$L$6)</f>
        <v>1.0568065139654219</v>
      </c>
      <c r="O11">
        <f>(N11-Table1[[#This Row],[Species_encoded]])^2</f>
        <v>3.2269800289036745E-3</v>
      </c>
    </row>
    <row r="12" spans="1:15" x14ac:dyDescent="0.4">
      <c r="A12">
        <v>1</v>
      </c>
      <c r="B12">
        <v>4.5999999999999996</v>
      </c>
      <c r="C12">
        <v>3.4</v>
      </c>
      <c r="D12">
        <v>1.4</v>
      </c>
      <c r="E12">
        <v>0.3</v>
      </c>
      <c r="F12">
        <v>1</v>
      </c>
      <c r="N12">
        <f>SUMPRODUCT(Table1[[#This Row],[SepalLengthCm]:[Ones]],$H$6:$L$6)</f>
        <v>1.0376378947464227</v>
      </c>
      <c r="O12">
        <f>(N12-Table1[[#This Row],[Species_encoded]])^2</f>
        <v>1.4166111209427898E-3</v>
      </c>
    </row>
    <row r="13" spans="1:15" x14ac:dyDescent="0.4">
      <c r="A13">
        <v>1</v>
      </c>
      <c r="B13">
        <v>5</v>
      </c>
      <c r="C13">
        <v>3.4</v>
      </c>
      <c r="D13">
        <v>1.5</v>
      </c>
      <c r="E13">
        <v>0.2</v>
      </c>
      <c r="F13">
        <v>1</v>
      </c>
      <c r="N13">
        <f>SUMPRODUCT(Table1[[#This Row],[SepalLengthCm]:[Ones]],$H$6:$L$6)</f>
        <v>0.95544252027259424</v>
      </c>
      <c r="O13">
        <f>(N13-Table1[[#This Row],[Species_encoded]])^2</f>
        <v>1.9853689996581752E-3</v>
      </c>
    </row>
    <row r="14" spans="1:15" x14ac:dyDescent="0.4">
      <c r="A14">
        <v>1</v>
      </c>
      <c r="B14">
        <v>4.4000000000000004</v>
      </c>
      <c r="C14">
        <v>2.9</v>
      </c>
      <c r="D14">
        <v>1.4</v>
      </c>
      <c r="E14">
        <v>0.2</v>
      </c>
      <c r="F14">
        <v>1</v>
      </c>
      <c r="N14">
        <f>SUMPRODUCT(Table1[[#This Row],[SepalLengthCm]:[Ones]],$H$6:$L$6)</f>
        <v>1.0207131809872387</v>
      </c>
      <c r="O14">
        <f>(N14-Table1[[#This Row],[Species_encoded]])^2</f>
        <v>4.2903586661010814E-4</v>
      </c>
    </row>
    <row r="15" spans="1:15" x14ac:dyDescent="0.4">
      <c r="A15">
        <v>1</v>
      </c>
      <c r="B15">
        <v>4.9000000000000004</v>
      </c>
      <c r="C15">
        <v>3.1</v>
      </c>
      <c r="D15">
        <v>1.5</v>
      </c>
      <c r="E15">
        <v>0.1</v>
      </c>
      <c r="F15">
        <v>1</v>
      </c>
      <c r="N15">
        <f>SUMPRODUCT(Table1[[#This Row],[SepalLengthCm]:[Ones]],$H$6:$L$6)</f>
        <v>0.91869613600510414</v>
      </c>
      <c r="O15">
        <f>(N15-Table1[[#This Row],[Species_encoded]])^2</f>
        <v>6.6103183005005242E-3</v>
      </c>
    </row>
    <row r="16" spans="1:15" x14ac:dyDescent="0.4">
      <c r="A16">
        <v>1</v>
      </c>
      <c r="B16">
        <v>5.4</v>
      </c>
      <c r="C16">
        <v>3.7</v>
      </c>
      <c r="D16">
        <v>1.5</v>
      </c>
      <c r="E16">
        <v>0.2</v>
      </c>
      <c r="F16">
        <v>1</v>
      </c>
      <c r="N16">
        <f>SUMPRODUCT(Table1[[#This Row],[SepalLengthCm]:[Ones]],$H$6:$L$6)</f>
        <v>0.89826925962599424</v>
      </c>
      <c r="O16">
        <f>(N16-Table1[[#This Row],[Species_encoded]])^2</f>
        <v>1.0349143537043365E-2</v>
      </c>
    </row>
    <row r="17" spans="1:15" x14ac:dyDescent="0.4">
      <c r="A17">
        <v>1</v>
      </c>
      <c r="B17">
        <v>4.8</v>
      </c>
      <c r="C17">
        <v>3.4</v>
      </c>
      <c r="D17">
        <v>1.6</v>
      </c>
      <c r="E17">
        <v>0.2</v>
      </c>
      <c r="F17">
        <v>1</v>
      </c>
      <c r="N17">
        <f>SUMPRODUCT(Table1[[#This Row],[SepalLengthCm]:[Ones]],$H$6:$L$6)</f>
        <v>1.0000956965738246</v>
      </c>
      <c r="O17">
        <f>(N17-Table1[[#This Row],[Species_encoded]])^2</f>
        <v>9.1578342417627941E-9</v>
      </c>
    </row>
    <row r="18" spans="1:15" x14ac:dyDescent="0.4">
      <c r="A18">
        <v>1</v>
      </c>
      <c r="B18">
        <v>4.8</v>
      </c>
      <c r="C18">
        <v>3</v>
      </c>
      <c r="D18">
        <v>1.4</v>
      </c>
      <c r="E18">
        <v>0.1</v>
      </c>
      <c r="F18">
        <v>1</v>
      </c>
      <c r="N18">
        <f>SUMPRODUCT(Table1[[#This Row],[SepalLengthCm]:[Ones]],$H$6:$L$6)</f>
        <v>0.91139454984216761</v>
      </c>
      <c r="O18">
        <f>(N18-Table1[[#This Row],[Species_encoded]])^2</f>
        <v>7.8509257976721192E-3</v>
      </c>
    </row>
    <row r="19" spans="1:15" x14ac:dyDescent="0.4">
      <c r="A19">
        <v>1</v>
      </c>
      <c r="B19">
        <v>4.3</v>
      </c>
      <c r="C19">
        <v>3</v>
      </c>
      <c r="D19">
        <v>1.1000000000000001</v>
      </c>
      <c r="E19">
        <v>0.1</v>
      </c>
      <c r="F19">
        <v>1</v>
      </c>
      <c r="N19">
        <f>SUMPRODUCT(Table1[[#This Row],[SepalLengthCm]:[Ones]],$H$6:$L$6)</f>
        <v>0.89817434242869587</v>
      </c>
      <c r="O19">
        <f>(N19-Table1[[#This Row],[Species_encoded]])^2</f>
        <v>1.0368464539828487E-2</v>
      </c>
    </row>
    <row r="20" spans="1:15" x14ac:dyDescent="0.4">
      <c r="A20">
        <v>1</v>
      </c>
      <c r="B20">
        <v>5.8</v>
      </c>
      <c r="C20">
        <v>4</v>
      </c>
      <c r="D20">
        <v>1.2</v>
      </c>
      <c r="E20">
        <v>0.2</v>
      </c>
      <c r="F20">
        <v>1</v>
      </c>
      <c r="N20">
        <f>SUMPRODUCT(Table1[[#This Row],[SepalLengthCm]:[Ones]],$H$6:$L$6)</f>
        <v>0.77299428179764074</v>
      </c>
      <c r="O20">
        <f>(N20-Table1[[#This Row],[Species_encoded]])^2</f>
        <v>5.1531596096568946E-2</v>
      </c>
    </row>
    <row r="21" spans="1:15" x14ac:dyDescent="0.4">
      <c r="A21">
        <v>1</v>
      </c>
      <c r="B21">
        <v>5.7</v>
      </c>
      <c r="C21">
        <v>4.4000000000000004</v>
      </c>
      <c r="D21">
        <v>1.5</v>
      </c>
      <c r="E21">
        <v>0.4</v>
      </c>
      <c r="F21">
        <v>1</v>
      </c>
      <c r="N21">
        <f>SUMPRODUCT(Table1[[#This Row],[SepalLengthCm]:[Ones]],$H$6:$L$6)</f>
        <v>0.95636304192999289</v>
      </c>
      <c r="O21">
        <f>(N21-Table1[[#This Row],[Species_encoded]])^2</f>
        <v>1.904184109603559E-3</v>
      </c>
    </row>
    <row r="22" spans="1:15" x14ac:dyDescent="0.4">
      <c r="A22">
        <v>1</v>
      </c>
      <c r="B22">
        <v>5.4</v>
      </c>
      <c r="C22">
        <v>3.9</v>
      </c>
      <c r="D22">
        <v>1.3</v>
      </c>
      <c r="E22">
        <v>0.4</v>
      </c>
      <c r="F22">
        <v>1</v>
      </c>
      <c r="N22">
        <f>SUMPRODUCT(Table1[[#This Row],[SepalLengthCm]:[Ones]],$H$6:$L$6)</f>
        <v>0.96600422438975075</v>
      </c>
      <c r="O22">
        <f>(N22-Table1[[#This Row],[Species_encoded]])^2</f>
        <v>1.1557127593424174E-3</v>
      </c>
    </row>
    <row r="23" spans="1:15" x14ac:dyDescent="0.4">
      <c r="A23">
        <v>1</v>
      </c>
      <c r="B23">
        <v>5.0999999999999996</v>
      </c>
      <c r="C23">
        <v>3.5</v>
      </c>
      <c r="D23">
        <v>1.4</v>
      </c>
      <c r="E23">
        <v>0.3</v>
      </c>
      <c r="F23">
        <v>1</v>
      </c>
      <c r="N23">
        <f>SUMPRODUCT(Table1[[#This Row],[SepalLengthCm]:[Ones]],$H$6:$L$6)</f>
        <v>0.97833370070081604</v>
      </c>
      <c r="O23">
        <f>(N23-Table1[[#This Row],[Species_encoded]])^2</f>
        <v>4.6942852532181917E-4</v>
      </c>
    </row>
    <row r="24" spans="1:15" x14ac:dyDescent="0.4">
      <c r="A24">
        <v>1</v>
      </c>
      <c r="B24">
        <v>5.7</v>
      </c>
      <c r="C24">
        <v>3.8</v>
      </c>
      <c r="D24">
        <v>1.7</v>
      </c>
      <c r="E24">
        <v>0.3</v>
      </c>
      <c r="F24">
        <v>1</v>
      </c>
      <c r="N24">
        <f>SUMPRODUCT(Table1[[#This Row],[SepalLengthCm]:[Ones]],$H$6:$L$6)</f>
        <v>0.96730955332865676</v>
      </c>
      <c r="O24">
        <f>(N24-Table1[[#This Row],[Species_encoded]])^2</f>
        <v>1.0686653035719366E-3</v>
      </c>
    </row>
    <row r="25" spans="1:15" x14ac:dyDescent="0.4">
      <c r="A25">
        <v>1</v>
      </c>
      <c r="B25">
        <v>5.0999999999999996</v>
      </c>
      <c r="C25">
        <v>3.8</v>
      </c>
      <c r="D25">
        <v>1.5</v>
      </c>
      <c r="E25">
        <v>0.3</v>
      </c>
      <c r="F25">
        <v>1</v>
      </c>
      <c r="N25">
        <f>SUMPRODUCT(Table1[[#This Row],[SepalLengthCm]:[Ones]],$H$6:$L$6)</f>
        <v>0.9877662202627594</v>
      </c>
      <c r="O25">
        <f>(N25-Table1[[#This Row],[Species_encoded]])^2</f>
        <v>1.4966536665931874E-4</v>
      </c>
    </row>
    <row r="26" spans="1:15" x14ac:dyDescent="0.4">
      <c r="A26">
        <v>1</v>
      </c>
      <c r="B26">
        <v>5.4</v>
      </c>
      <c r="C26">
        <v>3.4</v>
      </c>
      <c r="D26">
        <v>1.7</v>
      </c>
      <c r="E26">
        <v>0.2</v>
      </c>
      <c r="F26">
        <v>1</v>
      </c>
      <c r="N26">
        <f>SUMPRODUCT(Table1[[#This Row],[SepalLengthCm]:[Ones]],$H$6:$L$6)</f>
        <v>0.9569384572458044</v>
      </c>
      <c r="O26">
        <f>(N26-Table1[[#This Row],[Species_encoded]])^2</f>
        <v>1.8542964643714157E-3</v>
      </c>
    </row>
    <row r="27" spans="1:15" x14ac:dyDescent="0.4">
      <c r="A27">
        <v>1</v>
      </c>
      <c r="B27">
        <v>5.0999999999999996</v>
      </c>
      <c r="C27">
        <v>3.7</v>
      </c>
      <c r="D27">
        <v>1.5</v>
      </c>
      <c r="E27">
        <v>0.4</v>
      </c>
      <c r="F27">
        <v>1</v>
      </c>
      <c r="N27">
        <f>SUMPRODUCT(Table1[[#This Row],[SepalLengthCm]:[Ones]],$H$6:$L$6)</f>
        <v>1.053179643593205</v>
      </c>
      <c r="O27">
        <f>(N27-Table1[[#This Row],[Species_encoded]])^2</f>
        <v>2.8280744927003136E-3</v>
      </c>
    </row>
    <row r="28" spans="1:15" x14ac:dyDescent="0.4">
      <c r="A28">
        <v>1</v>
      </c>
      <c r="B28">
        <v>4.5999999999999996</v>
      </c>
      <c r="C28">
        <v>3.6</v>
      </c>
      <c r="D28">
        <v>1</v>
      </c>
      <c r="E28">
        <v>0.2</v>
      </c>
      <c r="F28">
        <v>1</v>
      </c>
      <c r="N28">
        <f>SUMPRODUCT(Table1[[#This Row],[SepalLengthCm]:[Ones]],$H$6:$L$6)</f>
        <v>0.87699949756298079</v>
      </c>
      <c r="O28">
        <f>(N28-Table1[[#This Row],[Species_encoded]])^2</f>
        <v>1.5129123599759169E-2</v>
      </c>
    </row>
    <row r="29" spans="1:15" x14ac:dyDescent="0.4">
      <c r="A29">
        <v>1</v>
      </c>
      <c r="B29">
        <v>5.0999999999999996</v>
      </c>
      <c r="C29">
        <v>3.3</v>
      </c>
      <c r="D29">
        <v>1.7</v>
      </c>
      <c r="E29">
        <v>0.5</v>
      </c>
      <c r="F29">
        <v>1</v>
      </c>
      <c r="N29">
        <f>SUMPRODUCT(Table1[[#This Row],[SepalLengthCm]:[Ones]],$H$6:$L$6)</f>
        <v>1.1772622645434612</v>
      </c>
      <c r="O29">
        <f>(N29-Table1[[#This Row],[Species_encoded]])^2</f>
        <v>3.1421910431076013E-2</v>
      </c>
    </row>
    <row r="30" spans="1:15" x14ac:dyDescent="0.4">
      <c r="A30">
        <v>1</v>
      </c>
      <c r="B30">
        <v>4.8</v>
      </c>
      <c r="C30">
        <v>3.4</v>
      </c>
      <c r="D30">
        <v>1.9</v>
      </c>
      <c r="E30">
        <v>0.2</v>
      </c>
      <c r="F30">
        <v>1</v>
      </c>
      <c r="N30">
        <f>SUMPRODUCT(Table1[[#This Row],[SepalLengthCm]:[Ones]],$H$6:$L$6)</f>
        <v>1.0681974137555781</v>
      </c>
      <c r="O30">
        <f>(N30-Table1[[#This Row],[Species_encoded]])^2</f>
        <v>4.6508872429495106E-3</v>
      </c>
    </row>
    <row r="31" spans="1:15" x14ac:dyDescent="0.4">
      <c r="A31">
        <v>1</v>
      </c>
      <c r="B31">
        <v>5</v>
      </c>
      <c r="C31">
        <v>3</v>
      </c>
      <c r="D31">
        <v>1.6</v>
      </c>
      <c r="E31">
        <v>0.2</v>
      </c>
      <c r="F31">
        <v>1</v>
      </c>
      <c r="N31">
        <f>SUMPRODUCT(Table1[[#This Row],[SepalLengthCm]:[Ones]],$H$6:$L$6)</f>
        <v>0.99583382977581136</v>
      </c>
      <c r="O31">
        <f>(N31-Table1[[#This Row],[Species_encoded]])^2</f>
        <v>1.7356974336915997E-5</v>
      </c>
    </row>
    <row r="32" spans="1:15" x14ac:dyDescent="0.4">
      <c r="A32">
        <v>1</v>
      </c>
      <c r="B32">
        <v>5</v>
      </c>
      <c r="C32">
        <v>3.4</v>
      </c>
      <c r="D32">
        <v>1.6</v>
      </c>
      <c r="E32">
        <v>0.4</v>
      </c>
      <c r="F32">
        <v>1</v>
      </c>
      <c r="N32">
        <f>SUMPRODUCT(Table1[[#This Row],[SepalLengthCm]:[Ones]],$H$6:$L$6)</f>
        <v>1.1001245707727538</v>
      </c>
      <c r="O32">
        <f>(N32-Table1[[#This Row],[Species_encoded]])^2</f>
        <v>1.002492967242819E-2</v>
      </c>
    </row>
    <row r="33" spans="1:15" x14ac:dyDescent="0.4">
      <c r="A33">
        <v>1</v>
      </c>
      <c r="B33">
        <v>5.2</v>
      </c>
      <c r="C33">
        <v>3.5</v>
      </c>
      <c r="D33">
        <v>1.5</v>
      </c>
      <c r="E33">
        <v>0.2</v>
      </c>
      <c r="F33">
        <v>1</v>
      </c>
      <c r="N33">
        <f>SUMPRODUCT(Table1[[#This Row],[SepalLengthCm]:[Ones]],$H$6:$L$6)</f>
        <v>0.92906723208795661</v>
      </c>
      <c r="O33">
        <f>(N33-Table1[[#This Row],[Species_encoded]])^2</f>
        <v>5.0314575636638131E-3</v>
      </c>
    </row>
    <row r="34" spans="1:15" x14ac:dyDescent="0.4">
      <c r="A34">
        <v>1</v>
      </c>
      <c r="B34">
        <v>5.2</v>
      </c>
      <c r="C34">
        <v>3.4</v>
      </c>
      <c r="D34">
        <v>1.4</v>
      </c>
      <c r="E34">
        <v>0.2</v>
      </c>
      <c r="F34">
        <v>1</v>
      </c>
      <c r="N34">
        <f>SUMPRODUCT(Table1[[#This Row],[SepalLengthCm]:[Ones]],$H$6:$L$6)</f>
        <v>0.91078934397136369</v>
      </c>
      <c r="O34">
        <f>(N34-Table1[[#This Row],[Species_encoded]])^2</f>
        <v>7.9585411490596652E-3</v>
      </c>
    </row>
    <row r="35" spans="1:15" x14ac:dyDescent="0.4">
      <c r="A35">
        <v>1</v>
      </c>
      <c r="B35">
        <v>4.7</v>
      </c>
      <c r="C35">
        <v>3.2</v>
      </c>
      <c r="D35">
        <v>1.6</v>
      </c>
      <c r="E35">
        <v>0.2</v>
      </c>
      <c r="F35">
        <v>1</v>
      </c>
      <c r="N35">
        <f>SUMPRODUCT(Table1[[#This Row],[SepalLengthCm]:[Ones]],$H$6:$L$6)</f>
        <v>1.0199173670821307</v>
      </c>
      <c r="O35">
        <f>(N35-Table1[[#This Row],[Species_encoded]])^2</f>
        <v>3.9670151148434181E-4</v>
      </c>
    </row>
    <row r="36" spans="1:15" x14ac:dyDescent="0.4">
      <c r="A36">
        <v>1</v>
      </c>
      <c r="B36">
        <v>4.8</v>
      </c>
      <c r="C36">
        <v>3.1</v>
      </c>
      <c r="D36">
        <v>1.6</v>
      </c>
      <c r="E36">
        <v>0.2</v>
      </c>
      <c r="F36">
        <v>1</v>
      </c>
      <c r="N36">
        <f>SUMPRODUCT(Table1[[#This Row],[SepalLengthCm]:[Ones]],$H$6:$L$6)</f>
        <v>1.0133637494057992</v>
      </c>
      <c r="O36">
        <f>(N36-Table1[[#This Row],[Species_encoded]])^2</f>
        <v>1.7858979818099869E-4</v>
      </c>
    </row>
    <row r="37" spans="1:15" x14ac:dyDescent="0.4">
      <c r="A37">
        <v>1</v>
      </c>
      <c r="B37">
        <v>5.4</v>
      </c>
      <c r="C37">
        <v>3.4</v>
      </c>
      <c r="D37">
        <v>1.5</v>
      </c>
      <c r="E37">
        <v>0.4</v>
      </c>
      <c r="F37">
        <v>1</v>
      </c>
      <c r="N37">
        <f>SUMPRODUCT(Table1[[#This Row],[SepalLengthCm]:[Ones]],$H$6:$L$6)</f>
        <v>1.0335187905642107</v>
      </c>
      <c r="O37">
        <f>(N37-Table1[[#This Row],[Species_encoded]])^2</f>
        <v>1.1235093208874201E-3</v>
      </c>
    </row>
    <row r="38" spans="1:15" x14ac:dyDescent="0.4">
      <c r="A38">
        <v>1</v>
      </c>
      <c r="B38">
        <v>5.2</v>
      </c>
      <c r="C38">
        <v>4.0999999999999996</v>
      </c>
      <c r="D38">
        <v>1.5</v>
      </c>
      <c r="E38">
        <v>0.1</v>
      </c>
      <c r="F38">
        <v>1</v>
      </c>
      <c r="N38">
        <f>SUMPRODUCT(Table1[[#This Row],[SepalLengthCm]:[Ones]],$H$6:$L$6)</f>
        <v>0.84154038737088654</v>
      </c>
      <c r="O38">
        <f>(N38-Table1[[#This Row],[Species_encoded]])^2</f>
        <v>2.5109448834568691E-2</v>
      </c>
    </row>
    <row r="39" spans="1:15" x14ac:dyDescent="0.4">
      <c r="A39">
        <v>1</v>
      </c>
      <c r="B39">
        <v>5.5</v>
      </c>
      <c r="C39">
        <v>4.2</v>
      </c>
      <c r="D39">
        <v>1.4</v>
      </c>
      <c r="E39">
        <v>0.2</v>
      </c>
      <c r="F39">
        <v>1</v>
      </c>
      <c r="N39">
        <f>SUMPRODUCT(Table1[[#This Row],[SepalLengthCm]:[Ones]],$H$6:$L$6)</f>
        <v>0.84247896389179577</v>
      </c>
      <c r="O39">
        <f>(N39-Table1[[#This Row],[Species_encoded]])^2</f>
        <v>2.4812876816602179E-2</v>
      </c>
    </row>
    <row r="40" spans="1:15" x14ac:dyDescent="0.4">
      <c r="A40">
        <v>1</v>
      </c>
      <c r="B40">
        <v>4.9000000000000004</v>
      </c>
      <c r="C40">
        <v>3.1</v>
      </c>
      <c r="D40">
        <v>1.5</v>
      </c>
      <c r="E40">
        <v>0.1</v>
      </c>
      <c r="F40">
        <v>1</v>
      </c>
      <c r="N40">
        <f>SUMPRODUCT(Table1[[#This Row],[SepalLengthCm]:[Ones]],$H$6:$L$6)</f>
        <v>0.91869613600510414</v>
      </c>
      <c r="O40">
        <f>(N40-Table1[[#This Row],[Species_encoded]])^2</f>
        <v>6.6103183005005242E-3</v>
      </c>
    </row>
    <row r="41" spans="1:15" x14ac:dyDescent="0.4">
      <c r="A41">
        <v>1</v>
      </c>
      <c r="B41">
        <v>5</v>
      </c>
      <c r="C41">
        <v>3.2</v>
      </c>
      <c r="D41">
        <v>1.2</v>
      </c>
      <c r="E41">
        <v>0.2</v>
      </c>
      <c r="F41">
        <v>1</v>
      </c>
      <c r="N41">
        <f>SUMPRODUCT(Table1[[#This Row],[SepalLengthCm]:[Ones]],$H$6:$L$6)</f>
        <v>0.89618617164549041</v>
      </c>
      <c r="O41">
        <f>(N41-Table1[[#This Row],[Species_encoded]])^2</f>
        <v>1.0777310957619579E-2</v>
      </c>
    </row>
    <row r="42" spans="1:15" x14ac:dyDescent="0.4">
      <c r="A42">
        <v>1</v>
      </c>
      <c r="B42">
        <v>5.5</v>
      </c>
      <c r="C42">
        <v>3.5</v>
      </c>
      <c r="D42">
        <v>1.3</v>
      </c>
      <c r="E42">
        <v>0.2</v>
      </c>
      <c r="F42">
        <v>1</v>
      </c>
      <c r="N42">
        <f>SUMPRODUCT(Table1[[#This Row],[SepalLengthCm]:[Ones]],$H$6:$L$6)</f>
        <v>0.850737181439152</v>
      </c>
      <c r="O42">
        <f>(N42-Table1[[#This Row],[Species_encoded]])^2</f>
        <v>2.2279389004728631E-2</v>
      </c>
    </row>
    <row r="43" spans="1:15" x14ac:dyDescent="0.4">
      <c r="A43">
        <v>1</v>
      </c>
      <c r="B43">
        <v>4.9000000000000004</v>
      </c>
      <c r="C43">
        <v>3.1</v>
      </c>
      <c r="D43">
        <v>1.5</v>
      </c>
      <c r="E43">
        <v>0.1</v>
      </c>
      <c r="F43">
        <v>1</v>
      </c>
      <c r="N43">
        <f>SUMPRODUCT(Table1[[#This Row],[SepalLengthCm]:[Ones]],$H$6:$L$6)</f>
        <v>0.91869613600510414</v>
      </c>
      <c r="O43">
        <f>(N43-Table1[[#This Row],[Species_encoded]])^2</f>
        <v>6.6103183005005242E-3</v>
      </c>
    </row>
    <row r="44" spans="1:15" x14ac:dyDescent="0.4">
      <c r="A44">
        <v>1</v>
      </c>
      <c r="B44">
        <v>4.4000000000000004</v>
      </c>
      <c r="C44">
        <v>3</v>
      </c>
      <c r="D44">
        <v>1.3</v>
      </c>
      <c r="E44">
        <v>0.2</v>
      </c>
      <c r="F44">
        <v>1</v>
      </c>
      <c r="N44">
        <f>SUMPRODUCT(Table1[[#This Row],[SepalLengthCm]:[Ones]],$H$6:$L$6)</f>
        <v>0.99358992431599602</v>
      </c>
      <c r="O44">
        <f>(N44-Table1[[#This Row],[Species_encoded]])^2</f>
        <v>4.108907027465909E-5</v>
      </c>
    </row>
    <row r="45" spans="1:15" x14ac:dyDescent="0.4">
      <c r="A45">
        <v>1</v>
      </c>
      <c r="B45">
        <v>5.0999999999999996</v>
      </c>
      <c r="C45">
        <v>3.4</v>
      </c>
      <c r="D45">
        <v>1.5</v>
      </c>
      <c r="E45">
        <v>0.2</v>
      </c>
      <c r="F45">
        <v>1</v>
      </c>
      <c r="N45">
        <f>SUMPRODUCT(Table1[[#This Row],[SepalLengthCm]:[Ones]],$H$6:$L$6)</f>
        <v>0.94446621831893784</v>
      </c>
      <c r="O45">
        <f>(N45-Table1[[#This Row],[Species_encoded]])^2</f>
        <v>3.0840009077998747E-3</v>
      </c>
    </row>
    <row r="46" spans="1:15" x14ac:dyDescent="0.4">
      <c r="A46">
        <v>1</v>
      </c>
      <c r="B46">
        <v>5</v>
      </c>
      <c r="C46">
        <v>3.5</v>
      </c>
      <c r="D46">
        <v>1.3</v>
      </c>
      <c r="E46">
        <v>0.3</v>
      </c>
      <c r="F46">
        <v>1</v>
      </c>
      <c r="N46">
        <f>SUMPRODUCT(Table1[[#This Row],[SepalLengthCm]:[Ones]],$H$6:$L$6)</f>
        <v>0.96660943026055457</v>
      </c>
      <c r="O46">
        <f>(N46-Table1[[#This Row],[Species_encoded]])^2</f>
        <v>1.114930147524769E-3</v>
      </c>
    </row>
    <row r="47" spans="1:15" x14ac:dyDescent="0.4">
      <c r="A47">
        <v>1</v>
      </c>
      <c r="B47">
        <v>4.5</v>
      </c>
      <c r="C47">
        <v>2.2999999999999998</v>
      </c>
      <c r="D47">
        <v>1.3</v>
      </c>
      <c r="E47">
        <v>0.3</v>
      </c>
      <c r="F47">
        <v>1</v>
      </c>
      <c r="N47">
        <f>SUMPRODUCT(Table1[[#This Row],[SepalLengthCm]:[Ones]],$H$6:$L$6)</f>
        <v>1.0745631513567346</v>
      </c>
      <c r="O47">
        <f>(N47-Table1[[#This Row],[Species_encoded]])^2</f>
        <v>5.5596635402473185E-3</v>
      </c>
    </row>
    <row r="48" spans="1:15" x14ac:dyDescent="0.4">
      <c r="A48">
        <v>1</v>
      </c>
      <c r="B48">
        <v>4.4000000000000004</v>
      </c>
      <c r="C48">
        <v>3.2</v>
      </c>
      <c r="D48">
        <v>1.3</v>
      </c>
      <c r="E48">
        <v>0.2</v>
      </c>
      <c r="F48">
        <v>1</v>
      </c>
      <c r="N48">
        <f>SUMPRODUCT(Table1[[#This Row],[SepalLengthCm]:[Ones]],$H$6:$L$6)</f>
        <v>0.98474455576134634</v>
      </c>
      <c r="O48">
        <f>(N48-Table1[[#This Row],[Species_encoded]])^2</f>
        <v>2.3272857891867114E-4</v>
      </c>
    </row>
    <row r="49" spans="1:15" x14ac:dyDescent="0.4">
      <c r="A49">
        <v>1</v>
      </c>
      <c r="B49">
        <v>5</v>
      </c>
      <c r="C49">
        <v>3.5</v>
      </c>
      <c r="D49">
        <v>1.6</v>
      </c>
      <c r="E49">
        <v>0.6</v>
      </c>
      <c r="F49">
        <v>1</v>
      </c>
      <c r="N49">
        <f>SUMPRODUCT(Table1[[#This Row],[SepalLengthCm]:[Ones]],$H$6:$L$6)</f>
        <v>1.2176833646016707</v>
      </c>
      <c r="O49">
        <f>(N49-Table1[[#This Row],[Species_encoded]])^2</f>
        <v>4.7386047224303902E-2</v>
      </c>
    </row>
    <row r="50" spans="1:15" x14ac:dyDescent="0.4">
      <c r="A50">
        <v>1</v>
      </c>
      <c r="B50">
        <v>5.0999999999999996</v>
      </c>
      <c r="C50">
        <v>3.8</v>
      </c>
      <c r="D50">
        <v>1.9</v>
      </c>
      <c r="E50">
        <v>0.4</v>
      </c>
      <c r="F50">
        <v>1</v>
      </c>
      <c r="N50">
        <f>SUMPRODUCT(Table1[[#This Row],[SepalLengthCm]:[Ones]],$H$6:$L$6)</f>
        <v>1.1395592488915516</v>
      </c>
      <c r="O50">
        <f>(N50-Table1[[#This Row],[Species_encoded]])^2</f>
        <v>1.947678395117404E-2</v>
      </c>
    </row>
    <row r="51" spans="1:15" x14ac:dyDescent="0.4">
      <c r="A51">
        <v>1</v>
      </c>
      <c r="B51">
        <v>4.8</v>
      </c>
      <c r="C51">
        <v>3</v>
      </c>
      <c r="D51">
        <v>1.4</v>
      </c>
      <c r="E51">
        <v>0.3</v>
      </c>
      <c r="F51">
        <v>1</v>
      </c>
      <c r="N51">
        <f>SUMPRODUCT(Table1[[#This Row],[SepalLengthCm]:[Ones]],$H$6:$L$6)</f>
        <v>1.0333760279484094</v>
      </c>
      <c r="O51">
        <f>(N51-Table1[[#This Row],[Species_encoded]])^2</f>
        <v>1.1139592416130079E-3</v>
      </c>
    </row>
    <row r="52" spans="1:15" x14ac:dyDescent="0.4">
      <c r="A52">
        <v>1</v>
      </c>
      <c r="B52">
        <v>5.0999999999999996</v>
      </c>
      <c r="C52">
        <v>3.8</v>
      </c>
      <c r="D52">
        <v>1.6</v>
      </c>
      <c r="E52">
        <v>0.2</v>
      </c>
      <c r="F52">
        <v>1</v>
      </c>
      <c r="N52">
        <f>SUMPRODUCT(Table1[[#This Row],[SepalLengthCm]:[Ones]],$H$6:$L$6)</f>
        <v>0.94947605360355625</v>
      </c>
      <c r="O52">
        <f>(N52-Table1[[#This Row],[Species_encoded]])^2</f>
        <v>2.5526691594707218E-3</v>
      </c>
    </row>
    <row r="53" spans="1:15" x14ac:dyDescent="0.4">
      <c r="A53">
        <v>1</v>
      </c>
      <c r="B53">
        <v>4.5999999999999996</v>
      </c>
      <c r="C53">
        <v>3.2</v>
      </c>
      <c r="D53">
        <v>1.4</v>
      </c>
      <c r="E53">
        <v>0.2</v>
      </c>
      <c r="F53">
        <v>1</v>
      </c>
      <c r="N53">
        <f>SUMPRODUCT(Table1[[#This Row],[SepalLengthCm]:[Ones]],$H$6:$L$6)</f>
        <v>0.98549252424795153</v>
      </c>
      <c r="O53">
        <f>(N53-Table1[[#This Row],[Species_encoded]])^2</f>
        <v>2.1046685269627435E-4</v>
      </c>
    </row>
    <row r="54" spans="1:15" x14ac:dyDescent="0.4">
      <c r="A54">
        <v>1</v>
      </c>
      <c r="B54">
        <v>5.3</v>
      </c>
      <c r="C54">
        <v>3.7</v>
      </c>
      <c r="D54">
        <v>1.5</v>
      </c>
      <c r="E54">
        <v>0.2</v>
      </c>
      <c r="F54">
        <v>1</v>
      </c>
      <c r="N54">
        <f>SUMPRODUCT(Table1[[#This Row],[SepalLengthCm]:[Ones]],$H$6:$L$6)</f>
        <v>0.90924556157965064</v>
      </c>
      <c r="O54">
        <f>(N54-Table1[[#This Row],[Species_encoded]])^2</f>
        <v>8.236368092992984E-3</v>
      </c>
    </row>
    <row r="55" spans="1:15" x14ac:dyDescent="0.4">
      <c r="A55">
        <v>1</v>
      </c>
      <c r="B55">
        <v>5</v>
      </c>
      <c r="C55">
        <v>3.3</v>
      </c>
      <c r="D55">
        <v>1.4</v>
      </c>
      <c r="E55">
        <v>0.2</v>
      </c>
      <c r="F55">
        <v>1</v>
      </c>
      <c r="N55">
        <f>SUMPRODUCT(Table1[[#This Row],[SepalLengthCm]:[Ones]],$H$6:$L$6)</f>
        <v>0.93716463215600121</v>
      </c>
      <c r="O55">
        <f>(N55-Table1[[#This Row],[Species_encoded]])^2</f>
        <v>3.948283452090637E-3</v>
      </c>
    </row>
    <row r="56" spans="1:15" x14ac:dyDescent="0.4">
      <c r="A56">
        <v>2</v>
      </c>
      <c r="B56">
        <v>7</v>
      </c>
      <c r="C56">
        <v>3.2</v>
      </c>
      <c r="D56">
        <v>4.7</v>
      </c>
      <c r="E56">
        <v>1.4</v>
      </c>
      <c r="F56">
        <v>1</v>
      </c>
      <c r="N56">
        <f>SUMPRODUCT(Table1[[#This Row],[SepalLengthCm]:[Ones]],$H$6:$L$6)</f>
        <v>2.203069034996938</v>
      </c>
      <c r="O56">
        <f>(N56-Table1[[#This Row],[Species_encoded]])^2</f>
        <v>4.1237032974587612E-2</v>
      </c>
    </row>
    <row r="57" spans="1:15" x14ac:dyDescent="0.4">
      <c r="A57">
        <v>2</v>
      </c>
      <c r="B57">
        <v>6.4</v>
      </c>
      <c r="C57">
        <v>3.2</v>
      </c>
      <c r="D57">
        <v>4.5</v>
      </c>
      <c r="E57">
        <v>1.5</v>
      </c>
      <c r="F57">
        <v>1</v>
      </c>
      <c r="N57">
        <f>SUMPRODUCT(Table1[[#This Row],[SepalLengthCm]:[Ones]],$H$6:$L$6)</f>
        <v>2.2845164409841612</v>
      </c>
      <c r="O57">
        <f>(N57-Table1[[#This Row],[Species_encoded]])^2</f>
        <v>8.0949605190293678E-2</v>
      </c>
    </row>
    <row r="58" spans="1:15" x14ac:dyDescent="0.4">
      <c r="A58">
        <v>2</v>
      </c>
      <c r="B58">
        <v>6.9</v>
      </c>
      <c r="C58">
        <v>3.1</v>
      </c>
      <c r="D58">
        <v>4.9000000000000004</v>
      </c>
      <c r="E58">
        <v>1.5</v>
      </c>
      <c r="F58">
        <v>1</v>
      </c>
      <c r="N58">
        <f>SUMPRODUCT(Table1[[#This Row],[SepalLengthCm]:[Ones]],$H$6:$L$6)</f>
        <v>2.3248599050688754</v>
      </c>
      <c r="O58">
        <f>(N58-Table1[[#This Row],[Species_encoded]])^2</f>
        <v>0.10553395792135874</v>
      </c>
    </row>
    <row r="59" spans="1:15" x14ac:dyDescent="0.4">
      <c r="A59">
        <v>2</v>
      </c>
      <c r="B59">
        <v>5.5</v>
      </c>
      <c r="C59">
        <v>2.2999999999999998</v>
      </c>
      <c r="D59">
        <v>4</v>
      </c>
      <c r="E59">
        <v>1.3</v>
      </c>
      <c r="F59">
        <v>1</v>
      </c>
      <c r="N59">
        <f>SUMPRODUCT(Table1[[#This Row],[SepalLengthCm]:[Ones]],$H$6:$L$6)</f>
        <v>2.1876229769871611</v>
      </c>
      <c r="O59">
        <f>(N59-Table1[[#This Row],[Species_encoded]])^2</f>
        <v>3.5202381493524795E-2</v>
      </c>
    </row>
    <row r="60" spans="1:15" x14ac:dyDescent="0.4">
      <c r="A60">
        <v>2</v>
      </c>
      <c r="B60">
        <v>6.5</v>
      </c>
      <c r="C60">
        <v>2.8</v>
      </c>
      <c r="D60">
        <v>4.5999999999999996</v>
      </c>
      <c r="E60">
        <v>1.5</v>
      </c>
      <c r="F60">
        <v>1</v>
      </c>
      <c r="N60">
        <f>SUMPRODUCT(Table1[[#This Row],[SepalLengthCm]:[Ones]],$H$6:$L$6)</f>
        <v>2.3139314485337219</v>
      </c>
      <c r="O60">
        <f>(N60-Table1[[#This Row],[Species_encoded]])^2</f>
        <v>9.8552954378480884E-2</v>
      </c>
    </row>
    <row r="61" spans="1:15" x14ac:dyDescent="0.4">
      <c r="A61">
        <v>2</v>
      </c>
      <c r="B61">
        <v>5.7</v>
      </c>
      <c r="C61">
        <v>2.8</v>
      </c>
      <c r="D61">
        <v>4.5</v>
      </c>
      <c r="E61">
        <v>1.3</v>
      </c>
      <c r="F61">
        <v>1</v>
      </c>
      <c r="N61">
        <f>SUMPRODUCT(Table1[[#This Row],[SepalLengthCm]:[Ones]],$H$6:$L$6)</f>
        <v>2.2570598136628131</v>
      </c>
      <c r="O61">
        <f>(N61-Table1[[#This Row],[Species_encoded]])^2</f>
        <v>6.6079747800360161E-2</v>
      </c>
    </row>
    <row r="62" spans="1:15" x14ac:dyDescent="0.4">
      <c r="A62">
        <v>2</v>
      </c>
      <c r="B62">
        <v>6.3</v>
      </c>
      <c r="C62">
        <v>3.3</v>
      </c>
      <c r="D62">
        <v>4.7</v>
      </c>
      <c r="E62">
        <v>1.6</v>
      </c>
      <c r="F62">
        <v>1</v>
      </c>
      <c r="N62">
        <f>SUMPRODUCT(Table1[[#This Row],[SepalLengthCm]:[Ones]],$H$6:$L$6)</f>
        <v>2.3974619425014492</v>
      </c>
      <c r="O62">
        <f>(N62-Table1[[#This Row],[Species_encoded]])^2</f>
        <v>0.15797599573702528</v>
      </c>
    </row>
    <row r="63" spans="1:15" x14ac:dyDescent="0.4">
      <c r="A63">
        <v>2</v>
      </c>
      <c r="B63">
        <v>4.9000000000000004</v>
      </c>
      <c r="C63">
        <v>2.4</v>
      </c>
      <c r="D63">
        <v>3.3</v>
      </c>
      <c r="E63">
        <v>1</v>
      </c>
      <c r="F63">
        <v>1</v>
      </c>
      <c r="N63">
        <f>SUMPRODUCT(Table1[[#This Row],[SepalLengthCm]:[Ones]],$H$6:$L$6)</f>
        <v>1.9071818805149867</v>
      </c>
      <c r="O63">
        <f>(N63-Table1[[#This Row],[Species_encoded]])^2</f>
        <v>8.6152033047342032E-3</v>
      </c>
    </row>
    <row r="64" spans="1:15" x14ac:dyDescent="0.4">
      <c r="A64">
        <v>2</v>
      </c>
      <c r="B64">
        <v>6.6</v>
      </c>
      <c r="C64">
        <v>2.9</v>
      </c>
      <c r="D64">
        <v>4.5999999999999996</v>
      </c>
      <c r="E64">
        <v>1.3</v>
      </c>
      <c r="F64">
        <v>1</v>
      </c>
      <c r="N64">
        <f>SUMPRODUCT(Table1[[#This Row],[SepalLengthCm]:[Ones]],$H$6:$L$6)</f>
        <v>2.1765509841964992</v>
      </c>
      <c r="O64">
        <f>(N64-Table1[[#This Row],[Species_encoded]])^2</f>
        <v>3.11702500207525E-2</v>
      </c>
    </row>
    <row r="65" spans="1:15" x14ac:dyDescent="0.4">
      <c r="A65">
        <v>2</v>
      </c>
      <c r="B65">
        <v>5.2</v>
      </c>
      <c r="C65">
        <v>2.7</v>
      </c>
      <c r="D65">
        <v>3.9</v>
      </c>
      <c r="E65">
        <v>1.4</v>
      </c>
      <c r="F65">
        <v>1</v>
      </c>
      <c r="N65">
        <f>SUMPRODUCT(Table1[[#This Row],[SepalLengthCm]:[Ones]],$H$6:$L$6)</f>
        <v>2.2411513123980336</v>
      </c>
      <c r="O65">
        <f>(N65-Table1[[#This Row],[Species_encoded]])^2</f>
        <v>5.8153955471293976E-2</v>
      </c>
    </row>
    <row r="66" spans="1:15" x14ac:dyDescent="0.4">
      <c r="A66">
        <v>2</v>
      </c>
      <c r="B66">
        <v>5</v>
      </c>
      <c r="C66">
        <v>2</v>
      </c>
      <c r="D66">
        <v>3.5</v>
      </c>
      <c r="E66">
        <v>1</v>
      </c>
      <c r="F66">
        <v>1</v>
      </c>
      <c r="N66">
        <f>SUMPRODUCT(Table1[[#This Row],[SepalLengthCm]:[Ones]],$H$6:$L$6)</f>
        <v>1.9592974604584656</v>
      </c>
      <c r="O66">
        <f>(N66-Table1[[#This Row],[Species_encoded]])^2</f>
        <v>1.6566967251301678E-3</v>
      </c>
    </row>
    <row r="67" spans="1:15" x14ac:dyDescent="0.4">
      <c r="A67">
        <v>2</v>
      </c>
      <c r="B67">
        <v>5.9</v>
      </c>
      <c r="C67">
        <v>3</v>
      </c>
      <c r="D67">
        <v>4.2</v>
      </c>
      <c r="E67">
        <v>1.5</v>
      </c>
      <c r="F67">
        <v>1</v>
      </c>
      <c r="N67">
        <f>SUMPRODUCT(Table1[[#This Row],[SepalLengthCm]:[Ones]],$H$6:$L$6)</f>
        <v>2.2801416021253389</v>
      </c>
      <c r="O67">
        <f>(N67-Table1[[#This Row],[Species_encoded]])^2</f>
        <v>7.8479317241351682E-2</v>
      </c>
    </row>
    <row r="68" spans="1:15" x14ac:dyDescent="0.4">
      <c r="A68">
        <v>2</v>
      </c>
      <c r="B68">
        <v>6</v>
      </c>
      <c r="C68">
        <v>2.2000000000000002</v>
      </c>
      <c r="D68">
        <v>4</v>
      </c>
      <c r="E68">
        <v>1</v>
      </c>
      <c r="F68">
        <v>1</v>
      </c>
      <c r="N68">
        <f>SUMPRODUCT(Table1[[#This Row],[SepalLengthCm]:[Ones]],$H$6:$L$6)</f>
        <v>1.9541919343368415</v>
      </c>
      <c r="O68">
        <f>(N68-Table1[[#This Row],[Species_encoded]])^2</f>
        <v>2.0983788798002441E-3</v>
      </c>
    </row>
    <row r="69" spans="1:15" x14ac:dyDescent="0.4">
      <c r="A69">
        <v>2</v>
      </c>
      <c r="B69">
        <v>6.1</v>
      </c>
      <c r="C69">
        <v>2.9</v>
      </c>
      <c r="D69">
        <v>4.7</v>
      </c>
      <c r="E69">
        <v>1.4</v>
      </c>
      <c r="F69">
        <v>1</v>
      </c>
      <c r="N69">
        <f>SUMPRODUCT(Table1[[#This Row],[SepalLengthCm]:[Ones]],$H$6:$L$6)</f>
        <v>2.3151238054118197</v>
      </c>
      <c r="O69">
        <f>(N69-Table1[[#This Row],[Species_encoded]])^2</f>
        <v>9.9303012737226429E-2</v>
      </c>
    </row>
    <row r="70" spans="1:15" x14ac:dyDescent="0.4">
      <c r="A70">
        <v>2</v>
      </c>
      <c r="B70">
        <v>5.6</v>
      </c>
      <c r="C70">
        <v>2.9</v>
      </c>
      <c r="D70">
        <v>3.6</v>
      </c>
      <c r="E70">
        <v>1.3</v>
      </c>
      <c r="F70">
        <v>1</v>
      </c>
      <c r="N70">
        <f>SUMPRODUCT(Table1[[#This Row],[SepalLengthCm]:[Ones]],$H$6:$L$6)</f>
        <v>2.0593082797938846</v>
      </c>
      <c r="O70">
        <f>(N70-Table1[[#This Row],[Species_encoded]])^2</f>
        <v>3.5174720521097057E-3</v>
      </c>
    </row>
    <row r="71" spans="1:15" x14ac:dyDescent="0.4">
      <c r="A71">
        <v>2</v>
      </c>
      <c r="B71">
        <v>6.7</v>
      </c>
      <c r="C71">
        <v>3.1</v>
      </c>
      <c r="D71">
        <v>4.4000000000000004</v>
      </c>
      <c r="E71">
        <v>1.4</v>
      </c>
      <c r="F71">
        <v>1</v>
      </c>
      <c r="N71">
        <f>SUMPRODUCT(Table1[[#This Row],[SepalLengthCm]:[Ones]],$H$6:$L$6)</f>
        <v>2.1723189079534779</v>
      </c>
      <c r="O71">
        <f>(N71-Table1[[#This Row],[Species_encoded]])^2</f>
        <v>2.9693806038279199E-2</v>
      </c>
    </row>
    <row r="72" spans="1:15" x14ac:dyDescent="0.4">
      <c r="A72">
        <v>2</v>
      </c>
      <c r="B72">
        <v>5.6</v>
      </c>
      <c r="C72">
        <v>3</v>
      </c>
      <c r="D72">
        <v>4.5</v>
      </c>
      <c r="E72">
        <v>1.5</v>
      </c>
      <c r="F72">
        <v>1</v>
      </c>
      <c r="N72">
        <f>SUMPRODUCT(Table1[[#This Row],[SepalLengthCm]:[Ones]],$H$6:$L$6)</f>
        <v>2.3811722251680614</v>
      </c>
      <c r="O72">
        <f>(N72-Table1[[#This Row],[Species_encoded]])^2</f>
        <v>0.14529226523957128</v>
      </c>
    </row>
    <row r="73" spans="1:15" x14ac:dyDescent="0.4">
      <c r="A73">
        <v>2</v>
      </c>
      <c r="B73">
        <v>5.8</v>
      </c>
      <c r="C73">
        <v>2.7</v>
      </c>
      <c r="D73">
        <v>4.0999999999999996</v>
      </c>
      <c r="E73">
        <v>1</v>
      </c>
      <c r="F73">
        <v>1</v>
      </c>
      <c r="N73">
        <f>SUMPRODUCT(Table1[[#This Row],[SepalLengthCm]:[Ones]],$H$6:$L$6)</f>
        <v>1.9767316892514475</v>
      </c>
      <c r="O73">
        <f>(N73-Table1[[#This Row],[Species_encoded]])^2</f>
        <v>5.4141428509120438E-4</v>
      </c>
    </row>
    <row r="74" spans="1:15" x14ac:dyDescent="0.4">
      <c r="A74">
        <v>2</v>
      </c>
      <c r="B74">
        <v>6.2</v>
      </c>
      <c r="C74">
        <v>2.2000000000000002</v>
      </c>
      <c r="D74">
        <v>4.5</v>
      </c>
      <c r="E74">
        <v>1.5</v>
      </c>
      <c r="F74">
        <v>1</v>
      </c>
      <c r="N74">
        <f>SUMPRODUCT(Table1[[#This Row],[SepalLengthCm]:[Ones]],$H$6:$L$6)</f>
        <v>2.3506958876647222</v>
      </c>
      <c r="O74">
        <f>(N74-Table1[[#This Row],[Species_encoded]])^2</f>
        <v>0.12298760562494741</v>
      </c>
    </row>
    <row r="75" spans="1:15" x14ac:dyDescent="0.4">
      <c r="A75">
        <v>2</v>
      </c>
      <c r="B75">
        <v>5.6</v>
      </c>
      <c r="C75">
        <v>2.5</v>
      </c>
      <c r="D75">
        <v>3.9</v>
      </c>
      <c r="E75">
        <v>1.1000000000000001</v>
      </c>
      <c r="F75">
        <v>1</v>
      </c>
      <c r="N75">
        <f>SUMPRODUCT(Table1[[#This Row],[SepalLengthCm]:[Ones]],$H$6:$L$6)</f>
        <v>2.0231192559786955</v>
      </c>
      <c r="O75">
        <f>(N75-Table1[[#This Row],[Species_encoded]])^2</f>
        <v>5.3449999700844587E-4</v>
      </c>
    </row>
    <row r="76" spans="1:15" x14ac:dyDescent="0.4">
      <c r="A76">
        <v>2</v>
      </c>
      <c r="B76">
        <v>5.9</v>
      </c>
      <c r="C76">
        <v>3.2</v>
      </c>
      <c r="D76">
        <v>4.8</v>
      </c>
      <c r="E76">
        <v>1.8</v>
      </c>
      <c r="F76">
        <v>1</v>
      </c>
      <c r="N76">
        <f>SUMPRODUCT(Table1[[#This Row],[SepalLengthCm]:[Ones]],$H$6:$L$6)</f>
        <v>2.5904718850935584</v>
      </c>
      <c r="O76">
        <f>(N76-Table1[[#This Row],[Species_encoded]])^2</f>
        <v>0.34865704708594047</v>
      </c>
    </row>
    <row r="77" spans="1:15" x14ac:dyDescent="0.4">
      <c r="A77">
        <v>2</v>
      </c>
      <c r="B77">
        <v>6.1</v>
      </c>
      <c r="C77">
        <v>2.8</v>
      </c>
      <c r="D77">
        <v>4</v>
      </c>
      <c r="E77">
        <v>1.3</v>
      </c>
      <c r="F77">
        <v>1</v>
      </c>
      <c r="N77">
        <f>SUMPRODUCT(Table1[[#This Row],[SepalLengthCm]:[Ones]],$H$6:$L$6)</f>
        <v>2.0996517438785989</v>
      </c>
      <c r="O77">
        <f>(N77-Table1[[#This Row],[Species_encoded]])^2</f>
        <v>9.9304700580458687E-3</v>
      </c>
    </row>
    <row r="78" spans="1:15" x14ac:dyDescent="0.4">
      <c r="A78">
        <v>2</v>
      </c>
      <c r="B78">
        <v>6.3</v>
      </c>
      <c r="C78">
        <v>2.5</v>
      </c>
      <c r="D78">
        <v>4.9000000000000004</v>
      </c>
      <c r="E78">
        <v>1.5</v>
      </c>
      <c r="F78">
        <v>1</v>
      </c>
      <c r="N78">
        <f>SUMPRODUCT(Table1[[#This Row],[SepalLengthCm]:[Ones]],$H$6:$L$6)</f>
        <v>2.4172538224547626</v>
      </c>
      <c r="O78">
        <f>(N78-Table1[[#This Row],[Species_encoded]])^2</f>
        <v>0.17410075235311057</v>
      </c>
    </row>
    <row r="79" spans="1:15" x14ac:dyDescent="0.4">
      <c r="A79">
        <v>2</v>
      </c>
      <c r="B79">
        <v>6.1</v>
      </c>
      <c r="C79">
        <v>2.8</v>
      </c>
      <c r="D79">
        <v>4.7</v>
      </c>
      <c r="E79">
        <v>1.2</v>
      </c>
      <c r="F79">
        <v>1</v>
      </c>
      <c r="N79">
        <f>SUMPRODUCT(Table1[[#This Row],[SepalLengthCm]:[Ones]],$H$6:$L$6)</f>
        <v>2.1975650115829026</v>
      </c>
      <c r="O79">
        <f>(N79-Table1[[#This Row],[Species_encoded]])^2</f>
        <v>3.9031933801752447E-2</v>
      </c>
    </row>
    <row r="80" spans="1:15" x14ac:dyDescent="0.4">
      <c r="A80">
        <v>2</v>
      </c>
      <c r="B80">
        <v>6.4</v>
      </c>
      <c r="C80">
        <v>2.9</v>
      </c>
      <c r="D80">
        <v>4.3</v>
      </c>
      <c r="E80">
        <v>1.3</v>
      </c>
      <c r="F80">
        <v>1</v>
      </c>
      <c r="N80">
        <f>SUMPRODUCT(Table1[[#This Row],[SepalLengthCm]:[Ones]],$H$6:$L$6)</f>
        <v>2.130401870922058</v>
      </c>
      <c r="O80">
        <f>(N80-Table1[[#This Row],[Species_encoded]])^2</f>
        <v>1.700464793997308E-2</v>
      </c>
    </row>
    <row r="81" spans="1:15" x14ac:dyDescent="0.4">
      <c r="A81">
        <v>2</v>
      </c>
      <c r="B81">
        <v>6.6</v>
      </c>
      <c r="C81">
        <v>3</v>
      </c>
      <c r="D81">
        <v>4.4000000000000004</v>
      </c>
      <c r="E81">
        <v>1.4</v>
      </c>
      <c r="F81">
        <v>1</v>
      </c>
      <c r="N81">
        <f>SUMPRODUCT(Table1[[#This Row],[SepalLengthCm]:[Ones]],$H$6:$L$6)</f>
        <v>2.1877178941844591</v>
      </c>
      <c r="O81">
        <f>(N81-Table1[[#This Row],[Species_encoded]])^2</f>
        <v>3.523800779704777E-2</v>
      </c>
    </row>
    <row r="82" spans="1:15" x14ac:dyDescent="0.4">
      <c r="A82">
        <v>2</v>
      </c>
      <c r="B82">
        <v>6.8</v>
      </c>
      <c r="C82">
        <v>2.8</v>
      </c>
      <c r="D82">
        <v>4.8</v>
      </c>
      <c r="E82">
        <v>1.4</v>
      </c>
      <c r="F82">
        <v>1</v>
      </c>
      <c r="N82">
        <f>SUMPRODUCT(Table1[[#This Row],[SepalLengthCm]:[Ones]],$H$6:$L$6)</f>
        <v>2.2654129484074677</v>
      </c>
      <c r="O82">
        <f>(N82-Table1[[#This Row],[Species_encoded]])^2</f>
        <v>7.0444033182345087E-2</v>
      </c>
    </row>
    <row r="83" spans="1:15" x14ac:dyDescent="0.4">
      <c r="A83">
        <v>2</v>
      </c>
      <c r="B83">
        <v>6.7</v>
      </c>
      <c r="C83">
        <v>3</v>
      </c>
      <c r="D83">
        <v>5</v>
      </c>
      <c r="E83">
        <v>1.7</v>
      </c>
      <c r="F83">
        <v>1</v>
      </c>
      <c r="N83">
        <f>SUMPRODUCT(Table1[[#This Row],[SepalLengthCm]:[Ones]],$H$6:$L$6)</f>
        <v>2.4959172437536727</v>
      </c>
      <c r="O83">
        <f>(N83-Table1[[#This Row],[Species_encoded]])^2</f>
        <v>0.24593391265223966</v>
      </c>
    </row>
    <row r="84" spans="1:15" x14ac:dyDescent="0.4">
      <c r="A84">
        <v>2</v>
      </c>
      <c r="B84">
        <v>6</v>
      </c>
      <c r="C84">
        <v>2.9</v>
      </c>
      <c r="D84">
        <v>4.5</v>
      </c>
      <c r="E84">
        <v>1.5</v>
      </c>
      <c r="F84">
        <v>1</v>
      </c>
      <c r="N84">
        <f>SUMPRODUCT(Table1[[#This Row],[SepalLengthCm]:[Ones]],$H$6:$L$6)</f>
        <v>2.3416897016307612</v>
      </c>
      <c r="O84">
        <f>(N84-Table1[[#This Row],[Species_encoded]])^2</f>
        <v>0.11675185220051859</v>
      </c>
    </row>
    <row r="85" spans="1:15" x14ac:dyDescent="0.4">
      <c r="A85">
        <v>2</v>
      </c>
      <c r="B85">
        <v>5.7</v>
      </c>
      <c r="C85">
        <v>2.6</v>
      </c>
      <c r="D85">
        <v>3.5</v>
      </c>
      <c r="E85">
        <v>1</v>
      </c>
      <c r="F85">
        <v>1</v>
      </c>
      <c r="N85">
        <f>SUMPRODUCT(Table1[[#This Row],[SepalLengthCm]:[Ones]],$H$6:$L$6)</f>
        <v>1.855927241118922</v>
      </c>
      <c r="O85">
        <f>(N85-Table1[[#This Row],[Species_encoded]])^2</f>
        <v>2.0756959851605226E-2</v>
      </c>
    </row>
    <row r="86" spans="1:15" x14ac:dyDescent="0.4">
      <c r="A86">
        <v>2</v>
      </c>
      <c r="B86">
        <v>5.5</v>
      </c>
      <c r="C86">
        <v>2.4</v>
      </c>
      <c r="D86">
        <v>3.8</v>
      </c>
      <c r="E86">
        <v>1.1000000000000001</v>
      </c>
      <c r="F86">
        <v>1</v>
      </c>
      <c r="N86">
        <f>SUMPRODUCT(Table1[[#This Row],[SepalLengthCm]:[Ones]],$H$6:$L$6)</f>
        <v>2.0158176698157586</v>
      </c>
      <c r="O86">
        <f>(N86-Table1[[#This Row],[Species_encoded]])^2</f>
        <v>2.5019867840036088E-4</v>
      </c>
    </row>
    <row r="87" spans="1:15" x14ac:dyDescent="0.4">
      <c r="A87">
        <v>2</v>
      </c>
      <c r="B87">
        <v>5.5</v>
      </c>
      <c r="C87">
        <v>2.4</v>
      </c>
      <c r="D87">
        <v>3.7</v>
      </c>
      <c r="E87">
        <v>1</v>
      </c>
      <c r="F87">
        <v>1</v>
      </c>
      <c r="N87">
        <f>SUMPRODUCT(Table1[[#This Row],[SepalLengthCm]:[Ones]],$H$6:$L$6)</f>
        <v>1.9321263583687203</v>
      </c>
      <c r="O87">
        <f>(N87-Table1[[#This Row],[Species_encoded]])^2</f>
        <v>4.6068312282913897E-3</v>
      </c>
    </row>
    <row r="88" spans="1:15" x14ac:dyDescent="0.4">
      <c r="A88">
        <v>2</v>
      </c>
      <c r="B88">
        <v>5.8</v>
      </c>
      <c r="C88">
        <v>2.7</v>
      </c>
      <c r="D88">
        <v>3.9</v>
      </c>
      <c r="E88">
        <v>1.2</v>
      </c>
      <c r="F88">
        <v>1</v>
      </c>
      <c r="N88">
        <f>SUMPRODUCT(Table1[[#This Row],[SepalLengthCm]:[Ones]],$H$6:$L$6)</f>
        <v>2.0533120225698536</v>
      </c>
      <c r="O88">
        <f>(N88-Table1[[#This Row],[Species_encoded]])^2</f>
        <v>2.8421717504885763E-3</v>
      </c>
    </row>
    <row r="89" spans="1:15" x14ac:dyDescent="0.4">
      <c r="A89">
        <v>2</v>
      </c>
      <c r="B89">
        <v>6</v>
      </c>
      <c r="C89">
        <v>2.7</v>
      </c>
      <c r="D89">
        <v>5.0999999999999996</v>
      </c>
      <c r="E89">
        <v>1.6</v>
      </c>
      <c r="F89">
        <v>1</v>
      </c>
      <c r="N89">
        <f>SUMPRODUCT(Table1[[#This Row],[SepalLengthCm]:[Ones]],$H$6:$L$6)</f>
        <v>2.5477292436020385</v>
      </c>
      <c r="O89">
        <f>(N89-Table1[[#This Row],[Species_encoded]])^2</f>
        <v>0.30000732429686117</v>
      </c>
    </row>
    <row r="90" spans="1:15" x14ac:dyDescent="0.4">
      <c r="A90">
        <v>2</v>
      </c>
      <c r="B90">
        <v>5.4</v>
      </c>
      <c r="C90">
        <v>3</v>
      </c>
      <c r="D90">
        <v>4.5</v>
      </c>
      <c r="E90">
        <v>1.5</v>
      </c>
      <c r="F90">
        <v>1</v>
      </c>
      <c r="N90">
        <f>SUMPRODUCT(Table1[[#This Row],[SepalLengthCm]:[Ones]],$H$6:$L$6)</f>
        <v>2.4031248290753742</v>
      </c>
      <c r="O90">
        <f>(N90-Table1[[#This Row],[Species_encoded]])^2</f>
        <v>0.16250962781704964</v>
      </c>
    </row>
    <row r="91" spans="1:15" x14ac:dyDescent="0.4">
      <c r="A91">
        <v>2</v>
      </c>
      <c r="B91">
        <v>6</v>
      </c>
      <c r="C91">
        <v>3.4</v>
      </c>
      <c r="D91">
        <v>4.5</v>
      </c>
      <c r="E91">
        <v>1.6</v>
      </c>
      <c r="F91">
        <v>1</v>
      </c>
      <c r="N91">
        <f>SUMPRODUCT(Table1[[#This Row],[SepalLengthCm]:[Ones]],$H$6:$L$6)</f>
        <v>2.3805670192972577</v>
      </c>
      <c r="O91">
        <f>(N91-Table1[[#This Row],[Species_encoded]])^2</f>
        <v>0.14483125617679929</v>
      </c>
    </row>
    <row r="92" spans="1:15" x14ac:dyDescent="0.4">
      <c r="A92">
        <v>2</v>
      </c>
      <c r="B92">
        <v>6.7</v>
      </c>
      <c r="C92">
        <v>3.1</v>
      </c>
      <c r="D92">
        <v>4.7</v>
      </c>
      <c r="E92">
        <v>1.5</v>
      </c>
      <c r="F92">
        <v>1</v>
      </c>
      <c r="N92">
        <f>SUMPRODUCT(Table1[[#This Row],[SepalLengthCm]:[Ones]],$H$6:$L$6)</f>
        <v>2.3014113641883527</v>
      </c>
      <c r="O92">
        <f>(N92-Table1[[#This Row],[Species_encoded]])^2</f>
        <v>9.0848810461883769E-2</v>
      </c>
    </row>
    <row r="93" spans="1:15" x14ac:dyDescent="0.4">
      <c r="A93">
        <v>2</v>
      </c>
      <c r="B93">
        <v>6.3</v>
      </c>
      <c r="C93">
        <v>2.2999999999999998</v>
      </c>
      <c r="D93">
        <v>4.4000000000000004</v>
      </c>
      <c r="E93">
        <v>1.3</v>
      </c>
      <c r="F93">
        <v>1</v>
      </c>
      <c r="N93">
        <f>SUMPRODUCT(Table1[[#This Row],[SepalLengthCm]:[Ones]],$H$6:$L$6)</f>
        <v>2.1906148509335814</v>
      </c>
      <c r="O93">
        <f>(N93-Table1[[#This Row],[Species_encoded]])^2</f>
        <v>3.6334021396431472E-2</v>
      </c>
    </row>
    <row r="94" spans="1:15" x14ac:dyDescent="0.4">
      <c r="A94">
        <v>2</v>
      </c>
      <c r="B94">
        <v>5.6</v>
      </c>
      <c r="C94">
        <v>3</v>
      </c>
      <c r="D94">
        <v>4.0999999999999996</v>
      </c>
      <c r="E94">
        <v>1.3</v>
      </c>
      <c r="F94">
        <v>1</v>
      </c>
      <c r="N94">
        <f>SUMPRODUCT(Table1[[#This Row],[SepalLengthCm]:[Ones]],$H$6:$L$6)</f>
        <v>2.1683884574861487</v>
      </c>
      <c r="O94">
        <f>(N94-Table1[[#This Row],[Species_encoded]])^2</f>
        <v>2.8354672614564515E-2</v>
      </c>
    </row>
    <row r="95" spans="1:15" x14ac:dyDescent="0.4">
      <c r="A95">
        <v>2</v>
      </c>
      <c r="B95">
        <v>5.5</v>
      </c>
      <c r="C95">
        <v>2.5</v>
      </c>
      <c r="D95">
        <v>4</v>
      </c>
      <c r="E95">
        <v>1.3</v>
      </c>
      <c r="F95">
        <v>1</v>
      </c>
      <c r="N95">
        <f>SUMPRODUCT(Table1[[#This Row],[SepalLengthCm]:[Ones]],$H$6:$L$6)</f>
        <v>2.1787776084325117</v>
      </c>
      <c r="O95">
        <f>(N95-Table1[[#This Row],[Species_encoded]])^2</f>
        <v>3.1961433276848465E-2</v>
      </c>
    </row>
    <row r="96" spans="1:15" x14ac:dyDescent="0.4">
      <c r="A96">
        <v>2</v>
      </c>
      <c r="B96">
        <v>5.5</v>
      </c>
      <c r="C96">
        <v>2.6</v>
      </c>
      <c r="D96">
        <v>4.4000000000000004</v>
      </c>
      <c r="E96">
        <v>1.2</v>
      </c>
      <c r="F96">
        <v>1</v>
      </c>
      <c r="N96">
        <f>SUMPRODUCT(Table1[[#This Row],[SepalLengthCm]:[Ones]],$H$6:$L$6)</f>
        <v>2.204166474677737</v>
      </c>
      <c r="O96">
        <f>(N96-Table1[[#This Row],[Species_encoded]])^2</f>
        <v>4.1683949382335009E-2</v>
      </c>
    </row>
    <row r="97" spans="1:15" x14ac:dyDescent="0.4">
      <c r="A97">
        <v>2</v>
      </c>
      <c r="B97">
        <v>6.1</v>
      </c>
      <c r="C97">
        <v>3</v>
      </c>
      <c r="D97">
        <v>4.5999999999999996</v>
      </c>
      <c r="E97">
        <v>1.4</v>
      </c>
      <c r="F97">
        <v>1</v>
      </c>
      <c r="N97">
        <f>SUMPRODUCT(Table1[[#This Row],[SepalLengthCm]:[Ones]],$H$6:$L$6)</f>
        <v>2.2880005487405768</v>
      </c>
      <c r="O97">
        <f>(N97-Table1[[#This Row],[Species_encoded]])^2</f>
        <v>8.2944316074873348E-2</v>
      </c>
    </row>
    <row r="98" spans="1:15" x14ac:dyDescent="0.4">
      <c r="A98">
        <v>2</v>
      </c>
      <c r="B98">
        <v>5.8</v>
      </c>
      <c r="C98">
        <v>2.6</v>
      </c>
      <c r="D98">
        <v>4</v>
      </c>
      <c r="E98">
        <v>1.2</v>
      </c>
      <c r="F98">
        <v>1</v>
      </c>
      <c r="N98">
        <f>SUMPRODUCT(Table1[[#This Row],[SepalLengthCm]:[Ones]],$H$6:$L$6)</f>
        <v>2.0804352792410965</v>
      </c>
      <c r="O98">
        <f>(N98-Table1[[#This Row],[Species_encoded]])^2</f>
        <v>6.4698341465931697E-3</v>
      </c>
    </row>
    <row r="99" spans="1:15" x14ac:dyDescent="0.4">
      <c r="A99">
        <v>2</v>
      </c>
      <c r="B99">
        <v>5</v>
      </c>
      <c r="C99">
        <v>2.2999999999999998</v>
      </c>
      <c r="D99">
        <v>3.3</v>
      </c>
      <c r="E99">
        <v>1</v>
      </c>
      <c r="F99">
        <v>1</v>
      </c>
      <c r="N99">
        <f>SUMPRODUCT(Table1[[#This Row],[SepalLengthCm]:[Ones]],$H$6:$L$6)</f>
        <v>1.9006282628386555</v>
      </c>
      <c r="O99">
        <f>(N99-Table1[[#This Row],[Species_encoded]])^2</f>
        <v>9.8747421464633368E-3</v>
      </c>
    </row>
    <row r="100" spans="1:15" x14ac:dyDescent="0.4">
      <c r="A100">
        <v>2</v>
      </c>
      <c r="B100">
        <v>5.6</v>
      </c>
      <c r="C100">
        <v>2.7</v>
      </c>
      <c r="D100">
        <v>4.2</v>
      </c>
      <c r="E100">
        <v>1.3</v>
      </c>
      <c r="F100">
        <v>1</v>
      </c>
      <c r="N100">
        <f>SUMPRODUCT(Table1[[#This Row],[SepalLengthCm]:[Ones]],$H$6:$L$6)</f>
        <v>2.2043570827120407</v>
      </c>
      <c r="O100">
        <f>(N100-Table1[[#This Row],[Species_encoded]])^2</f>
        <v>4.1761817254575832E-2</v>
      </c>
    </row>
    <row r="101" spans="1:15" x14ac:dyDescent="0.4">
      <c r="A101">
        <v>2</v>
      </c>
      <c r="B101">
        <v>5.7</v>
      </c>
      <c r="C101">
        <v>3</v>
      </c>
      <c r="D101">
        <v>4.2</v>
      </c>
      <c r="E101">
        <v>1.2</v>
      </c>
      <c r="F101">
        <v>1</v>
      </c>
      <c r="N101">
        <f>SUMPRODUCT(Table1[[#This Row],[SepalLengthCm]:[Ones]],$H$6:$L$6)</f>
        <v>2.1191219888732888</v>
      </c>
      <c r="O101">
        <f>(N101-Table1[[#This Row],[Species_encoded]])^2</f>
        <v>1.4190048233127951E-2</v>
      </c>
    </row>
    <row r="102" spans="1:15" x14ac:dyDescent="0.4">
      <c r="A102">
        <v>2</v>
      </c>
      <c r="B102">
        <v>5.7</v>
      </c>
      <c r="C102">
        <v>2.9</v>
      </c>
      <c r="D102">
        <v>4.2</v>
      </c>
      <c r="E102">
        <v>1.3</v>
      </c>
      <c r="F102">
        <v>1</v>
      </c>
      <c r="N102">
        <f>SUMPRODUCT(Table1[[#This Row],[SepalLengthCm]:[Ones]],$H$6:$L$6)</f>
        <v>2.1845354122037346</v>
      </c>
      <c r="O102">
        <f>(N102-Table1[[#This Row],[Species_encoded]])^2</f>
        <v>3.4053318357202239E-2</v>
      </c>
    </row>
    <row r="103" spans="1:15" x14ac:dyDescent="0.4">
      <c r="A103">
        <v>2</v>
      </c>
      <c r="B103">
        <v>6.2</v>
      </c>
      <c r="C103">
        <v>2.9</v>
      </c>
      <c r="D103">
        <v>4.3</v>
      </c>
      <c r="E103">
        <v>1.3</v>
      </c>
      <c r="F103">
        <v>1</v>
      </c>
      <c r="N103">
        <f>SUMPRODUCT(Table1[[#This Row],[SepalLengthCm]:[Ones]],$H$6:$L$6)</f>
        <v>2.1523544748293708</v>
      </c>
      <c r="O103">
        <f>(N103-Table1[[#This Row],[Species_encoded]])^2</f>
        <v>2.3211886000533383E-2</v>
      </c>
    </row>
    <row r="104" spans="1:15" x14ac:dyDescent="0.4">
      <c r="A104">
        <v>2</v>
      </c>
      <c r="B104">
        <v>5.0999999999999996</v>
      </c>
      <c r="C104">
        <v>2.5</v>
      </c>
      <c r="D104">
        <v>3</v>
      </c>
      <c r="E104">
        <v>1.1000000000000001</v>
      </c>
      <c r="F104">
        <v>1</v>
      </c>
      <c r="N104">
        <f>SUMPRODUCT(Table1[[#This Row],[SepalLengthCm]:[Ones]],$H$6:$L$6)</f>
        <v>1.8736956142017169</v>
      </c>
      <c r="O104">
        <f>(N104-Table1[[#This Row],[Species_encoded]])^2</f>
        <v>1.595279787188153E-2</v>
      </c>
    </row>
    <row r="105" spans="1:15" x14ac:dyDescent="0.4">
      <c r="A105">
        <v>2</v>
      </c>
      <c r="B105">
        <v>5.7</v>
      </c>
      <c r="C105">
        <v>2.8</v>
      </c>
      <c r="D105">
        <v>4.0999999999999996</v>
      </c>
      <c r="E105">
        <v>1.3</v>
      </c>
      <c r="F105">
        <v>1</v>
      </c>
      <c r="N105">
        <f>SUMPRODUCT(Table1[[#This Row],[SepalLengthCm]:[Ones]],$H$6:$L$6)</f>
        <v>2.1662575240871416</v>
      </c>
      <c r="O105">
        <f>(N105-Table1[[#This Row],[Species_encoded]])^2</f>
        <v>2.7641564315586457E-2</v>
      </c>
    </row>
    <row r="106" spans="1:15" x14ac:dyDescent="0.4">
      <c r="A106">
        <v>3</v>
      </c>
      <c r="B106">
        <v>6.3</v>
      </c>
      <c r="C106">
        <v>3.3</v>
      </c>
      <c r="D106">
        <v>6</v>
      </c>
      <c r="E106">
        <v>2.5</v>
      </c>
      <c r="F106">
        <v>1</v>
      </c>
      <c r="N106">
        <f>SUMPRODUCT(Table1[[#This Row],[SepalLengthCm]:[Ones]],$H$6:$L$6)</f>
        <v>3.2414860351004684</v>
      </c>
      <c r="O106">
        <f>(N106-Table1[[#This Row],[Species_encoded]])^2</f>
        <v>5.8315505148544652E-2</v>
      </c>
    </row>
    <row r="107" spans="1:15" x14ac:dyDescent="0.4">
      <c r="A107">
        <v>3</v>
      </c>
      <c r="B107">
        <v>5.8</v>
      </c>
      <c r="C107">
        <v>2.7</v>
      </c>
      <c r="D107">
        <v>5.0999999999999996</v>
      </c>
      <c r="E107">
        <v>1.9</v>
      </c>
      <c r="F107">
        <v>1</v>
      </c>
      <c r="N107">
        <f>SUMPRODUCT(Table1[[#This Row],[SepalLengthCm]:[Ones]],$H$6:$L$6)</f>
        <v>2.7526540646687137</v>
      </c>
      <c r="O107">
        <f>(N107-Table1[[#This Row],[Species_encoded]])^2</f>
        <v>6.1180011724908889E-2</v>
      </c>
    </row>
    <row r="108" spans="1:15" x14ac:dyDescent="0.4">
      <c r="A108">
        <v>3</v>
      </c>
      <c r="B108">
        <v>7.1</v>
      </c>
      <c r="C108">
        <v>3</v>
      </c>
      <c r="D108">
        <v>5.9</v>
      </c>
      <c r="E108">
        <v>2.1</v>
      </c>
      <c r="F108">
        <v>1</v>
      </c>
      <c r="N108">
        <f>SUMPRODUCT(Table1[[#This Row],[SepalLengthCm]:[Ones]],$H$6:$L$6)</f>
        <v>2.9002801436967913</v>
      </c>
      <c r="O108">
        <f>(N108-Table1[[#This Row],[Species_encoded]])^2</f>
        <v>9.9440497411325875E-3</v>
      </c>
    </row>
    <row r="109" spans="1:15" x14ac:dyDescent="0.4">
      <c r="A109">
        <v>3</v>
      </c>
      <c r="B109">
        <v>6.3</v>
      </c>
      <c r="C109">
        <v>2.9</v>
      </c>
      <c r="D109">
        <v>5.6</v>
      </c>
      <c r="E109">
        <v>1.8</v>
      </c>
      <c r="F109">
        <v>1</v>
      </c>
      <c r="N109">
        <f>SUMPRODUCT(Table1[[#This Row],[SepalLengthCm]:[Ones]],$H$6:$L$6)</f>
        <v>2.7414393092622507</v>
      </c>
      <c r="O109">
        <f>(N109-Table1[[#This Row],[Species_encoded]])^2</f>
        <v>6.6853630794782057E-2</v>
      </c>
    </row>
    <row r="110" spans="1:15" x14ac:dyDescent="0.4">
      <c r="A110">
        <v>3</v>
      </c>
      <c r="B110">
        <v>6.5</v>
      </c>
      <c r="C110">
        <v>3</v>
      </c>
      <c r="D110">
        <v>5.8</v>
      </c>
      <c r="E110">
        <v>2.2000000000000002</v>
      </c>
      <c r="F110">
        <v>1</v>
      </c>
      <c r="N110">
        <f>SUMPRODUCT(Table1[[#This Row],[SepalLengthCm]:[Ones]],$H$6:$L$6)</f>
        <v>3.0044281220779321</v>
      </c>
      <c r="O110">
        <f>(N110-Table1[[#This Row],[Species_encoded]])^2</f>
        <v>1.9608265137069556E-5</v>
      </c>
    </row>
    <row r="111" spans="1:15" x14ac:dyDescent="0.4">
      <c r="A111">
        <v>3</v>
      </c>
      <c r="B111">
        <v>7.6</v>
      </c>
      <c r="C111">
        <v>3</v>
      </c>
      <c r="D111">
        <v>6.6</v>
      </c>
      <c r="E111">
        <v>2.1</v>
      </c>
      <c r="F111">
        <v>1</v>
      </c>
      <c r="N111">
        <f>SUMPRODUCT(Table1[[#This Row],[SepalLengthCm]:[Ones]],$H$6:$L$6)</f>
        <v>3.0043026406859341</v>
      </c>
      <c r="O111">
        <f>(N111-Table1[[#This Row],[Species_encoded]])^2</f>
        <v>1.8512716872255563E-5</v>
      </c>
    </row>
    <row r="112" spans="1:15" x14ac:dyDescent="0.4">
      <c r="A112">
        <v>3</v>
      </c>
      <c r="B112">
        <v>4.9000000000000004</v>
      </c>
      <c r="C112">
        <v>2.5</v>
      </c>
      <c r="D112">
        <v>4.5</v>
      </c>
      <c r="E112">
        <v>1.7</v>
      </c>
      <c r="F112">
        <v>1</v>
      </c>
      <c r="N112">
        <f>SUMPRODUCT(Table1[[#This Row],[SepalLengthCm]:[Ones]],$H$6:$L$6)</f>
        <v>2.6021012383365223</v>
      </c>
      <c r="O112">
        <f>(N112-Table1[[#This Row],[Species_encoded]])^2</f>
        <v>0.15832342453332904</v>
      </c>
    </row>
    <row r="113" spans="1:15" x14ac:dyDescent="0.4">
      <c r="A113">
        <v>3</v>
      </c>
      <c r="B113">
        <v>7.3</v>
      </c>
      <c r="C113">
        <v>2.9</v>
      </c>
      <c r="D113">
        <v>6.3</v>
      </c>
      <c r="E113">
        <v>1.8</v>
      </c>
      <c r="F113">
        <v>1</v>
      </c>
      <c r="N113">
        <f>SUMPRODUCT(Table1[[#This Row],[SepalLengthCm]:[Ones]],$H$6:$L$6)</f>
        <v>2.7905802964831117</v>
      </c>
      <c r="O113">
        <f>(N113-Table1[[#This Row],[Species_encoded]])^2</f>
        <v>4.3856612221101404E-2</v>
      </c>
    </row>
    <row r="114" spans="1:15" x14ac:dyDescent="0.4">
      <c r="A114">
        <v>3</v>
      </c>
      <c r="B114">
        <v>6.7</v>
      </c>
      <c r="C114">
        <v>2.5</v>
      </c>
      <c r="D114">
        <v>5.8</v>
      </c>
      <c r="E114">
        <v>1.8</v>
      </c>
      <c r="F114">
        <v>1</v>
      </c>
      <c r="N114">
        <f>SUMPRODUCT(Table1[[#This Row],[SepalLengthCm]:[Ones]],$H$6:$L$6)</f>
        <v>2.7606259833447599</v>
      </c>
      <c r="O114">
        <f>(N114-Table1[[#This Row],[Species_encoded]])^2</f>
        <v>5.7299919849663143E-2</v>
      </c>
    </row>
    <row r="115" spans="1:15" x14ac:dyDescent="0.4">
      <c r="A115">
        <v>3</v>
      </c>
      <c r="B115">
        <v>7.2</v>
      </c>
      <c r="C115">
        <v>3.6</v>
      </c>
      <c r="D115">
        <v>6.1</v>
      </c>
      <c r="E115">
        <v>2.5</v>
      </c>
      <c r="F115">
        <v>1</v>
      </c>
      <c r="N115">
        <f>SUMPRODUCT(Table1[[#This Row],[SepalLengthCm]:[Ones]],$H$6:$L$6)</f>
        <v>3.1521318370795046</v>
      </c>
      <c r="O115">
        <f>(N115-Table1[[#This Row],[Species_encoded]])^2</f>
        <v>2.3144095853184936E-2</v>
      </c>
    </row>
    <row r="116" spans="1:15" x14ac:dyDescent="0.4">
      <c r="A116">
        <v>3</v>
      </c>
      <c r="B116">
        <v>6.5</v>
      </c>
      <c r="C116">
        <v>3.2</v>
      </c>
      <c r="D116">
        <v>5.0999999999999996</v>
      </c>
      <c r="E116">
        <v>2</v>
      </c>
      <c r="F116">
        <v>1</v>
      </c>
      <c r="N116">
        <f>SUMPRODUCT(Table1[[#This Row],[SepalLengthCm]:[Ones]],$H$6:$L$6)</f>
        <v>2.714697268659616</v>
      </c>
      <c r="O116">
        <f>(N116-Table1[[#This Row],[Species_encoded]])^2</f>
        <v>8.1397648510283319E-2</v>
      </c>
    </row>
    <row r="117" spans="1:15" x14ac:dyDescent="0.4">
      <c r="A117">
        <v>3</v>
      </c>
      <c r="B117">
        <v>6.4</v>
      </c>
      <c r="C117">
        <v>2.7</v>
      </c>
      <c r="D117">
        <v>5.3</v>
      </c>
      <c r="E117">
        <v>1.9</v>
      </c>
      <c r="F117">
        <v>1</v>
      </c>
      <c r="N117">
        <f>SUMPRODUCT(Table1[[#This Row],[SepalLengthCm]:[Ones]],$H$6:$L$6)</f>
        <v>2.7321973977346112</v>
      </c>
      <c r="O117">
        <f>(N117-Table1[[#This Row],[Species_encoded]])^2</f>
        <v>7.1718233780114007E-2</v>
      </c>
    </row>
    <row r="118" spans="1:15" x14ac:dyDescent="0.4">
      <c r="A118">
        <v>3</v>
      </c>
      <c r="B118">
        <v>6.8</v>
      </c>
      <c r="C118">
        <v>3</v>
      </c>
      <c r="D118">
        <v>5.5</v>
      </c>
      <c r="E118">
        <v>2.1</v>
      </c>
      <c r="F118">
        <v>1</v>
      </c>
      <c r="N118">
        <f>SUMPRODUCT(Table1[[#This Row],[SepalLengthCm]:[Ones]],$H$6:$L$6)</f>
        <v>2.8424067599820892</v>
      </c>
      <c r="O118">
        <f>(N118-Table1[[#This Row],[Species_encoded]])^2</f>
        <v>2.4835629299342826E-2</v>
      </c>
    </row>
    <row r="119" spans="1:15" x14ac:dyDescent="0.4">
      <c r="A119">
        <v>3</v>
      </c>
      <c r="B119">
        <v>5.7</v>
      </c>
      <c r="C119">
        <v>2.5</v>
      </c>
      <c r="D119">
        <v>5</v>
      </c>
      <c r="E119">
        <v>2</v>
      </c>
      <c r="F119">
        <v>1</v>
      </c>
      <c r="N119">
        <f>SUMPRODUCT(Table1[[#This Row],[SepalLengthCm]:[Ones]],$H$6:$L$6)</f>
        <v>2.810765901836223</v>
      </c>
      <c r="O119">
        <f>(N119-Table1[[#This Row],[Species_encoded]])^2</f>
        <v>3.5809543907857996E-2</v>
      </c>
    </row>
    <row r="120" spans="1:15" x14ac:dyDescent="0.4">
      <c r="A120">
        <v>3</v>
      </c>
      <c r="B120">
        <v>5.8</v>
      </c>
      <c r="C120">
        <v>2.8</v>
      </c>
      <c r="D120">
        <v>5.0999999999999996</v>
      </c>
      <c r="E120">
        <v>2.4</v>
      </c>
      <c r="F120">
        <v>1</v>
      </c>
      <c r="N120">
        <f>SUMPRODUCT(Table1[[#This Row],[SepalLengthCm]:[Ones]],$H$6:$L$6)</f>
        <v>3.0531850756569936</v>
      </c>
      <c r="O120">
        <f>(N120-Table1[[#This Row],[Species_encoded]])^2</f>
        <v>2.8286522726401328E-3</v>
      </c>
    </row>
    <row r="121" spans="1:15" x14ac:dyDescent="0.4">
      <c r="A121">
        <v>3</v>
      </c>
      <c r="B121">
        <v>6.4</v>
      </c>
      <c r="C121">
        <v>3.2</v>
      </c>
      <c r="D121">
        <v>5.3</v>
      </c>
      <c r="E121">
        <v>2.2999999999999998</v>
      </c>
      <c r="F121">
        <v>1</v>
      </c>
      <c r="N121">
        <f>SUMPRODUCT(Table1[[#This Row],[SepalLengthCm]:[Ones]],$H$6:$L$6)</f>
        <v>2.9540469325604706</v>
      </c>
      <c r="O121">
        <f>(N121-Table1[[#This Row],[Species_encoded]])^2</f>
        <v>2.1116844071019398E-3</v>
      </c>
    </row>
    <row r="122" spans="1:15" x14ac:dyDescent="0.4">
      <c r="A122">
        <v>3</v>
      </c>
      <c r="B122">
        <v>6.5</v>
      </c>
      <c r="C122">
        <v>3</v>
      </c>
      <c r="D122">
        <v>5.5</v>
      </c>
      <c r="E122">
        <v>1.8</v>
      </c>
      <c r="F122">
        <v>1</v>
      </c>
      <c r="N122">
        <f>SUMPRODUCT(Table1[[#This Row],[SepalLengthCm]:[Ones]],$H$6:$L$6)</f>
        <v>2.6923634486836949</v>
      </c>
      <c r="O122">
        <f>(N122-Table1[[#This Row],[Species_encoded]])^2</f>
        <v>9.4640247705789604E-2</v>
      </c>
    </row>
    <row r="123" spans="1:15" x14ac:dyDescent="0.4">
      <c r="A123">
        <v>3</v>
      </c>
      <c r="B123">
        <v>7.7</v>
      </c>
      <c r="C123">
        <v>3.8</v>
      </c>
      <c r="D123">
        <v>6.7</v>
      </c>
      <c r="E123">
        <v>2.2000000000000002</v>
      </c>
      <c r="F123">
        <v>1</v>
      </c>
      <c r="N123">
        <f>SUMPRODUCT(Table1[[#This Row],[SepalLengthCm]:[Ones]],$H$6:$L$6)</f>
        <v>3.0416361759607176</v>
      </c>
      <c r="O123">
        <f>(N123-Table1[[#This Row],[Species_encoded]])^2</f>
        <v>1.7335711486318346E-3</v>
      </c>
    </row>
    <row r="124" spans="1:15" x14ac:dyDescent="0.4">
      <c r="A124">
        <v>3</v>
      </c>
      <c r="B124">
        <v>7.7</v>
      </c>
      <c r="C124">
        <v>2.6</v>
      </c>
      <c r="D124">
        <v>6.9</v>
      </c>
      <c r="E124">
        <v>2.2999999999999998</v>
      </c>
      <c r="F124">
        <v>1</v>
      </c>
      <c r="N124">
        <f>SUMPRODUCT(Table1[[#This Row],[SepalLengthCm]:[Ones]],$H$6:$L$6)</f>
        <v>3.2011002711295724</v>
      </c>
      <c r="O124">
        <f>(N124-Table1[[#This Row],[Species_encoded]])^2</f>
        <v>4.0441319048387533E-2</v>
      </c>
    </row>
    <row r="125" spans="1:15" x14ac:dyDescent="0.4">
      <c r="A125">
        <v>3</v>
      </c>
      <c r="B125">
        <v>6</v>
      </c>
      <c r="C125">
        <v>2.2000000000000002</v>
      </c>
      <c r="D125">
        <v>5</v>
      </c>
      <c r="E125">
        <v>1.5</v>
      </c>
      <c r="F125">
        <v>1</v>
      </c>
      <c r="N125">
        <f>SUMPRODUCT(Table1[[#This Row],[SepalLengthCm]:[Ones]],$H$6:$L$6)</f>
        <v>2.486151353541624</v>
      </c>
      <c r="O125">
        <f>(N125-Table1[[#This Row],[Species_encoded]])^2</f>
        <v>0.2640404314671051</v>
      </c>
    </row>
    <row r="126" spans="1:15" x14ac:dyDescent="0.4">
      <c r="A126">
        <v>3</v>
      </c>
      <c r="B126">
        <v>6.9</v>
      </c>
      <c r="C126">
        <v>3.2</v>
      </c>
      <c r="D126">
        <v>5.7</v>
      </c>
      <c r="E126">
        <v>2.2999999999999998</v>
      </c>
      <c r="F126">
        <v>1</v>
      </c>
      <c r="N126">
        <f>SUMPRODUCT(Table1[[#This Row],[SepalLengthCm]:[Ones]],$H$6:$L$6)</f>
        <v>2.9899677123678603</v>
      </c>
      <c r="O126">
        <f>(N126-Table1[[#This Row],[Species_encoded]])^2</f>
        <v>1.0064679513398324E-4</v>
      </c>
    </row>
    <row r="127" spans="1:15" x14ac:dyDescent="0.4">
      <c r="A127">
        <v>3</v>
      </c>
      <c r="B127">
        <v>5.6</v>
      </c>
      <c r="C127">
        <v>2.8</v>
      </c>
      <c r="D127">
        <v>4.9000000000000004</v>
      </c>
      <c r="E127">
        <v>2</v>
      </c>
      <c r="F127">
        <v>1</v>
      </c>
      <c r="N127">
        <f>SUMPRODUCT(Table1[[#This Row],[SepalLengthCm]:[Ones]],$H$6:$L$6)</f>
        <v>2.7857735785639868</v>
      </c>
      <c r="O127">
        <f>(N127-Table1[[#This Row],[Species_encoded]])^2</f>
        <v>4.5892959641280345E-2</v>
      </c>
    </row>
    <row r="128" spans="1:15" x14ac:dyDescent="0.4">
      <c r="A128">
        <v>3</v>
      </c>
      <c r="B128">
        <v>7.7</v>
      </c>
      <c r="C128">
        <v>2.8</v>
      </c>
      <c r="D128">
        <v>6.7</v>
      </c>
      <c r="E128">
        <v>2</v>
      </c>
      <c r="F128">
        <v>1</v>
      </c>
      <c r="N128">
        <f>SUMPRODUCT(Table1[[#This Row],[SepalLengthCm]:[Ones]],$H$6:$L$6)</f>
        <v>2.9638815406277246</v>
      </c>
      <c r="O128">
        <f>(N128-Table1[[#This Row],[Species_encoded]])^2</f>
        <v>1.3045431074267103E-3</v>
      </c>
    </row>
    <row r="129" spans="1:15" x14ac:dyDescent="0.4">
      <c r="A129">
        <v>3</v>
      </c>
      <c r="B129">
        <v>6.3</v>
      </c>
      <c r="C129">
        <v>2.7</v>
      </c>
      <c r="D129">
        <v>4.9000000000000004</v>
      </c>
      <c r="E129">
        <v>1.8</v>
      </c>
      <c r="F129">
        <v>1</v>
      </c>
      <c r="N129">
        <f>SUMPRODUCT(Table1[[#This Row],[SepalLengthCm]:[Ones]],$H$6:$L$6)</f>
        <v>2.5913806710594756</v>
      </c>
      <c r="O129">
        <f>(N129-Table1[[#This Row],[Species_encoded]])^2</f>
        <v>0.16696975598380451</v>
      </c>
    </row>
    <row r="130" spans="1:15" x14ac:dyDescent="0.4">
      <c r="A130">
        <v>3</v>
      </c>
      <c r="B130">
        <v>6.7</v>
      </c>
      <c r="C130">
        <v>3.3</v>
      </c>
      <c r="D130">
        <v>5.7</v>
      </c>
      <c r="E130">
        <v>2.1</v>
      </c>
      <c r="F130">
        <v>1</v>
      </c>
      <c r="N130">
        <f>SUMPRODUCT(Table1[[#This Row],[SepalLengthCm]:[Ones]],$H$6:$L$6)</f>
        <v>2.8855161538916065</v>
      </c>
      <c r="O130">
        <f>(N130-Table1[[#This Row],[Species_encoded]])^2</f>
        <v>1.3106551019770317E-2</v>
      </c>
    </row>
    <row r="131" spans="1:15" x14ac:dyDescent="0.4">
      <c r="A131">
        <v>3</v>
      </c>
      <c r="B131">
        <v>7.2</v>
      </c>
      <c r="C131">
        <v>3.2</v>
      </c>
      <c r="D131">
        <v>6</v>
      </c>
      <c r="E131">
        <v>1.8</v>
      </c>
      <c r="F131">
        <v>1</v>
      </c>
      <c r="N131">
        <f>SUMPRODUCT(Table1[[#This Row],[SepalLengthCm]:[Ones]],$H$6:$L$6)</f>
        <v>2.7201868284230399</v>
      </c>
      <c r="O131">
        <f>(N131-Table1[[#This Row],[Species_encoded]])^2</f>
        <v>7.8295410987957295E-2</v>
      </c>
    </row>
    <row r="132" spans="1:15" x14ac:dyDescent="0.4">
      <c r="A132">
        <v>3</v>
      </c>
      <c r="B132">
        <v>6.2</v>
      </c>
      <c r="C132">
        <v>2.8</v>
      </c>
      <c r="D132">
        <v>4.8</v>
      </c>
      <c r="E132">
        <v>1.8</v>
      </c>
      <c r="F132">
        <v>1</v>
      </c>
      <c r="N132">
        <f>SUMPRODUCT(Table1[[#This Row],[SepalLengthCm]:[Ones]],$H$6:$L$6)</f>
        <v>2.5752337163418892</v>
      </c>
      <c r="O132">
        <f>(N132-Table1[[#This Row],[Species_encoded]])^2</f>
        <v>0.18042639573272259</v>
      </c>
    </row>
    <row r="133" spans="1:15" x14ac:dyDescent="0.4">
      <c r="A133">
        <v>3</v>
      </c>
      <c r="B133">
        <v>6.1</v>
      </c>
      <c r="C133">
        <v>3</v>
      </c>
      <c r="D133">
        <v>4.9000000000000004</v>
      </c>
      <c r="E133">
        <v>1.8</v>
      </c>
      <c r="F133">
        <v>1</v>
      </c>
      <c r="N133">
        <f>SUMPRODUCT(Table1[[#This Row],[SepalLengthCm]:[Ones]],$H$6:$L$6)</f>
        <v>2.6000652221348135</v>
      </c>
      <c r="O133">
        <f>(N133-Table1[[#This Row],[Species_encoded]])^2</f>
        <v>0.15994782654607606</v>
      </c>
    </row>
    <row r="134" spans="1:15" x14ac:dyDescent="0.4">
      <c r="A134">
        <v>3</v>
      </c>
      <c r="B134">
        <v>6.4</v>
      </c>
      <c r="C134">
        <v>2.8</v>
      </c>
      <c r="D134">
        <v>5.6</v>
      </c>
      <c r="E134">
        <v>2.1</v>
      </c>
      <c r="F134">
        <v>1</v>
      </c>
      <c r="N134">
        <f>SUMPRODUCT(Table1[[#This Row],[SepalLengthCm]:[Ones]],$H$6:$L$6)</f>
        <v>2.9178579087452818</v>
      </c>
      <c r="O134">
        <f>(N134-Table1[[#This Row],[Species_encoded]])^2</f>
        <v>6.7473231556984458E-3</v>
      </c>
    </row>
    <row r="135" spans="1:15" x14ac:dyDescent="0.4">
      <c r="A135">
        <v>3</v>
      </c>
      <c r="B135">
        <v>7.2</v>
      </c>
      <c r="C135">
        <v>3</v>
      </c>
      <c r="D135">
        <v>5.8</v>
      </c>
      <c r="E135">
        <v>1.6</v>
      </c>
      <c r="F135">
        <v>1</v>
      </c>
      <c r="N135">
        <f>SUMPRODUCT(Table1[[#This Row],[SepalLengthCm]:[Ones]],$H$6:$L$6)</f>
        <v>2.5616495740836123</v>
      </c>
      <c r="O135">
        <f>(N135-Table1[[#This Row],[Species_encoded]])^2</f>
        <v>0.19215109590107854</v>
      </c>
    </row>
    <row r="136" spans="1:15" x14ac:dyDescent="0.4">
      <c r="A136">
        <v>3</v>
      </c>
      <c r="B136">
        <v>7.4</v>
      </c>
      <c r="C136">
        <v>2.8</v>
      </c>
      <c r="D136">
        <v>6.1</v>
      </c>
      <c r="E136">
        <v>1.9</v>
      </c>
      <c r="F136">
        <v>1</v>
      </c>
      <c r="N136">
        <f>SUMPRODUCT(Table1[[#This Row],[SepalLengthCm]:[Ones]],$H$6:$L$6)</f>
        <v>2.7996162730720653</v>
      </c>
      <c r="O136">
        <f>(N136-Table1[[#This Row],[Species_encoded]])^2</f>
        <v>4.0153638017529109E-2</v>
      </c>
    </row>
    <row r="137" spans="1:15" x14ac:dyDescent="0.4">
      <c r="A137">
        <v>3</v>
      </c>
      <c r="B137">
        <v>7.9</v>
      </c>
      <c r="C137">
        <v>3.8</v>
      </c>
      <c r="D137">
        <v>6.4</v>
      </c>
      <c r="E137">
        <v>2</v>
      </c>
      <c r="F137">
        <v>1</v>
      </c>
      <c r="N137">
        <f>SUMPRODUCT(Table1[[#This Row],[SepalLengthCm]:[Ones]],$H$6:$L$6)</f>
        <v>2.8296003767654092</v>
      </c>
      <c r="O137">
        <f>(N137-Table1[[#This Row],[Species_encoded]])^2</f>
        <v>2.9036031598490494E-2</v>
      </c>
    </row>
    <row r="138" spans="1:15" x14ac:dyDescent="0.4">
      <c r="A138">
        <v>3</v>
      </c>
      <c r="B138">
        <v>6.4</v>
      </c>
      <c r="C138">
        <v>2.8</v>
      </c>
      <c r="D138">
        <v>5.6</v>
      </c>
      <c r="E138">
        <v>2.2000000000000002</v>
      </c>
      <c r="F138">
        <v>1</v>
      </c>
      <c r="N138">
        <f>SUMPRODUCT(Table1[[#This Row],[SepalLengthCm]:[Ones]],$H$6:$L$6)</f>
        <v>2.9788486477984026</v>
      </c>
      <c r="O138">
        <f>(N138-Table1[[#This Row],[Species_encoded]])^2</f>
        <v>4.473796999560176E-4</v>
      </c>
    </row>
    <row r="139" spans="1:15" x14ac:dyDescent="0.4">
      <c r="A139">
        <v>3</v>
      </c>
      <c r="B139">
        <v>6.3</v>
      </c>
      <c r="C139">
        <v>2.8</v>
      </c>
      <c r="D139">
        <v>5.0999999999999996</v>
      </c>
      <c r="E139">
        <v>1.5</v>
      </c>
      <c r="F139">
        <v>1</v>
      </c>
      <c r="N139">
        <f>SUMPRODUCT(Table1[[#This Row],[SepalLengthCm]:[Ones]],$H$6:$L$6)</f>
        <v>2.4493869144106237</v>
      </c>
      <c r="O139">
        <f>(N139-Table1[[#This Row],[Species_encoded]])^2</f>
        <v>0.30317477002225379</v>
      </c>
    </row>
    <row r="140" spans="1:15" x14ac:dyDescent="0.4">
      <c r="A140">
        <v>3</v>
      </c>
      <c r="B140">
        <v>6.1</v>
      </c>
      <c r="C140">
        <v>2.6</v>
      </c>
      <c r="D140">
        <v>5.6</v>
      </c>
      <c r="E140">
        <v>1.4</v>
      </c>
      <c r="F140">
        <v>1</v>
      </c>
      <c r="N140">
        <f>SUMPRODUCT(Table1[[#This Row],[SepalLengthCm]:[Ones]],$H$6:$L$6)</f>
        <v>2.5326970097890542</v>
      </c>
      <c r="O140">
        <f>(N140-Table1[[#This Row],[Species_encoded]])^2</f>
        <v>0.21837208466009131</v>
      </c>
    </row>
    <row r="141" spans="1:15" x14ac:dyDescent="0.4">
      <c r="A141">
        <v>3</v>
      </c>
      <c r="B141">
        <v>7.7</v>
      </c>
      <c r="C141">
        <v>3</v>
      </c>
      <c r="D141">
        <v>6.1</v>
      </c>
      <c r="E141">
        <v>2.2999999999999998</v>
      </c>
      <c r="F141">
        <v>1</v>
      </c>
      <c r="N141">
        <f>SUMPRODUCT(Table1[[#This Row],[SepalLengthCm]:[Ones]],$H$6:$L$6)</f>
        <v>3.0018049548689305</v>
      </c>
      <c r="O141">
        <f>(N141-Table1[[#This Row],[Species_encoded]])^2</f>
        <v>3.2578620788759486E-6</v>
      </c>
    </row>
    <row r="142" spans="1:15" x14ac:dyDescent="0.4">
      <c r="A142">
        <v>3</v>
      </c>
      <c r="B142">
        <v>6.3</v>
      </c>
      <c r="C142">
        <v>3.4</v>
      </c>
      <c r="D142">
        <v>5.6</v>
      </c>
      <c r="E142">
        <v>2.4</v>
      </c>
      <c r="F142">
        <v>1</v>
      </c>
      <c r="N142">
        <f>SUMPRODUCT(Table1[[#This Row],[SepalLengthCm]:[Ones]],$H$6:$L$6)</f>
        <v>3.0852703221943516</v>
      </c>
      <c r="O142">
        <f>(N142-Table1[[#This Row],[Species_encoded]])^2</f>
        <v>7.2710278471285307E-3</v>
      </c>
    </row>
    <row r="143" spans="1:15" x14ac:dyDescent="0.4">
      <c r="A143">
        <v>3</v>
      </c>
      <c r="B143">
        <v>6.4</v>
      </c>
      <c r="C143">
        <v>3.1</v>
      </c>
      <c r="D143">
        <v>5.5</v>
      </c>
      <c r="E143">
        <v>1.8</v>
      </c>
      <c r="F143">
        <v>1</v>
      </c>
      <c r="N143">
        <f>SUMPRODUCT(Table1[[#This Row],[SepalLengthCm]:[Ones]],$H$6:$L$6)</f>
        <v>2.6989170663600266</v>
      </c>
      <c r="O143">
        <f>(N143-Table1[[#This Row],[Species_encoded]])^2</f>
        <v>9.0650932929252623E-2</v>
      </c>
    </row>
    <row r="144" spans="1:15" x14ac:dyDescent="0.4">
      <c r="A144">
        <v>3</v>
      </c>
      <c r="B144">
        <v>6</v>
      </c>
      <c r="C144">
        <v>3</v>
      </c>
      <c r="D144">
        <v>4.8</v>
      </c>
      <c r="E144">
        <v>1.8</v>
      </c>
      <c r="F144">
        <v>1</v>
      </c>
      <c r="N144">
        <f>SUMPRODUCT(Table1[[#This Row],[SepalLengthCm]:[Ones]],$H$6:$L$6)</f>
        <v>2.5883409516945521</v>
      </c>
      <c r="O144">
        <f>(N144-Table1[[#This Row],[Species_encoded]])^2</f>
        <v>0.16946317205174705</v>
      </c>
    </row>
    <row r="145" spans="1:15" x14ac:dyDescent="0.4">
      <c r="A145">
        <v>3</v>
      </c>
      <c r="B145">
        <v>6.9</v>
      </c>
      <c r="C145">
        <v>3.1</v>
      </c>
      <c r="D145">
        <v>5.4</v>
      </c>
      <c r="E145">
        <v>2.1</v>
      </c>
      <c r="F145">
        <v>1</v>
      </c>
      <c r="N145">
        <f>SUMPRODUCT(Table1[[#This Row],[SepalLengthCm]:[Ones]],$H$6:$L$6)</f>
        <v>2.8043072013571901</v>
      </c>
      <c r="O145">
        <f>(N145-Table1[[#This Row],[Species_encoded]])^2</f>
        <v>3.8295671440655328E-2</v>
      </c>
    </row>
    <row r="146" spans="1:15" x14ac:dyDescent="0.4">
      <c r="A146">
        <v>3</v>
      </c>
      <c r="B146">
        <v>6.7</v>
      </c>
      <c r="C146">
        <v>3.1</v>
      </c>
      <c r="D146">
        <v>5.6</v>
      </c>
      <c r="E146">
        <v>2.4</v>
      </c>
      <c r="F146">
        <v>1</v>
      </c>
      <c r="N146">
        <f>SUMPRODUCT(Table1[[#This Row],[SepalLengthCm]:[Ones]],$H$6:$L$6)</f>
        <v>3.0546331672117009</v>
      </c>
      <c r="O146">
        <f>(N146-Table1[[#This Row],[Species_encoded]])^2</f>
        <v>2.9847829595816659E-3</v>
      </c>
    </row>
    <row r="147" spans="1:15" x14ac:dyDescent="0.4">
      <c r="A147">
        <v>3</v>
      </c>
      <c r="B147">
        <v>6.9</v>
      </c>
      <c r="C147">
        <v>3.1</v>
      </c>
      <c r="D147">
        <v>5.0999999999999996</v>
      </c>
      <c r="E147">
        <v>2.2999999999999998</v>
      </c>
      <c r="F147">
        <v>1</v>
      </c>
      <c r="N147">
        <f>SUMPRODUCT(Table1[[#This Row],[SepalLengthCm]:[Ones]],$H$6:$L$6)</f>
        <v>2.8581869622816782</v>
      </c>
      <c r="O147">
        <f>(N147-Table1[[#This Row],[Species_encoded]])^2</f>
        <v>2.0110937666898154E-2</v>
      </c>
    </row>
    <row r="148" spans="1:15" x14ac:dyDescent="0.4">
      <c r="A148">
        <v>3</v>
      </c>
      <c r="B148">
        <v>5.8</v>
      </c>
      <c r="C148">
        <v>2.7</v>
      </c>
      <c r="D148">
        <v>5.0999999999999996</v>
      </c>
      <c r="E148">
        <v>1.9</v>
      </c>
      <c r="F148">
        <v>1</v>
      </c>
      <c r="N148">
        <f>SUMPRODUCT(Table1[[#This Row],[SepalLengthCm]:[Ones]],$H$6:$L$6)</f>
        <v>2.7526540646687137</v>
      </c>
      <c r="O148">
        <f>(N148-Table1[[#This Row],[Species_encoded]])^2</f>
        <v>6.1180011724908889E-2</v>
      </c>
    </row>
    <row r="149" spans="1:15" x14ac:dyDescent="0.4">
      <c r="A149">
        <v>3</v>
      </c>
      <c r="B149">
        <v>6.8</v>
      </c>
      <c r="C149">
        <v>3.2</v>
      </c>
      <c r="D149">
        <v>5.9</v>
      </c>
      <c r="E149">
        <v>2.2999999999999998</v>
      </c>
      <c r="F149">
        <v>1</v>
      </c>
      <c r="N149">
        <f>SUMPRODUCT(Table1[[#This Row],[SepalLengthCm]:[Ones]],$H$6:$L$6)</f>
        <v>3.046345159109352</v>
      </c>
      <c r="O149">
        <f>(N149-Table1[[#This Row],[Species_encoded]])^2</f>
        <v>2.1478737728711523E-3</v>
      </c>
    </row>
    <row r="150" spans="1:15" x14ac:dyDescent="0.4">
      <c r="A150">
        <v>3</v>
      </c>
      <c r="B150">
        <v>6.7</v>
      </c>
      <c r="C150">
        <v>3.3</v>
      </c>
      <c r="D150">
        <v>5.7</v>
      </c>
      <c r="E150">
        <v>2.5</v>
      </c>
      <c r="F150">
        <v>1</v>
      </c>
      <c r="N150">
        <f>SUMPRODUCT(Table1[[#This Row],[SepalLengthCm]:[Ones]],$H$6:$L$6)</f>
        <v>3.1294791101040897</v>
      </c>
      <c r="O150">
        <f>(N150-Table1[[#This Row],[Species_encoded]])^2</f>
        <v>1.6764839953346995E-2</v>
      </c>
    </row>
    <row r="151" spans="1:15" x14ac:dyDescent="0.4">
      <c r="A151">
        <v>3</v>
      </c>
      <c r="B151">
        <v>6.7</v>
      </c>
      <c r="C151">
        <v>3</v>
      </c>
      <c r="D151">
        <v>5.2</v>
      </c>
      <c r="E151">
        <v>2.2999999999999998</v>
      </c>
      <c r="F151">
        <v>1</v>
      </c>
      <c r="N151">
        <f>SUMPRODUCT(Table1[[#This Row],[SepalLengthCm]:[Ones]],$H$6:$L$6)</f>
        <v>2.9072628228602335</v>
      </c>
      <c r="O151">
        <f>(N151-Table1[[#This Row],[Species_encoded]])^2</f>
        <v>8.6001840238524273E-3</v>
      </c>
    </row>
    <row r="152" spans="1:15" x14ac:dyDescent="0.4">
      <c r="A152">
        <v>3</v>
      </c>
      <c r="B152">
        <v>6.3</v>
      </c>
      <c r="C152">
        <v>2.5</v>
      </c>
      <c r="D152">
        <v>5</v>
      </c>
      <c r="E152">
        <v>1.9</v>
      </c>
      <c r="F152">
        <v>1</v>
      </c>
      <c r="N152">
        <f>SUMPRODUCT(Table1[[#This Row],[SepalLengthCm]:[Ones]],$H$6:$L$6)</f>
        <v>2.6839173510611642</v>
      </c>
      <c r="O152">
        <f>(N152-Table1[[#This Row],[Species_encoded]])^2</f>
        <v>9.9908240960191283E-2</v>
      </c>
    </row>
    <row r="153" spans="1:15" x14ac:dyDescent="0.4">
      <c r="A153">
        <v>3</v>
      </c>
      <c r="B153">
        <v>6.5</v>
      </c>
      <c r="C153">
        <v>3</v>
      </c>
      <c r="D153">
        <v>5.2</v>
      </c>
      <c r="E153">
        <v>2</v>
      </c>
      <c r="F153">
        <v>1</v>
      </c>
      <c r="N153">
        <f>SUMPRODUCT(Table1[[#This Row],[SepalLengthCm]:[Ones]],$H$6:$L$6)</f>
        <v>2.7462432096081839</v>
      </c>
      <c r="O153">
        <f>(N153-Table1[[#This Row],[Species_encoded]])^2</f>
        <v>6.4392508669956092E-2</v>
      </c>
    </row>
    <row r="154" spans="1:15" x14ac:dyDescent="0.4">
      <c r="A154">
        <v>3</v>
      </c>
      <c r="B154">
        <v>6.2</v>
      </c>
      <c r="C154">
        <v>3.4</v>
      </c>
      <c r="D154">
        <v>5.4</v>
      </c>
      <c r="E154">
        <v>2.2999999999999998</v>
      </c>
      <c r="F154">
        <v>1</v>
      </c>
      <c r="N154">
        <f>SUMPRODUCT(Table1[[#This Row],[SepalLengthCm]:[Ones]],$H$6:$L$6)</f>
        <v>2.9898547403070515</v>
      </c>
      <c r="O154">
        <f>(N154-Table1[[#This Row],[Species_encoded]])^2</f>
        <v>1.029262942373665E-4</v>
      </c>
    </row>
    <row r="155" spans="1:15" x14ac:dyDescent="0.4">
      <c r="A155">
        <v>3</v>
      </c>
      <c r="B155">
        <v>5.9</v>
      </c>
      <c r="C155">
        <v>3</v>
      </c>
      <c r="D155">
        <v>5.0999999999999996</v>
      </c>
      <c r="E155">
        <v>1.8</v>
      </c>
      <c r="F155">
        <v>1</v>
      </c>
      <c r="N155">
        <f>SUMPRODUCT(Table1[[#This Row],[SepalLengthCm]:[Ones]],$H$6:$L$6)</f>
        <v>2.6674189708299618</v>
      </c>
      <c r="O155">
        <f>(N155-Table1[[#This Row],[Species_encoded]])^2</f>
        <v>0.11061014096380178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55"/>
  <sheetViews>
    <sheetView topLeftCell="E1" zoomScale="62" zoomScaleNormal="62" workbookViewId="0">
      <pane ySplit="5" topLeftCell="A6" activePane="bottomLeft" state="frozen"/>
      <selection pane="bottomLeft" activeCell="H6" sqref="H6:L7"/>
    </sheetView>
  </sheetViews>
  <sheetFormatPr baseColWidth="10" defaultColWidth="16.4140625" defaultRowHeight="32" x14ac:dyDescent="0.4"/>
  <cols>
    <col min="2" max="6" width="14.6640625" customWidth="1"/>
    <col min="7" max="7" width="1.9140625" customWidth="1"/>
    <col min="12" max="12" width="19" bestFit="1" customWidth="1"/>
    <col min="13" max="13" width="2.33203125" customWidth="1"/>
    <col min="14" max="14" width="11.83203125" bestFit="1" customWidth="1"/>
    <col min="15" max="15" width="53.33203125" bestFit="1" customWidth="1"/>
    <col min="16" max="18" width="11.83203125" customWidth="1"/>
    <col min="19" max="19" width="31.75" bestFit="1" customWidth="1"/>
  </cols>
  <sheetData>
    <row r="1" spans="1:19" x14ac:dyDescent="0.4">
      <c r="A1" s="3" t="s">
        <v>12</v>
      </c>
      <c r="H1" s="3" t="s">
        <v>13</v>
      </c>
      <c r="N1" s="3" t="s">
        <v>17</v>
      </c>
      <c r="O1" s="3"/>
      <c r="P1" s="3"/>
      <c r="Q1" s="3"/>
      <c r="R1" s="3"/>
    </row>
    <row r="2" spans="1:19" x14ac:dyDescent="0.4">
      <c r="A2" t="s">
        <v>15</v>
      </c>
      <c r="B2">
        <f>MIN(Table13[SepalLengthCm])</f>
        <v>4.3</v>
      </c>
      <c r="C2">
        <f>MIN(Table13[SepalWidthCm])</f>
        <v>2</v>
      </c>
      <c r="D2">
        <f>MIN(Table13[PetalLengthCm])</f>
        <v>1</v>
      </c>
      <c r="E2">
        <f>MIN(Table13[PetalWidthCm])</f>
        <v>0.1</v>
      </c>
      <c r="F2" s="7" t="s">
        <v>27</v>
      </c>
    </row>
    <row r="3" spans="1:19" x14ac:dyDescent="0.4">
      <c r="A3" t="s">
        <v>16</v>
      </c>
      <c r="B3">
        <f>MAX(Table13[SepalLengthCm])</f>
        <v>7.9</v>
      </c>
      <c r="C3">
        <f>MAX(Table13[SepalWidthCm])</f>
        <v>4.4000000000000004</v>
      </c>
      <c r="D3">
        <f>MAX(Table13[PetalLengthCm])</f>
        <v>6.9</v>
      </c>
      <c r="E3">
        <f>MAX(Table13[PetalWidthCm])</f>
        <v>2.5</v>
      </c>
      <c r="F3" s="7" t="s">
        <v>28</v>
      </c>
      <c r="N3" s="7"/>
      <c r="O3" s="7" t="s">
        <v>40</v>
      </c>
      <c r="P3" s="7" t="s">
        <v>35</v>
      </c>
      <c r="Q3" s="7" t="s">
        <v>36</v>
      </c>
      <c r="R3" s="7" t="s">
        <v>37</v>
      </c>
      <c r="S3" s="7" t="s">
        <v>38</v>
      </c>
    </row>
    <row r="4" spans="1:19" x14ac:dyDescent="0.4">
      <c r="N4" t="s">
        <v>22</v>
      </c>
      <c r="S4" t="s">
        <v>23</v>
      </c>
    </row>
    <row r="5" spans="1:19" x14ac:dyDescent="0.4">
      <c r="A5" t="s">
        <v>8</v>
      </c>
      <c r="B5" t="s">
        <v>0</v>
      </c>
      <c r="C5" t="s">
        <v>1</v>
      </c>
      <c r="D5" t="s">
        <v>2</v>
      </c>
      <c r="E5" t="s">
        <v>3</v>
      </c>
      <c r="F5" t="s">
        <v>21</v>
      </c>
      <c r="H5" s="4" t="s">
        <v>0</v>
      </c>
      <c r="I5" s="4" t="s">
        <v>1</v>
      </c>
      <c r="J5" s="4" t="s">
        <v>2</v>
      </c>
      <c r="K5" s="5" t="s">
        <v>3</v>
      </c>
      <c r="L5" s="6" t="s">
        <v>20</v>
      </c>
      <c r="N5" s="6" t="s">
        <v>30</v>
      </c>
      <c r="O5" s="6" t="s">
        <v>31</v>
      </c>
      <c r="P5" s="6" t="s">
        <v>32</v>
      </c>
      <c r="Q5" s="6" t="s">
        <v>33</v>
      </c>
      <c r="R5" s="6" t="s">
        <v>34</v>
      </c>
      <c r="S5" s="6" t="s">
        <v>19</v>
      </c>
    </row>
    <row r="6" spans="1:19" x14ac:dyDescent="0.4">
      <c r="A6">
        <v>1</v>
      </c>
      <c r="B6">
        <v>5.0999999999999996</v>
      </c>
      <c r="C6">
        <v>3.5</v>
      </c>
      <c r="D6">
        <v>1.4</v>
      </c>
      <c r="E6">
        <v>0.2</v>
      </c>
      <c r="F6">
        <v>1</v>
      </c>
      <c r="H6">
        <v>-0.17568470494951957</v>
      </c>
      <c r="I6">
        <v>-0.28699394711531295</v>
      </c>
      <c r="J6">
        <v>0.3678702754766488</v>
      </c>
      <c r="K6">
        <v>0.6821449691553646</v>
      </c>
      <c r="L6">
        <v>1.4762785731999579</v>
      </c>
      <c r="N6">
        <f>SUMPRODUCT(Table13[[#This Row],[SepalLengthCm]:[Ones]],$H$6:$L$6)</f>
        <v>0.22725514255219403</v>
      </c>
      <c r="O6">
        <f>SUMPRODUCT(Table13[[#This Row],[SepalLengthCm]:[Ones]],$H$7:$L$7)</f>
        <v>0.76235071317525505</v>
      </c>
      <c r="P6">
        <f>MAX(N6,0)</f>
        <v>0.22725514255219403</v>
      </c>
      <c r="Q6">
        <f>MAX(O6,0)</f>
        <v>0.76235071317525505</v>
      </c>
      <c r="R6">
        <f>P6+Q6</f>
        <v>0.98960585572744908</v>
      </c>
      <c r="S6">
        <f>(R6-Table13[[#This Row],[Species_encoded]])^2</f>
        <v>1.0803823515860311E-4</v>
      </c>
    </row>
    <row r="7" spans="1:19" x14ac:dyDescent="0.4">
      <c r="A7">
        <v>1</v>
      </c>
      <c r="B7">
        <v>4.9000000000000004</v>
      </c>
      <c r="C7">
        <v>3</v>
      </c>
      <c r="D7">
        <v>1.4</v>
      </c>
      <c r="E7">
        <v>0.2</v>
      </c>
      <c r="F7">
        <v>1</v>
      </c>
      <c r="H7">
        <v>9.5691334228248229E-2</v>
      </c>
      <c r="I7">
        <v>0.29434274806067784</v>
      </c>
      <c r="J7">
        <v>-0.37261433509886865</v>
      </c>
      <c r="K7">
        <v>-0.6309967158745452</v>
      </c>
      <c r="L7">
        <v>-0.10801529728785821</v>
      </c>
      <c r="N7">
        <f>SUMPRODUCT(Table13[[#This Row],[SepalLengthCm]:[Ones]],$H$6:$L$6)</f>
        <v>0.40588905709975442</v>
      </c>
      <c r="O7">
        <f>SUMPRODUCT(Table13[[#This Row],[SepalLengthCm]:[Ones]],$H$7:$L$7)</f>
        <v>0.59604107229926651</v>
      </c>
      <c r="P7">
        <f t="shared" ref="P7:P70" si="0">MAX(N7,0)</f>
        <v>0.40588905709975442</v>
      </c>
      <c r="Q7">
        <f t="shared" ref="Q7:Q70" si="1">MAX(O7,0)</f>
        <v>0.59604107229926651</v>
      </c>
      <c r="R7">
        <f t="shared" ref="R7:R70" si="2">P7+Q7</f>
        <v>1.001930129399021</v>
      </c>
      <c r="S7">
        <f>(R7-Table13[[#This Row],[Species_encoded]])^2</f>
        <v>3.7253994969653251E-6</v>
      </c>
    </row>
    <row r="8" spans="1:19" x14ac:dyDescent="0.4">
      <c r="A8">
        <v>1</v>
      </c>
      <c r="B8">
        <v>4.7</v>
      </c>
      <c r="C8">
        <v>3.2</v>
      </c>
      <c r="D8">
        <v>1.3</v>
      </c>
      <c r="E8">
        <v>0.2</v>
      </c>
      <c r="F8">
        <v>1</v>
      </c>
      <c r="N8">
        <f>SUMPRODUCT(Table13[[#This Row],[SepalLengthCm]:[Ones]],$H$6:$L$6)</f>
        <v>0.34684018111893078</v>
      </c>
      <c r="O8">
        <f>SUMPRODUCT(Table13[[#This Row],[SepalLengthCm]:[Ones]],$H$7:$L$7)</f>
        <v>0.6730327885756392</v>
      </c>
      <c r="P8">
        <f t="shared" si="0"/>
        <v>0.34684018111893078</v>
      </c>
      <c r="Q8">
        <f t="shared" si="1"/>
        <v>0.6730327885756392</v>
      </c>
      <c r="R8">
        <f t="shared" si="2"/>
        <v>1.0198729696945699</v>
      </c>
      <c r="S8">
        <f>(R8-Table13[[#This Row],[Species_encoded]])^2</f>
        <v>3.9493492448129224E-4</v>
      </c>
    </row>
    <row r="9" spans="1:19" x14ac:dyDescent="0.4">
      <c r="A9">
        <v>1</v>
      </c>
      <c r="B9">
        <v>4.5999999999999996</v>
      </c>
      <c r="C9">
        <v>3.1</v>
      </c>
      <c r="D9">
        <v>1.5</v>
      </c>
      <c r="E9">
        <v>0.2</v>
      </c>
      <c r="F9">
        <v>1</v>
      </c>
      <c r="H9" s="7" t="s">
        <v>26</v>
      </c>
      <c r="N9">
        <f>SUMPRODUCT(Table13[[#This Row],[SepalLengthCm]:[Ones]],$H$6:$L$6)</f>
        <v>0.46668210142074384</v>
      </c>
      <c r="O9">
        <f>SUMPRODUCT(Table13[[#This Row],[SepalLengthCm]:[Ones]],$H$7:$L$7)</f>
        <v>0.55950651332697288</v>
      </c>
      <c r="P9">
        <f t="shared" si="0"/>
        <v>0.46668210142074384</v>
      </c>
      <c r="Q9">
        <f t="shared" si="1"/>
        <v>0.55950651332697288</v>
      </c>
      <c r="R9">
        <f t="shared" si="2"/>
        <v>1.0261886147477166</v>
      </c>
      <c r="S9">
        <f>(R9-Table13[[#This Row],[Species_encoded]])^2</f>
        <v>6.8584354240431992E-4</v>
      </c>
    </row>
    <row r="10" spans="1:19" x14ac:dyDescent="0.4">
      <c r="A10">
        <v>1</v>
      </c>
      <c r="B10">
        <v>5</v>
      </c>
      <c r="C10">
        <v>3.6</v>
      </c>
      <c r="D10">
        <v>1.4</v>
      </c>
      <c r="E10">
        <v>0.2</v>
      </c>
      <c r="F10">
        <v>1</v>
      </c>
      <c r="K10" s="3" t="s">
        <v>14</v>
      </c>
      <c r="L10">
        <f>AVERAGE(S6:S155)</f>
        <v>3.6289435094913933E-2</v>
      </c>
      <c r="N10">
        <f>SUMPRODUCT(Table13[[#This Row],[SepalLengthCm]:[Ones]],$H$6:$L$6)</f>
        <v>0.21612421833561468</v>
      </c>
      <c r="O10">
        <f>SUMPRODUCT(Table13[[#This Row],[SepalLengthCm]:[Ones]],$H$7:$L$7)</f>
        <v>0.78221585455849818</v>
      </c>
      <c r="P10">
        <f t="shared" si="0"/>
        <v>0.21612421833561468</v>
      </c>
      <c r="Q10">
        <f t="shared" si="1"/>
        <v>0.78221585455849818</v>
      </c>
      <c r="R10">
        <f t="shared" si="2"/>
        <v>0.99834007289411286</v>
      </c>
      <c r="S10">
        <f>(R10-Table13[[#This Row],[Species_encoded]])^2</f>
        <v>2.7553579968588495E-6</v>
      </c>
    </row>
    <row r="11" spans="1:19" x14ac:dyDescent="0.4">
      <c r="A11">
        <v>1</v>
      </c>
      <c r="B11">
        <v>5.4</v>
      </c>
      <c r="C11">
        <v>3.9</v>
      </c>
      <c r="D11">
        <v>1.7</v>
      </c>
      <c r="E11">
        <v>0.4</v>
      </c>
      <c r="F11">
        <v>1</v>
      </c>
      <c r="L11" s="7" t="s">
        <v>39</v>
      </c>
      <c r="N11">
        <f>SUMPRODUCT(Table13[[#This Row],[SepalLengthCm]:[Ones]],$H$6:$L$6)</f>
        <v>0.30654222869528081</v>
      </c>
      <c r="O11">
        <f>SUMPRODUCT(Table13[[#This Row],[SepalLengthCm]:[Ones]],$H$7:$L$7)</f>
        <v>0.67081156896343108</v>
      </c>
      <c r="P11">
        <f t="shared" si="0"/>
        <v>0.30654222869528081</v>
      </c>
      <c r="Q11">
        <f t="shared" si="1"/>
        <v>0.67081156896343108</v>
      </c>
      <c r="R11">
        <f t="shared" si="2"/>
        <v>0.97735379765871189</v>
      </c>
      <c r="S11">
        <f>(R11-Table13[[#This Row],[Species_encoded]])^2</f>
        <v>5.1285048048256327E-4</v>
      </c>
    </row>
    <row r="12" spans="1:19" x14ac:dyDescent="0.4">
      <c r="A12">
        <v>1</v>
      </c>
      <c r="B12">
        <v>4.5999999999999996</v>
      </c>
      <c r="C12">
        <v>3.4</v>
      </c>
      <c r="D12">
        <v>1.4</v>
      </c>
      <c r="E12">
        <v>0.3</v>
      </c>
      <c r="F12">
        <v>1</v>
      </c>
      <c r="N12">
        <f>SUMPRODUCT(Table13[[#This Row],[SepalLengthCm]:[Ones]],$H$6:$L$6)</f>
        <v>0.41201138665402182</v>
      </c>
      <c r="O12">
        <f>SUMPRODUCT(Table13[[#This Row],[SepalLengthCm]:[Ones]],$H$7:$L$7)</f>
        <v>0.62197109966760866</v>
      </c>
      <c r="P12">
        <f t="shared" si="0"/>
        <v>0.41201138665402182</v>
      </c>
      <c r="Q12">
        <f t="shared" si="1"/>
        <v>0.62197109966760866</v>
      </c>
      <c r="R12">
        <f t="shared" si="2"/>
        <v>1.0339824863216305</v>
      </c>
      <c r="S12">
        <f>(R12-Table13[[#This Row],[Species_encoded]])^2</f>
        <v>1.1548093765998025E-3</v>
      </c>
    </row>
    <row r="13" spans="1:19" x14ac:dyDescent="0.4">
      <c r="A13">
        <v>1</v>
      </c>
      <c r="B13">
        <v>5</v>
      </c>
      <c r="C13">
        <v>3.4</v>
      </c>
      <c r="D13">
        <v>1.5</v>
      </c>
      <c r="E13">
        <v>0.2</v>
      </c>
      <c r="F13">
        <v>1</v>
      </c>
      <c r="N13">
        <f>SUMPRODUCT(Table13[[#This Row],[SepalLengthCm]:[Ones]],$H$6:$L$6)</f>
        <v>0.31031003530634216</v>
      </c>
      <c r="O13">
        <f>SUMPRODUCT(Table13[[#This Row],[SepalLengthCm]:[Ones]],$H$7:$L$7)</f>
        <v>0.68608587143647559</v>
      </c>
      <c r="P13">
        <f t="shared" si="0"/>
        <v>0.31031003530634216</v>
      </c>
      <c r="Q13">
        <f t="shared" si="1"/>
        <v>0.68608587143647559</v>
      </c>
      <c r="R13">
        <f t="shared" si="2"/>
        <v>0.99639590674281775</v>
      </c>
      <c r="S13">
        <f>(R13-Table13[[#This Row],[Species_encoded]])^2</f>
        <v>1.2989488206466563E-5</v>
      </c>
    </row>
    <row r="14" spans="1:19" x14ac:dyDescent="0.4">
      <c r="A14">
        <v>1</v>
      </c>
      <c r="B14">
        <v>4.4000000000000004</v>
      </c>
      <c r="C14">
        <v>2.9</v>
      </c>
      <c r="D14">
        <v>1.4</v>
      </c>
      <c r="E14">
        <v>0.2</v>
      </c>
      <c r="F14">
        <v>1</v>
      </c>
      <c r="N14">
        <f>SUMPRODUCT(Table13[[#This Row],[SepalLengthCm]:[Ones]],$H$6:$L$6)</f>
        <v>0.52243080428604549</v>
      </c>
      <c r="O14">
        <f>SUMPRODUCT(Table13[[#This Row],[SepalLengthCm]:[Ones]],$H$7:$L$7)</f>
        <v>0.51876113037907456</v>
      </c>
      <c r="P14">
        <f t="shared" si="0"/>
        <v>0.52243080428604549</v>
      </c>
      <c r="Q14">
        <f t="shared" si="1"/>
        <v>0.51876113037907456</v>
      </c>
      <c r="R14">
        <f t="shared" si="2"/>
        <v>1.0411919346651199</v>
      </c>
      <c r="S14">
        <f>(R14-Table13[[#This Row],[Species_encoded]])^2</f>
        <v>1.6967754814555102E-3</v>
      </c>
    </row>
    <row r="15" spans="1:19" x14ac:dyDescent="0.4">
      <c r="A15">
        <v>1</v>
      </c>
      <c r="B15">
        <v>4.9000000000000004</v>
      </c>
      <c r="C15">
        <v>3.1</v>
      </c>
      <c r="D15">
        <v>1.5</v>
      </c>
      <c r="E15">
        <v>0.1</v>
      </c>
      <c r="F15">
        <v>1</v>
      </c>
      <c r="N15">
        <f>SUMPRODUCT(Table13[[#This Row],[SepalLengthCm]:[Ones]],$H$6:$L$6)</f>
        <v>0.34576219302035138</v>
      </c>
      <c r="O15">
        <f>SUMPRODUCT(Table13[[#This Row],[SepalLengthCm]:[Ones]],$H$7:$L$7)</f>
        <v>0.65131358518290206</v>
      </c>
      <c r="P15">
        <f t="shared" si="0"/>
        <v>0.34576219302035138</v>
      </c>
      <c r="Q15">
        <f t="shared" si="1"/>
        <v>0.65131358518290206</v>
      </c>
      <c r="R15">
        <f t="shared" si="2"/>
        <v>0.99707577820325344</v>
      </c>
      <c r="S15">
        <f>(R15-Table13[[#This Row],[Species_encoded]])^2</f>
        <v>8.551073116567693E-6</v>
      </c>
    </row>
    <row r="16" spans="1:19" x14ac:dyDescent="0.4">
      <c r="A16">
        <v>1</v>
      </c>
      <c r="B16">
        <v>5.4</v>
      </c>
      <c r="C16">
        <v>3.7</v>
      </c>
      <c r="D16">
        <v>1.5</v>
      </c>
      <c r="E16">
        <v>0.2</v>
      </c>
      <c r="F16">
        <v>1</v>
      </c>
      <c r="N16">
        <f>SUMPRODUCT(Table13[[#This Row],[SepalLengthCm]:[Ones]],$H$6:$L$6)</f>
        <v>0.15393796919194047</v>
      </c>
      <c r="O16">
        <f>SUMPRODUCT(Table13[[#This Row],[SepalLengthCm]:[Ones]],$H$7:$L$7)</f>
        <v>0.81266522954597809</v>
      </c>
      <c r="P16">
        <f t="shared" si="0"/>
        <v>0.15393796919194047</v>
      </c>
      <c r="Q16">
        <f t="shared" si="1"/>
        <v>0.81266522954597809</v>
      </c>
      <c r="R16">
        <f t="shared" si="2"/>
        <v>0.96660319873791856</v>
      </c>
      <c r="S16">
        <f>(R16-Table13[[#This Row],[Species_encoded]])^2</f>
        <v>1.1153463345389648E-3</v>
      </c>
    </row>
    <row r="17" spans="1:19" x14ac:dyDescent="0.4">
      <c r="A17">
        <v>1</v>
      </c>
      <c r="B17">
        <v>4.8</v>
      </c>
      <c r="C17">
        <v>3.4</v>
      </c>
      <c r="D17">
        <v>1.6</v>
      </c>
      <c r="E17">
        <v>0.2</v>
      </c>
      <c r="F17">
        <v>1</v>
      </c>
      <c r="N17">
        <f>SUMPRODUCT(Table13[[#This Row],[SepalLengthCm]:[Ones]],$H$6:$L$6)</f>
        <v>0.38223400384391093</v>
      </c>
      <c r="O17">
        <f>SUMPRODUCT(Table13[[#This Row],[SepalLengthCm]:[Ones]],$H$7:$L$7)</f>
        <v>0.62968617108093883</v>
      </c>
      <c r="P17">
        <f t="shared" si="0"/>
        <v>0.38223400384391093</v>
      </c>
      <c r="Q17">
        <f t="shared" si="1"/>
        <v>0.62968617108093883</v>
      </c>
      <c r="R17">
        <f t="shared" si="2"/>
        <v>1.0119201749248496</v>
      </c>
      <c r="S17">
        <f>(R17-Table13[[#This Row],[Species_encoded]])^2</f>
        <v>1.4209057023901428E-4</v>
      </c>
    </row>
    <row r="18" spans="1:19" x14ac:dyDescent="0.4">
      <c r="A18">
        <v>1</v>
      </c>
      <c r="B18">
        <v>4.8</v>
      </c>
      <c r="C18">
        <v>3</v>
      </c>
      <c r="D18">
        <v>1.4</v>
      </c>
      <c r="E18">
        <v>0.1</v>
      </c>
      <c r="F18">
        <v>1</v>
      </c>
      <c r="N18">
        <f>SUMPRODUCT(Table13[[#This Row],[SepalLengthCm]:[Ones]],$H$6:$L$6)</f>
        <v>0.35524303067916985</v>
      </c>
      <c r="O18">
        <f>SUMPRODUCT(Table13[[#This Row],[SepalLengthCm]:[Ones]],$H$7:$L$7)</f>
        <v>0.64957161046389611</v>
      </c>
      <c r="P18">
        <f t="shared" si="0"/>
        <v>0.35524303067916985</v>
      </c>
      <c r="Q18">
        <f t="shared" si="1"/>
        <v>0.64957161046389611</v>
      </c>
      <c r="R18">
        <f t="shared" si="2"/>
        <v>1.0048146411430658</v>
      </c>
      <c r="S18">
        <f>(R18-Table13[[#This Row],[Species_encoded]])^2</f>
        <v>2.318076933650239E-5</v>
      </c>
    </row>
    <row r="19" spans="1:19" x14ac:dyDescent="0.4">
      <c r="A19">
        <v>1</v>
      </c>
      <c r="B19">
        <v>4.3</v>
      </c>
      <c r="C19">
        <v>3</v>
      </c>
      <c r="D19">
        <v>1.1000000000000001</v>
      </c>
      <c r="E19">
        <v>0.1</v>
      </c>
      <c r="F19">
        <v>1</v>
      </c>
      <c r="N19">
        <f>SUMPRODUCT(Table13[[#This Row],[SepalLengthCm]:[Ones]],$H$6:$L$6)</f>
        <v>0.33272430051093504</v>
      </c>
      <c r="O19">
        <f>SUMPRODUCT(Table13[[#This Row],[SepalLengthCm]:[Ones]],$H$7:$L$7)</f>
        <v>0.71351024387943263</v>
      </c>
      <c r="P19">
        <f t="shared" si="0"/>
        <v>0.33272430051093504</v>
      </c>
      <c r="Q19">
        <f t="shared" si="1"/>
        <v>0.71351024387943263</v>
      </c>
      <c r="R19">
        <f t="shared" si="2"/>
        <v>1.0462345443903676</v>
      </c>
      <c r="S19">
        <f>(R19-Table13[[#This Row],[Species_encoded]])^2</f>
        <v>2.1376330949848684E-3</v>
      </c>
    </row>
    <row r="20" spans="1:19" x14ac:dyDescent="0.4">
      <c r="A20">
        <v>1</v>
      </c>
      <c r="B20">
        <v>5.8</v>
      </c>
      <c r="C20">
        <v>4</v>
      </c>
      <c r="D20">
        <v>1.2</v>
      </c>
      <c r="E20">
        <v>0.2</v>
      </c>
      <c r="F20">
        <v>1</v>
      </c>
      <c r="N20">
        <f>SUMPRODUCT(Table13[[#This Row],[SepalLengthCm]:[Ones]],$H$6:$L$6)</f>
        <v>-0.11279517956545582</v>
      </c>
      <c r="O20">
        <f>SUMPRODUCT(Table13[[#This Row],[SepalLengthCm]:[Ones]],$H$7:$L$7)</f>
        <v>1.0510288881851413</v>
      </c>
      <c r="P20">
        <f t="shared" si="0"/>
        <v>0</v>
      </c>
      <c r="Q20">
        <f t="shared" si="1"/>
        <v>1.0510288881851413</v>
      </c>
      <c r="R20">
        <f t="shared" si="2"/>
        <v>1.0510288881851413</v>
      </c>
      <c r="S20">
        <f>(R20-Table13[[#This Row],[Species_encoded]])^2</f>
        <v>2.6039474294116518E-3</v>
      </c>
    </row>
    <row r="21" spans="1:19" x14ac:dyDescent="0.4">
      <c r="A21">
        <v>1</v>
      </c>
      <c r="B21">
        <v>5.7</v>
      </c>
      <c r="C21">
        <v>4.4000000000000004</v>
      </c>
      <c r="D21">
        <v>1.5</v>
      </c>
      <c r="E21">
        <v>0.4</v>
      </c>
      <c r="F21">
        <v>1</v>
      </c>
      <c r="N21">
        <f>SUMPRODUCT(Table13[[#This Row],[SepalLengthCm]:[Ones]],$H$6:$L$6)</f>
        <v>3.6765788557438395E-2</v>
      </c>
      <c r="O21">
        <f>SUMPRODUCT(Table13[[#This Row],[SepalLengthCm]:[Ones]],$H$7:$L$7)</f>
        <v>0.92121321028201841</v>
      </c>
      <c r="P21">
        <f t="shared" si="0"/>
        <v>3.6765788557438395E-2</v>
      </c>
      <c r="Q21">
        <f t="shared" si="1"/>
        <v>0.92121321028201841</v>
      </c>
      <c r="R21">
        <f t="shared" si="2"/>
        <v>0.95797899883945681</v>
      </c>
      <c r="S21">
        <f>(R21-Table13[[#This Row],[Species_encoded]])^2</f>
        <v>1.7657645385343722E-3</v>
      </c>
    </row>
    <row r="22" spans="1:19" x14ac:dyDescent="0.4">
      <c r="A22">
        <v>1</v>
      </c>
      <c r="B22">
        <v>5.4</v>
      </c>
      <c r="C22">
        <v>3.9</v>
      </c>
      <c r="D22">
        <v>1.3</v>
      </c>
      <c r="E22">
        <v>0.4</v>
      </c>
      <c r="F22">
        <v>1</v>
      </c>
      <c r="N22">
        <f>SUMPRODUCT(Table13[[#This Row],[SepalLengthCm]:[Ones]],$H$6:$L$6)</f>
        <v>0.15939411850462104</v>
      </c>
      <c r="O22">
        <f>SUMPRODUCT(Table13[[#This Row],[SepalLengthCm]:[Ones]],$H$7:$L$7)</f>
        <v>0.81985730300297854</v>
      </c>
      <c r="P22">
        <f t="shared" si="0"/>
        <v>0.15939411850462104</v>
      </c>
      <c r="Q22">
        <f t="shared" si="1"/>
        <v>0.81985730300297854</v>
      </c>
      <c r="R22">
        <f t="shared" si="2"/>
        <v>0.97925142150759958</v>
      </c>
      <c r="S22">
        <f>(R22-Table13[[#This Row],[Species_encoded]])^2</f>
        <v>4.3050350945530113E-4</v>
      </c>
    </row>
    <row r="23" spans="1:19" x14ac:dyDescent="0.4">
      <c r="A23">
        <v>1</v>
      </c>
      <c r="B23">
        <v>5.0999999999999996</v>
      </c>
      <c r="C23">
        <v>3.5</v>
      </c>
      <c r="D23">
        <v>1.4</v>
      </c>
      <c r="E23">
        <v>0.3</v>
      </c>
      <c r="F23">
        <v>1</v>
      </c>
      <c r="N23">
        <f>SUMPRODUCT(Table13[[#This Row],[SepalLengthCm]:[Ones]],$H$6:$L$6)</f>
        <v>0.29546963946773053</v>
      </c>
      <c r="O23">
        <f>SUMPRODUCT(Table13[[#This Row],[SepalLengthCm]:[Ones]],$H$7:$L$7)</f>
        <v>0.6992510415878006</v>
      </c>
      <c r="P23">
        <f t="shared" si="0"/>
        <v>0.29546963946773053</v>
      </c>
      <c r="Q23">
        <f t="shared" si="1"/>
        <v>0.6992510415878006</v>
      </c>
      <c r="R23">
        <f t="shared" si="2"/>
        <v>0.99472068105553113</v>
      </c>
      <c r="S23">
        <f>(R23-Table13[[#This Row],[Species_encoded]])^2</f>
        <v>2.7871208517427898E-5</v>
      </c>
    </row>
    <row r="24" spans="1:19" x14ac:dyDescent="0.4">
      <c r="A24">
        <v>1</v>
      </c>
      <c r="B24">
        <v>5.7</v>
      </c>
      <c r="C24">
        <v>3.8</v>
      </c>
      <c r="D24">
        <v>1.7</v>
      </c>
      <c r="E24">
        <v>0.3</v>
      </c>
      <c r="F24">
        <v>1</v>
      </c>
      <c r="N24">
        <f>SUMPRODUCT(Table13[[#This Row],[SepalLengthCm]:[Ones]],$H$6:$L$6)</f>
        <v>0.21432171500641983</v>
      </c>
      <c r="O24">
        <f>SUMPRODUCT(Table13[[#This Row],[SepalLengthCm]:[Ones]],$H$7:$L$7)</f>
        <v>0.73318436601329195</v>
      </c>
      <c r="P24">
        <f t="shared" si="0"/>
        <v>0.21432171500641983</v>
      </c>
      <c r="Q24">
        <f t="shared" si="1"/>
        <v>0.73318436601329195</v>
      </c>
      <c r="R24">
        <f t="shared" si="2"/>
        <v>0.94750608101971179</v>
      </c>
      <c r="S24">
        <f>(R24-Table13[[#This Row],[Species_encoded]])^2</f>
        <v>2.7556115299090631E-3</v>
      </c>
    </row>
    <row r="25" spans="1:19" x14ac:dyDescent="0.4">
      <c r="A25">
        <v>1</v>
      </c>
      <c r="B25">
        <v>5.0999999999999996</v>
      </c>
      <c r="C25">
        <v>3.8</v>
      </c>
      <c r="D25">
        <v>1.5</v>
      </c>
      <c r="E25">
        <v>0.3</v>
      </c>
      <c r="F25">
        <v>1</v>
      </c>
      <c r="N25">
        <f>SUMPRODUCT(Table13[[#This Row],[SepalLengthCm]:[Ones]],$H$6:$L$6)</f>
        <v>0.24615848288080144</v>
      </c>
      <c r="O25">
        <f>SUMPRODUCT(Table13[[#This Row],[SepalLengthCm]:[Ones]],$H$7:$L$7)</f>
        <v>0.75029243249611688</v>
      </c>
      <c r="P25">
        <f t="shared" si="0"/>
        <v>0.24615848288080144</v>
      </c>
      <c r="Q25">
        <f t="shared" si="1"/>
        <v>0.75029243249611688</v>
      </c>
      <c r="R25">
        <f t="shared" si="2"/>
        <v>0.99645091537691832</v>
      </c>
      <c r="S25">
        <f>(R25-Table13[[#This Row],[Species_encoded]])^2</f>
        <v>1.2596001661794813E-5</v>
      </c>
    </row>
    <row r="26" spans="1:19" x14ac:dyDescent="0.4">
      <c r="A26">
        <v>1</v>
      </c>
      <c r="B26">
        <v>5.4</v>
      </c>
      <c r="C26">
        <v>3.4</v>
      </c>
      <c r="D26">
        <v>1.7</v>
      </c>
      <c r="E26">
        <v>0.2</v>
      </c>
      <c r="F26">
        <v>1</v>
      </c>
      <c r="N26">
        <f>SUMPRODUCT(Table13[[#This Row],[SepalLengthCm]:[Ones]],$H$6:$L$6)</f>
        <v>0.31361020842186438</v>
      </c>
      <c r="O26">
        <f>SUMPRODUCT(Table13[[#This Row],[SepalLengthCm]:[Ones]],$H$7:$L$7)</f>
        <v>0.64983953810800121</v>
      </c>
      <c r="P26">
        <f t="shared" si="0"/>
        <v>0.31361020842186438</v>
      </c>
      <c r="Q26">
        <f t="shared" si="1"/>
        <v>0.64983953810800121</v>
      </c>
      <c r="R26">
        <f t="shared" si="2"/>
        <v>0.96344974652986559</v>
      </c>
      <c r="S26">
        <f>(R26-Table13[[#This Row],[Species_encoded]])^2</f>
        <v>1.3359210287310723E-3</v>
      </c>
    </row>
    <row r="27" spans="1:19" x14ac:dyDescent="0.4">
      <c r="A27">
        <v>1</v>
      </c>
      <c r="B27">
        <v>5.0999999999999996</v>
      </c>
      <c r="C27">
        <v>3.7</v>
      </c>
      <c r="D27">
        <v>1.5</v>
      </c>
      <c r="E27">
        <v>0.4</v>
      </c>
      <c r="F27">
        <v>1</v>
      </c>
      <c r="N27">
        <f>SUMPRODUCT(Table13[[#This Row],[SepalLengthCm]:[Ones]],$H$6:$L$6)</f>
        <v>0.34307237450786943</v>
      </c>
      <c r="O27">
        <f>SUMPRODUCT(Table13[[#This Row],[SepalLengthCm]:[Ones]],$H$7:$L$7)</f>
        <v>0.65775848610259469</v>
      </c>
      <c r="P27">
        <f t="shared" si="0"/>
        <v>0.34307237450786943</v>
      </c>
      <c r="Q27">
        <f t="shared" si="1"/>
        <v>0.65775848610259469</v>
      </c>
      <c r="R27">
        <f t="shared" si="2"/>
        <v>1.0008308606104641</v>
      </c>
      <c r="S27">
        <f>(R27-Table13[[#This Row],[Species_encoded]])^2</f>
        <v>6.9032935402079778E-7</v>
      </c>
    </row>
    <row r="28" spans="1:19" x14ac:dyDescent="0.4">
      <c r="A28">
        <v>1</v>
      </c>
      <c r="B28">
        <v>4.5999999999999996</v>
      </c>
      <c r="C28">
        <v>3.6</v>
      </c>
      <c r="D28">
        <v>1</v>
      </c>
      <c r="E28">
        <v>0.2</v>
      </c>
      <c r="F28">
        <v>1</v>
      </c>
      <c r="N28">
        <f>SUMPRODUCT(Table13[[#This Row],[SepalLengthCm]:[Ones]],$H$6:$L$6)</f>
        <v>0.1392499901247628</v>
      </c>
      <c r="O28">
        <f>SUMPRODUCT(Table13[[#This Row],[SepalLengthCm]:[Ones]],$H$7:$L$7)</f>
        <v>0.89298505490674629</v>
      </c>
      <c r="P28">
        <f t="shared" si="0"/>
        <v>0.1392499901247628</v>
      </c>
      <c r="Q28">
        <f t="shared" si="1"/>
        <v>0.89298505490674629</v>
      </c>
      <c r="R28">
        <f t="shared" si="2"/>
        <v>1.0322350450315092</v>
      </c>
      <c r="S28">
        <f>(R28-Table13[[#This Row],[Species_encoded]])^2</f>
        <v>1.0390981281834261E-3</v>
      </c>
    </row>
    <row r="29" spans="1:19" x14ac:dyDescent="0.4">
      <c r="A29">
        <v>1</v>
      </c>
      <c r="B29">
        <v>5.0999999999999996</v>
      </c>
      <c r="C29">
        <v>3.3</v>
      </c>
      <c r="D29">
        <v>1.7</v>
      </c>
      <c r="E29">
        <v>0.5</v>
      </c>
      <c r="F29">
        <v>1</v>
      </c>
      <c r="N29">
        <f>SUMPRODUCT(Table13[[#This Row],[SepalLengthCm]:[Ones]],$H$6:$L$6)</f>
        <v>0.59965850536486065</v>
      </c>
      <c r="O29">
        <f>SUMPRODUCT(Table13[[#This Row],[SepalLengthCm]:[Ones]],$H$7:$L$7)</f>
        <v>0.40239884827109529</v>
      </c>
      <c r="P29">
        <f t="shared" si="0"/>
        <v>0.59965850536486065</v>
      </c>
      <c r="Q29">
        <f t="shared" si="1"/>
        <v>0.40239884827109529</v>
      </c>
      <c r="R29">
        <f t="shared" si="2"/>
        <v>1.0020573536359558</v>
      </c>
      <c r="S29">
        <f>(R29-Table13[[#This Row],[Species_encoded]])^2</f>
        <v>4.2327039833806641E-6</v>
      </c>
    </row>
    <row r="30" spans="1:19" x14ac:dyDescent="0.4">
      <c r="A30">
        <v>1</v>
      </c>
      <c r="B30">
        <v>4.8</v>
      </c>
      <c r="C30">
        <v>3.4</v>
      </c>
      <c r="D30">
        <v>1.9</v>
      </c>
      <c r="E30">
        <v>0.2</v>
      </c>
      <c r="F30">
        <v>1</v>
      </c>
      <c r="N30">
        <f>SUMPRODUCT(Table13[[#This Row],[SepalLengthCm]:[Ones]],$H$6:$L$6)</f>
        <v>0.49259508648690575</v>
      </c>
      <c r="O30">
        <f>SUMPRODUCT(Table13[[#This Row],[SepalLengthCm]:[Ones]],$H$7:$L$7)</f>
        <v>0.51790187055127823</v>
      </c>
      <c r="P30">
        <f t="shared" si="0"/>
        <v>0.49259508648690575</v>
      </c>
      <c r="Q30">
        <f t="shared" si="1"/>
        <v>0.51790187055127823</v>
      </c>
      <c r="R30">
        <f t="shared" si="2"/>
        <v>1.0104969570381841</v>
      </c>
      <c r="S30">
        <f>(R30-Table13[[#This Row],[Species_encoded]])^2</f>
        <v>1.1018610706148262E-4</v>
      </c>
    </row>
    <row r="31" spans="1:19" x14ac:dyDescent="0.4">
      <c r="A31">
        <v>1</v>
      </c>
      <c r="B31">
        <v>5</v>
      </c>
      <c r="C31">
        <v>3</v>
      </c>
      <c r="D31">
        <v>1.6</v>
      </c>
      <c r="E31">
        <v>0.2</v>
      </c>
      <c r="F31">
        <v>1</v>
      </c>
      <c r="N31">
        <f>SUMPRODUCT(Table13[[#This Row],[SepalLengthCm]:[Ones]],$H$6:$L$6)</f>
        <v>0.46189464170013217</v>
      </c>
      <c r="O31">
        <f>SUMPRODUCT(Table13[[#This Row],[SepalLengthCm]:[Ones]],$H$7:$L$7)</f>
        <v>0.5310873387023175</v>
      </c>
      <c r="P31">
        <f t="shared" si="0"/>
        <v>0.46189464170013217</v>
      </c>
      <c r="Q31">
        <f t="shared" si="1"/>
        <v>0.5310873387023175</v>
      </c>
      <c r="R31">
        <f t="shared" si="2"/>
        <v>0.99298198040244967</v>
      </c>
      <c r="S31">
        <f>(R31-Table13[[#This Row],[Species_encoded]])^2</f>
        <v>4.9252599071600482E-5</v>
      </c>
    </row>
    <row r="32" spans="1:19" x14ac:dyDescent="0.4">
      <c r="A32">
        <v>1</v>
      </c>
      <c r="B32">
        <v>5</v>
      </c>
      <c r="C32">
        <v>3.4</v>
      </c>
      <c r="D32">
        <v>1.6</v>
      </c>
      <c r="E32">
        <v>0.4</v>
      </c>
      <c r="F32">
        <v>1</v>
      </c>
      <c r="N32">
        <f>SUMPRODUCT(Table13[[#This Row],[SepalLengthCm]:[Ones]],$H$6:$L$6)</f>
        <v>0.48352605668507997</v>
      </c>
      <c r="O32">
        <f>SUMPRODUCT(Table13[[#This Row],[SepalLengthCm]:[Ones]],$H$7:$L$7)</f>
        <v>0.52262509475167973</v>
      </c>
      <c r="P32">
        <f t="shared" si="0"/>
        <v>0.48352605668507997</v>
      </c>
      <c r="Q32">
        <f t="shared" si="1"/>
        <v>0.52262509475167973</v>
      </c>
      <c r="R32">
        <f t="shared" si="2"/>
        <v>1.0061511514367596</v>
      </c>
      <c r="S32">
        <f>(R32-Table13[[#This Row],[Species_encoded]])^2</f>
        <v>3.7836663997949623E-5</v>
      </c>
    </row>
    <row r="33" spans="1:19" x14ac:dyDescent="0.4">
      <c r="A33">
        <v>1</v>
      </c>
      <c r="B33">
        <v>5.2</v>
      </c>
      <c r="C33">
        <v>3.5</v>
      </c>
      <c r="D33">
        <v>1.5</v>
      </c>
      <c r="E33">
        <v>0.2</v>
      </c>
      <c r="F33">
        <v>1</v>
      </c>
      <c r="N33">
        <f>SUMPRODUCT(Table13[[#This Row],[SepalLengthCm]:[Ones]],$H$6:$L$6)</f>
        <v>0.24647369960490706</v>
      </c>
      <c r="O33">
        <f>SUMPRODUCT(Table13[[#This Row],[SepalLengthCm]:[Ones]],$H$7:$L$7)</f>
        <v>0.73465841308819291</v>
      </c>
      <c r="P33">
        <f t="shared" si="0"/>
        <v>0.24647369960490706</v>
      </c>
      <c r="Q33">
        <f t="shared" si="1"/>
        <v>0.73465841308819291</v>
      </c>
      <c r="R33">
        <f t="shared" si="2"/>
        <v>0.98113211269309997</v>
      </c>
      <c r="S33">
        <f>(R33-Table13[[#This Row],[Species_encoded]])^2</f>
        <v>3.5599717142587939E-4</v>
      </c>
    </row>
    <row r="34" spans="1:19" x14ac:dyDescent="0.4">
      <c r="A34">
        <v>1</v>
      </c>
      <c r="B34">
        <v>5.2</v>
      </c>
      <c r="C34">
        <v>3.4</v>
      </c>
      <c r="D34">
        <v>1.4</v>
      </c>
      <c r="E34">
        <v>0.2</v>
      </c>
      <c r="F34">
        <v>1</v>
      </c>
      <c r="N34">
        <f>SUMPRODUCT(Table13[[#This Row],[SepalLengthCm]:[Ones]],$H$6:$L$6)</f>
        <v>0.23838606676877339</v>
      </c>
      <c r="O34">
        <f>SUMPRODUCT(Table13[[#This Row],[SepalLengthCm]:[Ones]],$H$7:$L$7)</f>
        <v>0.74248557179201191</v>
      </c>
      <c r="P34">
        <f t="shared" si="0"/>
        <v>0.23838606676877339</v>
      </c>
      <c r="Q34">
        <f t="shared" si="1"/>
        <v>0.74248557179201191</v>
      </c>
      <c r="R34">
        <f t="shared" si="2"/>
        <v>0.9808716385607853</v>
      </c>
      <c r="S34">
        <f>(R34-Table13[[#This Row],[Species_encoded]])^2</f>
        <v>3.6589421134923598E-4</v>
      </c>
    </row>
    <row r="35" spans="1:19" x14ac:dyDescent="0.4">
      <c r="A35">
        <v>1</v>
      </c>
      <c r="B35">
        <v>4.7</v>
      </c>
      <c r="C35">
        <v>3.2</v>
      </c>
      <c r="D35">
        <v>1.6</v>
      </c>
      <c r="E35">
        <v>0.2</v>
      </c>
      <c r="F35">
        <v>1</v>
      </c>
      <c r="N35">
        <f>SUMPRODUCT(Table13[[#This Row],[SepalLengthCm]:[Ones]],$H$6:$L$6)</f>
        <v>0.4572012637619256</v>
      </c>
      <c r="O35">
        <f>SUMPRODUCT(Table13[[#This Row],[SepalLengthCm]:[Ones]],$H$7:$L$7)</f>
        <v>0.5612484880459786</v>
      </c>
      <c r="P35">
        <f t="shared" si="0"/>
        <v>0.4572012637619256</v>
      </c>
      <c r="Q35">
        <f t="shared" si="1"/>
        <v>0.5612484880459786</v>
      </c>
      <c r="R35">
        <f t="shared" si="2"/>
        <v>1.0184497518079043</v>
      </c>
      <c r="S35">
        <f>(R35-Table13[[#This Row],[Species_encoded]])^2</f>
        <v>3.4039334177326846E-4</v>
      </c>
    </row>
    <row r="36" spans="1:19" x14ac:dyDescent="0.4">
      <c r="A36">
        <v>1</v>
      </c>
      <c r="B36">
        <v>4.8</v>
      </c>
      <c r="C36">
        <v>3.1</v>
      </c>
      <c r="D36">
        <v>1.6</v>
      </c>
      <c r="E36">
        <v>0.2</v>
      </c>
      <c r="F36">
        <v>1</v>
      </c>
      <c r="N36">
        <f>SUMPRODUCT(Table13[[#This Row],[SepalLengthCm]:[Ones]],$H$6:$L$6)</f>
        <v>0.46833218797850495</v>
      </c>
      <c r="O36">
        <f>SUMPRODUCT(Table13[[#This Row],[SepalLengthCm]:[Ones]],$H$7:$L$7)</f>
        <v>0.54138334666273569</v>
      </c>
      <c r="P36">
        <f t="shared" si="0"/>
        <v>0.46833218797850495</v>
      </c>
      <c r="Q36">
        <f t="shared" si="1"/>
        <v>0.54138334666273569</v>
      </c>
      <c r="R36">
        <f t="shared" si="2"/>
        <v>1.0097155346412405</v>
      </c>
      <c r="S36">
        <f>(R36-Table13[[#This Row],[Species_encoded]])^2</f>
        <v>9.4391613365144765E-5</v>
      </c>
    </row>
    <row r="37" spans="1:19" x14ac:dyDescent="0.4">
      <c r="A37">
        <v>1</v>
      </c>
      <c r="B37">
        <v>5.4</v>
      </c>
      <c r="C37">
        <v>3.4</v>
      </c>
      <c r="D37">
        <v>1.5</v>
      </c>
      <c r="E37">
        <v>0.4</v>
      </c>
      <c r="F37">
        <v>1</v>
      </c>
      <c r="N37">
        <f>SUMPRODUCT(Table13[[#This Row],[SepalLengthCm]:[Ones]],$H$6:$L$6)</f>
        <v>0.37646514715760748</v>
      </c>
      <c r="O37">
        <f>SUMPRODUCT(Table13[[#This Row],[SepalLengthCm]:[Ones]],$H$7:$L$7)</f>
        <v>0.59816306195286595</v>
      </c>
      <c r="P37">
        <f t="shared" si="0"/>
        <v>0.37646514715760748</v>
      </c>
      <c r="Q37">
        <f t="shared" si="1"/>
        <v>0.59816306195286595</v>
      </c>
      <c r="R37">
        <f t="shared" si="2"/>
        <v>0.97462820911047343</v>
      </c>
      <c r="S37">
        <f>(R37-Table13[[#This Row],[Species_encoded]])^2</f>
        <v>6.4372777294186337E-4</v>
      </c>
    </row>
    <row r="38" spans="1:19" x14ac:dyDescent="0.4">
      <c r="A38">
        <v>1</v>
      </c>
      <c r="B38">
        <v>5.2</v>
      </c>
      <c r="C38">
        <v>4.0999999999999996</v>
      </c>
      <c r="D38">
        <v>1.5</v>
      </c>
      <c r="E38">
        <v>0.1</v>
      </c>
      <c r="F38">
        <v>1</v>
      </c>
      <c r="N38">
        <f>SUMPRODUCT(Table13[[#This Row],[SepalLengthCm]:[Ones]],$H$6:$L$6)</f>
        <v>6.0628344201827389E-3</v>
      </c>
      <c r="O38">
        <f>SUMPRODUCT(Table13[[#This Row],[SepalLengthCm]:[Ones]],$H$7:$L$7)</f>
        <v>0.97436373351205419</v>
      </c>
      <c r="P38">
        <f t="shared" si="0"/>
        <v>6.0628344201827389E-3</v>
      </c>
      <c r="Q38">
        <f t="shared" si="1"/>
        <v>0.97436373351205419</v>
      </c>
      <c r="R38">
        <f t="shared" si="2"/>
        <v>0.98042656793223693</v>
      </c>
      <c r="S38">
        <f>(R38-Table13[[#This Row],[Species_encoded]])^2</f>
        <v>3.8311924291133586E-4</v>
      </c>
    </row>
    <row r="39" spans="1:19" x14ac:dyDescent="0.4">
      <c r="A39">
        <v>1</v>
      </c>
      <c r="B39">
        <v>5.5</v>
      </c>
      <c r="C39">
        <v>4.2</v>
      </c>
      <c r="D39">
        <v>1.4</v>
      </c>
      <c r="E39">
        <v>0.2</v>
      </c>
      <c r="F39">
        <v>1</v>
      </c>
      <c r="N39">
        <f>SUMPRODUCT(Table13[[#This Row],[SepalLengthCm]:[Ones]],$H$6:$L$6)</f>
        <v>-4.3914502408332723E-2</v>
      </c>
      <c r="O39">
        <f>SUMPRODUCT(Table13[[#This Row],[SepalLengthCm]:[Ones]],$H$7:$L$7)</f>
        <v>1.0066671705090289</v>
      </c>
      <c r="P39">
        <f t="shared" si="0"/>
        <v>0</v>
      </c>
      <c r="Q39">
        <f t="shared" si="1"/>
        <v>1.0066671705090289</v>
      </c>
      <c r="R39">
        <f t="shared" si="2"/>
        <v>1.0066671705090289</v>
      </c>
      <c r="S39">
        <f>(R39-Table13[[#This Row],[Species_encoded]])^2</f>
        <v>4.4451162596464347E-5</v>
      </c>
    </row>
    <row r="40" spans="1:19" x14ac:dyDescent="0.4">
      <c r="A40">
        <v>1</v>
      </c>
      <c r="B40">
        <v>4.9000000000000004</v>
      </c>
      <c r="C40">
        <v>3.1</v>
      </c>
      <c r="D40">
        <v>1.5</v>
      </c>
      <c r="E40">
        <v>0.1</v>
      </c>
      <c r="F40">
        <v>1</v>
      </c>
      <c r="N40">
        <f>SUMPRODUCT(Table13[[#This Row],[SepalLengthCm]:[Ones]],$H$6:$L$6)</f>
        <v>0.34576219302035138</v>
      </c>
      <c r="O40">
        <f>SUMPRODUCT(Table13[[#This Row],[SepalLengthCm]:[Ones]],$H$7:$L$7)</f>
        <v>0.65131358518290206</v>
      </c>
      <c r="P40">
        <f t="shared" si="0"/>
        <v>0.34576219302035138</v>
      </c>
      <c r="Q40">
        <f t="shared" si="1"/>
        <v>0.65131358518290206</v>
      </c>
      <c r="R40">
        <f t="shared" si="2"/>
        <v>0.99707577820325344</v>
      </c>
      <c r="S40">
        <f>(R40-Table13[[#This Row],[Species_encoded]])^2</f>
        <v>8.551073116567693E-6</v>
      </c>
    </row>
    <row r="41" spans="1:19" x14ac:dyDescent="0.4">
      <c r="A41">
        <v>1</v>
      </c>
      <c r="B41">
        <v>5</v>
      </c>
      <c r="C41">
        <v>3.2</v>
      </c>
      <c r="D41">
        <v>1.2</v>
      </c>
      <c r="E41">
        <v>0.2</v>
      </c>
      <c r="F41">
        <v>1</v>
      </c>
      <c r="N41">
        <f>SUMPRODUCT(Table13[[#This Row],[SepalLengthCm]:[Ones]],$H$6:$L$6)</f>
        <v>0.25734774208641009</v>
      </c>
      <c r="O41">
        <f>SUMPRODUCT(Table13[[#This Row],[SepalLengthCm]:[Ones]],$H$7:$L$7)</f>
        <v>0.73900162235400046</v>
      </c>
      <c r="P41">
        <f t="shared" si="0"/>
        <v>0.25734774208641009</v>
      </c>
      <c r="Q41">
        <f t="shared" si="1"/>
        <v>0.73900162235400046</v>
      </c>
      <c r="R41">
        <f t="shared" si="2"/>
        <v>0.99634936444041056</v>
      </c>
      <c r="S41">
        <f>(R41-Table13[[#This Row],[Species_encoded]])^2</f>
        <v>1.332713998893893E-5</v>
      </c>
    </row>
    <row r="42" spans="1:19" x14ac:dyDescent="0.4">
      <c r="A42">
        <v>1</v>
      </c>
      <c r="B42">
        <v>5.5</v>
      </c>
      <c r="C42">
        <v>3.5</v>
      </c>
      <c r="D42">
        <v>1.3</v>
      </c>
      <c r="E42">
        <v>0.2</v>
      </c>
      <c r="F42">
        <v>1</v>
      </c>
      <c r="N42">
        <f>SUMPRODUCT(Table13[[#This Row],[SepalLengthCm]:[Ones]],$H$6:$L$6)</f>
        <v>0.12019423302472143</v>
      </c>
      <c r="O42">
        <f>SUMPRODUCT(Table13[[#This Row],[SepalLengthCm]:[Ones]],$H$7:$L$7)</f>
        <v>0.83788868037644126</v>
      </c>
      <c r="P42">
        <f t="shared" si="0"/>
        <v>0.12019423302472143</v>
      </c>
      <c r="Q42">
        <f t="shared" si="1"/>
        <v>0.83788868037644126</v>
      </c>
      <c r="R42">
        <f t="shared" si="2"/>
        <v>0.95808291340116269</v>
      </c>
      <c r="S42">
        <f>(R42-Table13[[#This Row],[Species_encoded]])^2</f>
        <v>1.7570421489344261E-3</v>
      </c>
    </row>
    <row r="43" spans="1:19" x14ac:dyDescent="0.4">
      <c r="A43">
        <v>1</v>
      </c>
      <c r="B43">
        <v>4.9000000000000004</v>
      </c>
      <c r="C43">
        <v>3.1</v>
      </c>
      <c r="D43">
        <v>1.5</v>
      </c>
      <c r="E43">
        <v>0.1</v>
      </c>
      <c r="F43">
        <v>1</v>
      </c>
      <c r="N43">
        <f>SUMPRODUCT(Table13[[#This Row],[SepalLengthCm]:[Ones]],$H$6:$L$6)</f>
        <v>0.34576219302035138</v>
      </c>
      <c r="O43">
        <f>SUMPRODUCT(Table13[[#This Row],[SepalLengthCm]:[Ones]],$H$7:$L$7)</f>
        <v>0.65131358518290206</v>
      </c>
      <c r="P43">
        <f t="shared" si="0"/>
        <v>0.34576219302035138</v>
      </c>
      <c r="Q43">
        <f t="shared" si="1"/>
        <v>0.65131358518290206</v>
      </c>
      <c r="R43">
        <f t="shared" si="2"/>
        <v>0.99707577820325344</v>
      </c>
      <c r="S43">
        <f>(R43-Table13[[#This Row],[Species_encoded]])^2</f>
        <v>8.551073116567693E-6</v>
      </c>
    </row>
    <row r="44" spans="1:19" x14ac:dyDescent="0.4">
      <c r="A44">
        <v>1</v>
      </c>
      <c r="B44">
        <v>4.4000000000000004</v>
      </c>
      <c r="C44">
        <v>3</v>
      </c>
      <c r="D44">
        <v>1.3</v>
      </c>
      <c r="E44">
        <v>0.2</v>
      </c>
      <c r="F44">
        <v>1</v>
      </c>
      <c r="N44">
        <f>SUMPRODUCT(Table13[[#This Row],[SepalLengthCm]:[Ones]],$H$6:$L$6)</f>
        <v>0.45694438202684928</v>
      </c>
      <c r="O44">
        <f>SUMPRODUCT(Table13[[#This Row],[SepalLengthCm]:[Ones]],$H$7:$L$7)</f>
        <v>0.58545683869502929</v>
      </c>
      <c r="P44">
        <f t="shared" si="0"/>
        <v>0.45694438202684928</v>
      </c>
      <c r="Q44">
        <f t="shared" si="1"/>
        <v>0.58545683869502929</v>
      </c>
      <c r="R44">
        <f t="shared" si="2"/>
        <v>1.0424012207218785</v>
      </c>
      <c r="S44">
        <f>(R44-Table13[[#This Row],[Species_encoded]])^2</f>
        <v>1.7978635187054556E-3</v>
      </c>
    </row>
    <row r="45" spans="1:19" x14ac:dyDescent="0.4">
      <c r="A45">
        <v>1</v>
      </c>
      <c r="B45">
        <v>5.0999999999999996</v>
      </c>
      <c r="C45">
        <v>3.4</v>
      </c>
      <c r="D45">
        <v>1.5</v>
      </c>
      <c r="E45">
        <v>0.2</v>
      </c>
      <c r="F45">
        <v>1</v>
      </c>
      <c r="N45">
        <f>SUMPRODUCT(Table13[[#This Row],[SepalLengthCm]:[Ones]],$H$6:$L$6)</f>
        <v>0.29274156481139046</v>
      </c>
      <c r="O45">
        <f>SUMPRODUCT(Table13[[#This Row],[SepalLengthCm]:[Ones]],$H$7:$L$7)</f>
        <v>0.69565500485930032</v>
      </c>
      <c r="P45">
        <f t="shared" si="0"/>
        <v>0.29274156481139046</v>
      </c>
      <c r="Q45">
        <f t="shared" si="1"/>
        <v>0.69565500485930032</v>
      </c>
      <c r="R45">
        <f t="shared" si="2"/>
        <v>0.98839656967069078</v>
      </c>
      <c r="S45">
        <f>(R45-Table13[[#This Row],[Species_encoded]])^2</f>
        <v>1.34639595407133E-4</v>
      </c>
    </row>
    <row r="46" spans="1:19" x14ac:dyDescent="0.4">
      <c r="A46">
        <v>1</v>
      </c>
      <c r="B46">
        <v>5</v>
      </c>
      <c r="C46">
        <v>3.5</v>
      </c>
      <c r="D46">
        <v>1.3</v>
      </c>
      <c r="E46">
        <v>0.3</v>
      </c>
      <c r="F46">
        <v>1</v>
      </c>
      <c r="N46">
        <f>SUMPRODUCT(Table13[[#This Row],[SepalLengthCm]:[Ones]],$H$6:$L$6)</f>
        <v>0.27625108241501772</v>
      </c>
      <c r="O46">
        <f>SUMPRODUCT(Table13[[#This Row],[SepalLengthCm]:[Ones]],$H$7:$L$7)</f>
        <v>0.72694334167486274</v>
      </c>
      <c r="P46">
        <f t="shared" si="0"/>
        <v>0.27625108241501772</v>
      </c>
      <c r="Q46">
        <f t="shared" si="1"/>
        <v>0.72694334167486274</v>
      </c>
      <c r="R46">
        <f t="shared" si="2"/>
        <v>1.0031944240898805</v>
      </c>
      <c r="S46">
        <f>(R46-Table13[[#This Row],[Species_encoded]])^2</f>
        <v>1.020434526600864E-5</v>
      </c>
    </row>
    <row r="47" spans="1:19" x14ac:dyDescent="0.4">
      <c r="A47">
        <v>1</v>
      </c>
      <c r="B47">
        <v>4.5</v>
      </c>
      <c r="C47">
        <v>2.2999999999999998</v>
      </c>
      <c r="D47">
        <v>1.3</v>
      </c>
      <c r="E47">
        <v>0.3</v>
      </c>
      <c r="F47">
        <v>1</v>
      </c>
      <c r="N47">
        <f>SUMPRODUCT(Table13[[#This Row],[SepalLengthCm]:[Ones]],$H$6:$L$6)</f>
        <v>0.70848617142815296</v>
      </c>
      <c r="O47">
        <f>SUMPRODUCT(Table13[[#This Row],[SepalLengthCm]:[Ones]],$H$7:$L$7)</f>
        <v>0.32588637688792499</v>
      </c>
      <c r="P47">
        <f t="shared" si="0"/>
        <v>0.70848617142815296</v>
      </c>
      <c r="Q47">
        <f t="shared" si="1"/>
        <v>0.32588637688792499</v>
      </c>
      <c r="R47">
        <f t="shared" si="2"/>
        <v>1.0343725483160779</v>
      </c>
      <c r="S47">
        <f>(R47-Table13[[#This Row],[Species_encoded]])^2</f>
        <v>1.1814720777411126E-3</v>
      </c>
    </row>
    <row r="48" spans="1:19" x14ac:dyDescent="0.4">
      <c r="A48">
        <v>1</v>
      </c>
      <c r="B48">
        <v>4.4000000000000004</v>
      </c>
      <c r="C48">
        <v>3.2</v>
      </c>
      <c r="D48">
        <v>1.3</v>
      </c>
      <c r="E48">
        <v>0.2</v>
      </c>
      <c r="F48">
        <v>1</v>
      </c>
      <c r="N48">
        <f>SUMPRODUCT(Table13[[#This Row],[SepalLengthCm]:[Ones]],$H$6:$L$6)</f>
        <v>0.39954559260378675</v>
      </c>
      <c r="O48">
        <f>SUMPRODUCT(Table13[[#This Row],[SepalLengthCm]:[Ones]],$H$7:$L$7)</f>
        <v>0.64432538830716479</v>
      </c>
      <c r="P48">
        <f t="shared" si="0"/>
        <v>0.39954559260378675</v>
      </c>
      <c r="Q48">
        <f t="shared" si="1"/>
        <v>0.64432538830716479</v>
      </c>
      <c r="R48">
        <f t="shared" si="2"/>
        <v>1.0438709809109517</v>
      </c>
      <c r="S48">
        <f>(R48-Table13[[#This Row],[Species_encoded]])^2</f>
        <v>1.9246629660890841E-3</v>
      </c>
    </row>
    <row r="49" spans="1:19" x14ac:dyDescent="0.4">
      <c r="A49">
        <v>1</v>
      </c>
      <c r="B49">
        <v>5</v>
      </c>
      <c r="C49">
        <v>3.5</v>
      </c>
      <c r="D49">
        <v>1.6</v>
      </c>
      <c r="E49">
        <v>0.6</v>
      </c>
      <c r="F49">
        <v>1</v>
      </c>
      <c r="N49">
        <f>SUMPRODUCT(Table13[[#This Row],[SepalLengthCm]:[Ones]],$H$6:$L$6)</f>
        <v>0.5912556558046218</v>
      </c>
      <c r="O49">
        <f>SUMPRODUCT(Table13[[#This Row],[SepalLengthCm]:[Ones]],$H$7:$L$7)</f>
        <v>0.4258600263828386</v>
      </c>
      <c r="P49">
        <f t="shared" si="0"/>
        <v>0.5912556558046218</v>
      </c>
      <c r="Q49">
        <f t="shared" si="1"/>
        <v>0.4258600263828386</v>
      </c>
      <c r="R49">
        <f t="shared" si="2"/>
        <v>1.0171156821874603</v>
      </c>
      <c r="S49">
        <f>(R49-Table13[[#This Row],[Species_encoded]])^2</f>
        <v>2.9294657674214545E-4</v>
      </c>
    </row>
    <row r="50" spans="1:19" x14ac:dyDescent="0.4">
      <c r="A50">
        <v>1</v>
      </c>
      <c r="B50">
        <v>5.0999999999999996</v>
      </c>
      <c r="C50">
        <v>3.8</v>
      </c>
      <c r="D50">
        <v>1.9</v>
      </c>
      <c r="E50">
        <v>0.4</v>
      </c>
      <c r="F50">
        <v>1</v>
      </c>
      <c r="N50">
        <f>SUMPRODUCT(Table13[[#This Row],[SepalLengthCm]:[Ones]],$H$6:$L$6)</f>
        <v>0.46152108998699726</v>
      </c>
      <c r="O50">
        <f>SUMPRODUCT(Table13[[#This Row],[SepalLengthCm]:[Ones]],$H$7:$L$7)</f>
        <v>0.53814702686911486</v>
      </c>
      <c r="P50">
        <f t="shared" si="0"/>
        <v>0.46152108998699726</v>
      </c>
      <c r="Q50">
        <f t="shared" si="1"/>
        <v>0.53814702686911486</v>
      </c>
      <c r="R50">
        <f t="shared" si="2"/>
        <v>0.99966811685611212</v>
      </c>
      <c r="S50">
        <f>(R50-Table13[[#This Row],[Species_encoded]])^2</f>
        <v>1.1014642119690251E-7</v>
      </c>
    </row>
    <row r="51" spans="1:19" x14ac:dyDescent="0.4">
      <c r="A51">
        <v>1</v>
      </c>
      <c r="B51">
        <v>4.8</v>
      </c>
      <c r="C51">
        <v>3</v>
      </c>
      <c r="D51">
        <v>1.4</v>
      </c>
      <c r="E51">
        <v>0.3</v>
      </c>
      <c r="F51">
        <v>1</v>
      </c>
      <c r="N51">
        <f>SUMPRODUCT(Table13[[#This Row],[SepalLengthCm]:[Ones]],$H$6:$L$6)</f>
        <v>0.49167202451024272</v>
      </c>
      <c r="O51">
        <f>SUMPRODUCT(Table13[[#This Row],[SepalLengthCm]:[Ones]],$H$7:$L$7)</f>
        <v>0.52337226728898711</v>
      </c>
      <c r="P51">
        <f t="shared" si="0"/>
        <v>0.49167202451024272</v>
      </c>
      <c r="Q51">
        <f t="shared" si="1"/>
        <v>0.52337226728898711</v>
      </c>
      <c r="R51">
        <f t="shared" si="2"/>
        <v>1.0150442917992297</v>
      </c>
      <c r="S51">
        <f>(R51-Table13[[#This Row],[Species_encoded]])^2</f>
        <v>2.2633071574037076E-4</v>
      </c>
    </row>
    <row r="52" spans="1:19" x14ac:dyDescent="0.4">
      <c r="A52">
        <v>1</v>
      </c>
      <c r="B52">
        <v>5.0999999999999996</v>
      </c>
      <c r="C52">
        <v>3.8</v>
      </c>
      <c r="D52">
        <v>1.6</v>
      </c>
      <c r="E52">
        <v>0.2</v>
      </c>
      <c r="F52">
        <v>1</v>
      </c>
      <c r="N52">
        <f>SUMPRODUCT(Table13[[#This Row],[SepalLengthCm]:[Ones]],$H$6:$L$6)</f>
        <v>0.21473101351292989</v>
      </c>
      <c r="O52">
        <f>SUMPRODUCT(Table13[[#This Row],[SepalLengthCm]:[Ones]],$H$7:$L$7)</f>
        <v>0.77613067057368446</v>
      </c>
      <c r="P52">
        <f t="shared" si="0"/>
        <v>0.21473101351292989</v>
      </c>
      <c r="Q52">
        <f t="shared" si="1"/>
        <v>0.77613067057368446</v>
      </c>
      <c r="R52">
        <f t="shared" si="2"/>
        <v>0.99086168408661435</v>
      </c>
      <c r="S52">
        <f>(R52-Table13[[#This Row],[Species_encoded]])^2</f>
        <v>8.3508817732837458E-5</v>
      </c>
    </row>
    <row r="53" spans="1:19" x14ac:dyDescent="0.4">
      <c r="A53">
        <v>1</v>
      </c>
      <c r="B53">
        <v>4.5999999999999996</v>
      </c>
      <c r="C53">
        <v>3.2</v>
      </c>
      <c r="D53">
        <v>1.4</v>
      </c>
      <c r="E53">
        <v>0.2</v>
      </c>
      <c r="F53">
        <v>1</v>
      </c>
      <c r="N53">
        <f>SUMPRODUCT(Table13[[#This Row],[SepalLengthCm]:[Ones]],$H$6:$L$6)</f>
        <v>0.40119567916154786</v>
      </c>
      <c r="O53">
        <f>SUMPRODUCT(Table13[[#This Row],[SepalLengthCm]:[Ones]],$H$7:$L$7)</f>
        <v>0.6262022216429276</v>
      </c>
      <c r="P53">
        <f t="shared" si="0"/>
        <v>0.40119567916154786</v>
      </c>
      <c r="Q53">
        <f t="shared" si="1"/>
        <v>0.6262022216429276</v>
      </c>
      <c r="R53">
        <f t="shared" si="2"/>
        <v>1.0273979008044756</v>
      </c>
      <c r="S53">
        <f>(R53-Table13[[#This Row],[Species_encoded]])^2</f>
        <v>7.5064496849188323E-4</v>
      </c>
    </row>
    <row r="54" spans="1:19" x14ac:dyDescent="0.4">
      <c r="A54">
        <v>1</v>
      </c>
      <c r="B54">
        <v>5.3</v>
      </c>
      <c r="C54">
        <v>3.7</v>
      </c>
      <c r="D54">
        <v>1.5</v>
      </c>
      <c r="E54">
        <v>0.2</v>
      </c>
      <c r="F54">
        <v>1</v>
      </c>
      <c r="N54">
        <f>SUMPRODUCT(Table13[[#This Row],[SepalLengthCm]:[Ones]],$H$6:$L$6)</f>
        <v>0.17150643968689239</v>
      </c>
      <c r="O54">
        <f>SUMPRODUCT(Table13[[#This Row],[SepalLengthCm]:[Ones]],$H$7:$L$7)</f>
        <v>0.80309609612315336</v>
      </c>
      <c r="P54">
        <f t="shared" si="0"/>
        <v>0.17150643968689239</v>
      </c>
      <c r="Q54">
        <f t="shared" si="1"/>
        <v>0.80309609612315336</v>
      </c>
      <c r="R54">
        <f t="shared" si="2"/>
        <v>0.97460253581004574</v>
      </c>
      <c r="S54">
        <f>(R54-Table13[[#This Row],[Species_encoded]])^2</f>
        <v>6.4503118728000879E-4</v>
      </c>
    </row>
    <row r="55" spans="1:19" x14ac:dyDescent="0.4">
      <c r="A55">
        <v>1</v>
      </c>
      <c r="B55">
        <v>5</v>
      </c>
      <c r="C55">
        <v>3.3</v>
      </c>
      <c r="D55">
        <v>1.4</v>
      </c>
      <c r="E55">
        <v>0.2</v>
      </c>
      <c r="F55">
        <v>1</v>
      </c>
      <c r="N55">
        <f>SUMPRODUCT(Table13[[#This Row],[SepalLengthCm]:[Ones]],$H$6:$L$6)</f>
        <v>0.30222240247020871</v>
      </c>
      <c r="O55">
        <f>SUMPRODUCT(Table13[[#This Row],[SepalLengthCm]:[Ones]],$H$7:$L$7)</f>
        <v>0.6939130301402946</v>
      </c>
      <c r="P55">
        <f t="shared" si="0"/>
        <v>0.30222240247020871</v>
      </c>
      <c r="Q55">
        <f t="shared" si="1"/>
        <v>0.6939130301402946</v>
      </c>
      <c r="R55">
        <f t="shared" si="2"/>
        <v>0.9961354326105033</v>
      </c>
      <c r="S55">
        <f>(R55-Table13[[#This Row],[Species_encoded]])^2</f>
        <v>1.4934881107961323E-5</v>
      </c>
    </row>
    <row r="56" spans="1:19" x14ac:dyDescent="0.4">
      <c r="A56">
        <v>2</v>
      </c>
      <c r="B56">
        <v>7</v>
      </c>
      <c r="C56">
        <v>3.2</v>
      </c>
      <c r="D56">
        <v>4.7</v>
      </c>
      <c r="E56">
        <v>1.4</v>
      </c>
      <c r="F56">
        <v>1</v>
      </c>
      <c r="N56">
        <f>SUMPRODUCT(Table13[[#This Row],[SepalLengthCm]:[Ones]],$H$6:$L$6)</f>
        <v>2.0120982593420789</v>
      </c>
      <c r="O56">
        <f>SUMPRODUCT(Table13[[#This Row],[SepalLengthCm]:[Ones]],$H$7:$L$7)</f>
        <v>-1.1309619410849976</v>
      </c>
      <c r="P56">
        <f t="shared" si="0"/>
        <v>2.0120982593420789</v>
      </c>
      <c r="Q56">
        <f t="shared" si="1"/>
        <v>0</v>
      </c>
      <c r="R56">
        <f t="shared" si="2"/>
        <v>2.0120982593420789</v>
      </c>
      <c r="S56">
        <f>(R56-Table13[[#This Row],[Species_encoded]])^2</f>
        <v>1.4636787910819854E-4</v>
      </c>
    </row>
    <row r="57" spans="1:19" x14ac:dyDescent="0.4">
      <c r="A57">
        <v>2</v>
      </c>
      <c r="B57">
        <v>6.4</v>
      </c>
      <c r="C57">
        <v>3.2</v>
      </c>
      <c r="D57">
        <v>4.5</v>
      </c>
      <c r="E57">
        <v>1.5</v>
      </c>
      <c r="F57">
        <v>1</v>
      </c>
      <c r="N57">
        <f>SUMPRODUCT(Table13[[#This Row],[SepalLengthCm]:[Ones]],$H$6:$L$6)</f>
        <v>2.1121495241319979</v>
      </c>
      <c r="O57">
        <f>SUMPRODUCT(Table13[[#This Row],[SepalLengthCm]:[Ones]],$H$7:$L$7)</f>
        <v>-1.1769535461896272</v>
      </c>
      <c r="P57">
        <f t="shared" si="0"/>
        <v>2.1121495241319979</v>
      </c>
      <c r="Q57">
        <f t="shared" si="1"/>
        <v>0</v>
      </c>
      <c r="R57">
        <f t="shared" si="2"/>
        <v>2.1121495241319979</v>
      </c>
      <c r="S57">
        <f>(R57-Table13[[#This Row],[Species_encoded]])^2</f>
        <v>1.257751576303357E-2</v>
      </c>
    </row>
    <row r="58" spans="1:19" x14ac:dyDescent="0.4">
      <c r="A58">
        <v>2</v>
      </c>
      <c r="B58">
        <v>6.9</v>
      </c>
      <c r="C58">
        <v>3.1</v>
      </c>
      <c r="D58">
        <v>4.9000000000000004</v>
      </c>
      <c r="E58">
        <v>1.5</v>
      </c>
      <c r="F58">
        <v>1</v>
      </c>
      <c r="N58">
        <f>SUMPRODUCT(Table13[[#This Row],[SepalLengthCm]:[Ones]],$H$6:$L$6)</f>
        <v>2.2001546765594293</v>
      </c>
      <c r="O58">
        <f>SUMPRODUCT(Table13[[#This Row],[SepalLengthCm]:[Ones]],$H$7:$L$7)</f>
        <v>-1.3075878879211185</v>
      </c>
      <c r="P58">
        <f t="shared" si="0"/>
        <v>2.2001546765594293</v>
      </c>
      <c r="Q58">
        <f t="shared" si="1"/>
        <v>0</v>
      </c>
      <c r="R58">
        <f t="shared" si="2"/>
        <v>2.2001546765594293</v>
      </c>
      <c r="S58">
        <f>(R58-Table13[[#This Row],[Species_encoded]])^2</f>
        <v>4.0061894548609762E-2</v>
      </c>
    </row>
    <row r="59" spans="1:19" x14ac:dyDescent="0.4">
      <c r="A59">
        <v>2</v>
      </c>
      <c r="B59">
        <v>5.5</v>
      </c>
      <c r="C59">
        <v>2.2999999999999998</v>
      </c>
      <c r="D59">
        <v>4</v>
      </c>
      <c r="E59">
        <v>1.3</v>
      </c>
      <c r="F59">
        <v>1</v>
      </c>
      <c r="N59">
        <f>SUMPRODUCT(Table13[[#This Row],[SepalLengthCm]:[Ones]],$H$6:$L$6)</f>
        <v>2.2081961794209497</v>
      </c>
      <c r="O59">
        <f>SUMPRODUCT(Table13[[#This Row],[SepalLengthCm]:[Ones]],$H$7:$L$7)</f>
        <v>-1.2154777095253175</v>
      </c>
      <c r="P59">
        <f t="shared" si="0"/>
        <v>2.2081961794209497</v>
      </c>
      <c r="Q59">
        <f t="shared" si="1"/>
        <v>0</v>
      </c>
      <c r="R59">
        <f t="shared" si="2"/>
        <v>2.2081961794209497</v>
      </c>
      <c r="S59">
        <f>(R59-Table13[[#This Row],[Species_encoded]])^2</f>
        <v>4.3345649125480279E-2</v>
      </c>
    </row>
    <row r="60" spans="1:19" x14ac:dyDescent="0.4">
      <c r="A60">
        <v>2</v>
      </c>
      <c r="B60">
        <v>6.5</v>
      </c>
      <c r="C60">
        <v>2.8</v>
      </c>
      <c r="D60">
        <v>4.5999999999999996</v>
      </c>
      <c r="E60">
        <v>1.5</v>
      </c>
      <c r="F60">
        <v>1</v>
      </c>
      <c r="N60">
        <f>SUMPRODUCT(Table13[[#This Row],[SepalLengthCm]:[Ones]],$H$6:$L$6)</f>
        <v>2.2461656600308357</v>
      </c>
      <c r="O60">
        <f>SUMPRODUCT(Table13[[#This Row],[SepalLengthCm]:[Ones]],$H$7:$L$7)</f>
        <v>-1.3223829455009604</v>
      </c>
      <c r="P60">
        <f t="shared" si="0"/>
        <v>2.2461656600308357</v>
      </c>
      <c r="Q60">
        <f t="shared" si="1"/>
        <v>0</v>
      </c>
      <c r="R60">
        <f t="shared" si="2"/>
        <v>2.2461656600308357</v>
      </c>
      <c r="S60">
        <f>(R60-Table13[[#This Row],[Species_encoded]])^2</f>
        <v>6.0597532178416999E-2</v>
      </c>
    </row>
    <row r="61" spans="1:19" x14ac:dyDescent="0.4">
      <c r="A61">
        <v>2</v>
      </c>
      <c r="B61">
        <v>5.7</v>
      </c>
      <c r="C61">
        <v>2.8</v>
      </c>
      <c r="D61">
        <v>4.5</v>
      </c>
      <c r="E61">
        <v>1.3</v>
      </c>
      <c r="F61">
        <v>1</v>
      </c>
      <c r="N61">
        <f>SUMPRODUCT(Table13[[#This Row],[SepalLengthCm]:[Ones]],$H$6:$L$6)</f>
        <v>2.2134974026117136</v>
      </c>
      <c r="O61">
        <f>SUMPRODUCT(Table13[[#This Row],[SepalLengthCm]:[Ones]],$H$7:$L$7)</f>
        <v>-1.2354752361987633</v>
      </c>
      <c r="P61">
        <f t="shared" si="0"/>
        <v>2.2134974026117136</v>
      </c>
      <c r="Q61">
        <f t="shared" si="1"/>
        <v>0</v>
      </c>
      <c r="R61">
        <f t="shared" si="2"/>
        <v>2.2134974026117136</v>
      </c>
      <c r="S61">
        <f>(R61-Table13[[#This Row],[Species_encoded]])^2</f>
        <v>4.5581140921948121E-2</v>
      </c>
    </row>
    <row r="62" spans="1:19" x14ac:dyDescent="0.4">
      <c r="A62">
        <v>2</v>
      </c>
      <c r="B62">
        <v>6.3</v>
      </c>
      <c r="C62">
        <v>3.3</v>
      </c>
      <c r="D62">
        <v>4.7</v>
      </c>
      <c r="E62">
        <v>1.6</v>
      </c>
      <c r="F62">
        <v>1</v>
      </c>
      <c r="N62">
        <f>SUMPRODUCT(Table13[[#This Row],[SepalLengthCm]:[Ones]],$H$6:$L$6)</f>
        <v>2.2428071519262849</v>
      </c>
      <c r="O62">
        <f>SUMPRODUCT(Table13[[#This Row],[SepalLengthCm]:[Ones]],$H$7:$L$7)</f>
        <v>-1.2947109434136128</v>
      </c>
      <c r="P62">
        <f t="shared" si="0"/>
        <v>2.2428071519262849</v>
      </c>
      <c r="Q62">
        <f t="shared" si="1"/>
        <v>0</v>
      </c>
      <c r="R62">
        <f t="shared" si="2"/>
        <v>2.2428071519262849</v>
      </c>
      <c r="S62">
        <f>(R62-Table13[[#This Row],[Species_encoded]])^2</f>
        <v>5.895531302655399E-2</v>
      </c>
    </row>
    <row r="63" spans="1:19" x14ac:dyDescent="0.4">
      <c r="A63">
        <v>2</v>
      </c>
      <c r="B63">
        <v>4.9000000000000004</v>
      </c>
      <c r="C63">
        <v>2.4</v>
      </c>
      <c r="D63">
        <v>3.3</v>
      </c>
      <c r="E63">
        <v>1</v>
      </c>
      <c r="F63">
        <v>1</v>
      </c>
      <c r="N63">
        <f>SUMPRODUCT(Table13[[#This Row],[SepalLengthCm]:[Ones]],$H$6:$L$6)</f>
        <v>1.8227549240988665</v>
      </c>
      <c r="O63">
        <f>SUMPRODUCT(Table13[[#This Row],[SepalLengthCm]:[Ones]],$H$7:$L$7)</f>
        <v>-0.79332918592462676</v>
      </c>
      <c r="P63">
        <f t="shared" si="0"/>
        <v>1.8227549240988665</v>
      </c>
      <c r="Q63">
        <f t="shared" si="1"/>
        <v>0</v>
      </c>
      <c r="R63">
        <f t="shared" si="2"/>
        <v>1.8227549240988665</v>
      </c>
      <c r="S63">
        <f>(R63-Table13[[#This Row],[Species_encoded]])^2</f>
        <v>3.1415816931198569E-2</v>
      </c>
    </row>
    <row r="64" spans="1:19" x14ac:dyDescent="0.4">
      <c r="A64">
        <v>2</v>
      </c>
      <c r="B64">
        <v>6.6</v>
      </c>
      <c r="C64">
        <v>2.9</v>
      </c>
      <c r="D64">
        <v>4.5999999999999996</v>
      </c>
      <c r="E64">
        <v>1.3</v>
      </c>
      <c r="F64">
        <v>1</v>
      </c>
      <c r="N64">
        <f>SUMPRODUCT(Table13[[#This Row],[SepalLengthCm]:[Ones]],$H$6:$L$6)</f>
        <v>2.06346880099328</v>
      </c>
      <c r="O64">
        <f>SUMPRODUCT(Table13[[#This Row],[SepalLengthCm]:[Ones]],$H$7:$L$7)</f>
        <v>-1.1571801940971587</v>
      </c>
      <c r="P64">
        <f t="shared" si="0"/>
        <v>2.06346880099328</v>
      </c>
      <c r="Q64">
        <f t="shared" si="1"/>
        <v>0</v>
      </c>
      <c r="R64">
        <f t="shared" si="2"/>
        <v>2.06346880099328</v>
      </c>
      <c r="S64">
        <f>(R64-Table13[[#This Row],[Species_encoded]])^2</f>
        <v>4.0282886995245811E-3</v>
      </c>
    </row>
    <row r="65" spans="1:19" x14ac:dyDescent="0.4">
      <c r="A65">
        <v>2</v>
      </c>
      <c r="B65">
        <v>5.2</v>
      </c>
      <c r="C65">
        <v>2.7</v>
      </c>
      <c r="D65">
        <v>3.9</v>
      </c>
      <c r="E65">
        <v>1.4</v>
      </c>
      <c r="F65">
        <v>1</v>
      </c>
      <c r="N65">
        <f>SUMPRODUCT(Table13[[#This Row],[SepalLengthCm]:[Ones]],$H$6:$L$6)</f>
        <v>2.1775314814275517</v>
      </c>
      <c r="O65">
        <f>SUMPRODUCT(Table13[[#This Row],[SepalLengthCm]:[Ones]],$H$7:$L$7)</f>
        <v>-1.152286248647088</v>
      </c>
      <c r="P65">
        <f t="shared" si="0"/>
        <v>2.1775314814275517</v>
      </c>
      <c r="Q65">
        <f t="shared" si="1"/>
        <v>0</v>
      </c>
      <c r="R65">
        <f t="shared" si="2"/>
        <v>2.1775314814275517</v>
      </c>
      <c r="S65">
        <f>(R65-Table13[[#This Row],[Species_encoded]])^2</f>
        <v>3.1517426897861134E-2</v>
      </c>
    </row>
    <row r="66" spans="1:19" x14ac:dyDescent="0.4">
      <c r="A66">
        <v>2</v>
      </c>
      <c r="B66">
        <v>5</v>
      </c>
      <c r="C66">
        <v>2</v>
      </c>
      <c r="D66">
        <v>3.5</v>
      </c>
      <c r="E66">
        <v>1</v>
      </c>
      <c r="F66">
        <v>1</v>
      </c>
      <c r="N66">
        <f>SUMPRODUCT(Table13[[#This Row],[SepalLengthCm]:[Ones]],$H$6:$L$6)</f>
        <v>1.9935580875453693</v>
      </c>
      <c r="O66">
        <f>SUMPRODUCT(Table13[[#This Row],[SepalLengthCm]:[Ones]],$H$7:$L$7)</f>
        <v>-0.97602001874584698</v>
      </c>
      <c r="P66">
        <f t="shared" si="0"/>
        <v>1.9935580875453693</v>
      </c>
      <c r="Q66">
        <f t="shared" si="1"/>
        <v>0</v>
      </c>
      <c r="R66">
        <f t="shared" si="2"/>
        <v>1.9935580875453693</v>
      </c>
      <c r="S66">
        <f>(R66-Table13[[#This Row],[Species_encoded]])^2</f>
        <v>4.1498236073125622E-5</v>
      </c>
    </row>
    <row r="67" spans="1:19" x14ac:dyDescent="0.4">
      <c r="A67">
        <v>2</v>
      </c>
      <c r="B67">
        <v>5.9</v>
      </c>
      <c r="C67">
        <v>3</v>
      </c>
      <c r="D67">
        <v>4.2</v>
      </c>
      <c r="E67">
        <v>1.5</v>
      </c>
      <c r="F67">
        <v>1</v>
      </c>
      <c r="N67">
        <f>SUMPRODUCT(Table13[[#This Row],[SepalLengthCm]:[Ones]],$H$6:$L$6)</f>
        <v>2.1470295833868258</v>
      </c>
      <c r="O67">
        <f>SUMPRODUCT(Table13[[#This Row],[SepalLengthCm]:[Ones]],$H$7:$L$7)</f>
        <v>-1.1718834623862264</v>
      </c>
      <c r="P67">
        <f t="shared" si="0"/>
        <v>2.1470295833868258</v>
      </c>
      <c r="Q67">
        <f t="shared" si="1"/>
        <v>0</v>
      </c>
      <c r="R67">
        <f t="shared" si="2"/>
        <v>2.1470295833868258</v>
      </c>
      <c r="S67">
        <f>(R67-Table13[[#This Row],[Species_encoded]])^2</f>
        <v>2.1617698390903564E-2</v>
      </c>
    </row>
    <row r="68" spans="1:19" x14ac:dyDescent="0.4">
      <c r="A68">
        <v>2</v>
      </c>
      <c r="B68">
        <v>6</v>
      </c>
      <c r="C68">
        <v>2.2000000000000002</v>
      </c>
      <c r="D68">
        <v>4</v>
      </c>
      <c r="E68">
        <v>1</v>
      </c>
      <c r="F68">
        <v>1</v>
      </c>
      <c r="N68">
        <f>SUMPRODUCT(Table13[[#This Row],[SepalLengthCm]:[Ones]],$H$6:$L$6)</f>
        <v>1.9444097309111119</v>
      </c>
      <c r="O68">
        <f>SUMPRODUCT(Table13[[#This Row],[SepalLengthCm]:[Ones]],$H$7:$L$7)</f>
        <v>-1.0077673024548974</v>
      </c>
      <c r="P68">
        <f t="shared" si="0"/>
        <v>1.9444097309111119</v>
      </c>
      <c r="Q68">
        <f t="shared" si="1"/>
        <v>0</v>
      </c>
      <c r="R68">
        <f t="shared" si="2"/>
        <v>1.9444097309111119</v>
      </c>
      <c r="S68">
        <f>(R68-Table13[[#This Row],[Species_encoded]])^2</f>
        <v>3.0902780173749866E-3</v>
      </c>
    </row>
    <row r="69" spans="1:19" x14ac:dyDescent="0.4">
      <c r="A69">
        <v>2</v>
      </c>
      <c r="B69">
        <v>6.1</v>
      </c>
      <c r="C69">
        <v>2.9</v>
      </c>
      <c r="D69">
        <v>4.7</v>
      </c>
      <c r="E69">
        <v>1.4</v>
      </c>
      <c r="F69">
        <v>1</v>
      </c>
      <c r="N69">
        <f>SUMPRODUCT(Table13[[#This Row],[SepalLengthCm]:[Ones]],$H$6:$L$6)</f>
        <v>2.2563126779312408</v>
      </c>
      <c r="O69">
        <f>SUMPRODUCT(Table13[[#This Row],[SepalLengthCm]:[Ones]],$H$7:$L$7)</f>
        <v>-1.3053869663086242</v>
      </c>
      <c r="P69">
        <f t="shared" si="0"/>
        <v>2.2563126779312408</v>
      </c>
      <c r="Q69">
        <f t="shared" si="1"/>
        <v>0</v>
      </c>
      <c r="R69">
        <f t="shared" si="2"/>
        <v>2.2563126779312408</v>
      </c>
      <c r="S69">
        <f>(R69-Table13[[#This Row],[Species_encoded]])^2</f>
        <v>6.5696188868283975E-2</v>
      </c>
    </row>
    <row r="70" spans="1:19" x14ac:dyDescent="0.4">
      <c r="A70">
        <v>2</v>
      </c>
      <c r="B70">
        <v>5.6</v>
      </c>
      <c r="C70">
        <v>2.9</v>
      </c>
      <c r="D70">
        <v>3.6</v>
      </c>
      <c r="E70">
        <v>1.3</v>
      </c>
      <c r="F70">
        <v>1</v>
      </c>
      <c r="N70">
        <f>SUMPRODUCT(Table13[[#This Row],[SepalLengthCm]:[Ones]],$H$6:$L$6)</f>
        <v>1.8712832304661506</v>
      </c>
      <c r="O70">
        <f>SUMPRODUCT(Table13[[#This Row],[SepalLengthCm]:[Ones]],$H$7:$L$7)</f>
        <v>-0.88025719322653828</v>
      </c>
      <c r="P70">
        <f t="shared" si="0"/>
        <v>1.8712832304661506</v>
      </c>
      <c r="Q70">
        <f t="shared" si="1"/>
        <v>0</v>
      </c>
      <c r="R70">
        <f t="shared" si="2"/>
        <v>1.8712832304661506</v>
      </c>
      <c r="S70">
        <f>(R70-Table13[[#This Row],[Species_encoded]])^2</f>
        <v>1.6568006759230092E-2</v>
      </c>
    </row>
    <row r="71" spans="1:19" x14ac:dyDescent="0.4">
      <c r="A71">
        <v>2</v>
      </c>
      <c r="B71">
        <v>6.7</v>
      </c>
      <c r="C71">
        <v>3.1</v>
      </c>
      <c r="D71">
        <v>4.4000000000000004</v>
      </c>
      <c r="E71">
        <v>1.4</v>
      </c>
      <c r="F71">
        <v>1</v>
      </c>
      <c r="N71">
        <f>SUMPRODUCT(Table13[[#This Row],[SepalLengthCm]:[Ones]],$H$6:$L$6)</f>
        <v>1.9831419828954715</v>
      </c>
      <c r="O71">
        <f>SUMPRODUCT(Table13[[#This Row],[SepalLengthCm]:[Ones]],$H$7:$L$7)</f>
        <v>-1.0773193156298793</v>
      </c>
      <c r="P71">
        <f t="shared" ref="P71:P134" si="3">MAX(N71,0)</f>
        <v>1.9831419828954715</v>
      </c>
      <c r="Q71">
        <f t="shared" ref="Q71:Q134" si="4">MAX(O71,0)</f>
        <v>0</v>
      </c>
      <c r="R71">
        <f t="shared" ref="R71:R134" si="5">P71+Q71</f>
        <v>1.9831419828954715</v>
      </c>
      <c r="S71">
        <f>(R71-Table13[[#This Row],[Species_encoded]])^2</f>
        <v>2.8419274069657548E-4</v>
      </c>
    </row>
    <row r="72" spans="1:19" x14ac:dyDescent="0.4">
      <c r="A72">
        <v>2</v>
      </c>
      <c r="B72">
        <v>5.6</v>
      </c>
      <c r="C72">
        <v>3</v>
      </c>
      <c r="D72">
        <v>4.5</v>
      </c>
      <c r="E72">
        <v>1.5</v>
      </c>
      <c r="F72">
        <v>1</v>
      </c>
      <c r="N72">
        <f>SUMPRODUCT(Table13[[#This Row],[SepalLengthCm]:[Ones]],$H$6:$L$6)</f>
        <v>2.3100960775146762</v>
      </c>
      <c r="O72">
        <f>SUMPRODUCT(Table13[[#This Row],[SepalLengthCm]:[Ones]],$H$7:$L$7)</f>
        <v>-1.3123751631843614</v>
      </c>
      <c r="P72">
        <f t="shared" si="3"/>
        <v>2.3100960775146762</v>
      </c>
      <c r="Q72">
        <f t="shared" si="4"/>
        <v>0</v>
      </c>
      <c r="R72">
        <f t="shared" si="5"/>
        <v>2.3100960775146762</v>
      </c>
      <c r="S72">
        <f>(R72-Table13[[#This Row],[Species_encoded]])^2</f>
        <v>9.6159577289988044E-2</v>
      </c>
    </row>
    <row r="73" spans="1:19" x14ac:dyDescent="0.4">
      <c r="A73">
        <v>2</v>
      </c>
      <c r="B73">
        <v>5.8</v>
      </c>
      <c r="C73">
        <v>2.7</v>
      </c>
      <c r="D73">
        <v>4.0999999999999996</v>
      </c>
      <c r="E73">
        <v>1</v>
      </c>
      <c r="F73">
        <v>1</v>
      </c>
      <c r="N73">
        <f>SUMPRODUCT(Table13[[#This Row],[SepalLengthCm]:[Ones]],$H$6:$L$6)</f>
        <v>1.8728367258910237</v>
      </c>
      <c r="O73">
        <f>SUMPRODUCT(Table13[[#This Row],[SepalLengthCm]:[Ones]],$H$7:$L$7)</f>
        <v>-0.91699562878009466</v>
      </c>
      <c r="P73">
        <f t="shared" si="3"/>
        <v>1.8728367258910237</v>
      </c>
      <c r="Q73">
        <f t="shared" si="4"/>
        <v>0</v>
      </c>
      <c r="R73">
        <f t="shared" si="5"/>
        <v>1.8728367258910237</v>
      </c>
      <c r="S73">
        <f>(R73-Table13[[#This Row],[Species_encoded]])^2</f>
        <v>1.6170498282114646E-2</v>
      </c>
    </row>
    <row r="74" spans="1:19" x14ac:dyDescent="0.4">
      <c r="A74">
        <v>2</v>
      </c>
      <c r="B74">
        <v>6.2</v>
      </c>
      <c r="C74">
        <v>2.2000000000000002</v>
      </c>
      <c r="D74">
        <v>4.5</v>
      </c>
      <c r="E74">
        <v>1.5</v>
      </c>
      <c r="F74">
        <v>1</v>
      </c>
      <c r="N74">
        <f>SUMPRODUCT(Table13[[#This Row],[SepalLengthCm]:[Ones]],$H$6:$L$6)</f>
        <v>2.4342804122372144</v>
      </c>
      <c r="O74">
        <f>SUMPRODUCT(Table13[[#This Row],[SepalLengthCm]:[Ones]],$H$7:$L$7)</f>
        <v>-1.4904345610959546</v>
      </c>
      <c r="P74">
        <f t="shared" si="3"/>
        <v>2.4342804122372144</v>
      </c>
      <c r="Q74">
        <f t="shared" si="4"/>
        <v>0</v>
      </c>
      <c r="R74">
        <f t="shared" si="5"/>
        <v>2.4342804122372144</v>
      </c>
      <c r="S74">
        <f>(R74-Table13[[#This Row],[Species_encoded]])^2</f>
        <v>0.18859947645292485</v>
      </c>
    </row>
    <row r="75" spans="1:19" x14ac:dyDescent="0.4">
      <c r="A75">
        <v>2</v>
      </c>
      <c r="B75">
        <v>5.6</v>
      </c>
      <c r="C75">
        <v>2.5</v>
      </c>
      <c r="D75">
        <v>3.9</v>
      </c>
      <c r="E75">
        <v>1.1000000000000001</v>
      </c>
      <c r="F75">
        <v>1</v>
      </c>
      <c r="N75">
        <f>SUMPRODUCT(Table13[[#This Row],[SepalLengthCm]:[Ones]],$H$6:$L$6)</f>
        <v>1.9600128981241975</v>
      </c>
      <c r="O75">
        <f>SUMPRODUCT(Table13[[#This Row],[SepalLengthCm]:[Ones]],$H$7:$L$7)</f>
        <v>-0.98357924980556111</v>
      </c>
      <c r="P75">
        <f t="shared" si="3"/>
        <v>1.9600128981241975</v>
      </c>
      <c r="Q75">
        <f t="shared" si="4"/>
        <v>0</v>
      </c>
      <c r="R75">
        <f t="shared" si="5"/>
        <v>1.9600128981241975</v>
      </c>
      <c r="S75">
        <f>(R75-Table13[[#This Row],[Species_encoded]])^2</f>
        <v>1.5989683164258043E-3</v>
      </c>
    </row>
    <row r="76" spans="1:19" x14ac:dyDescent="0.4">
      <c r="A76">
        <v>2</v>
      </c>
      <c r="B76">
        <v>5.9</v>
      </c>
      <c r="C76">
        <v>3.2</v>
      </c>
      <c r="D76">
        <v>4.8</v>
      </c>
      <c r="E76">
        <v>1.8</v>
      </c>
      <c r="F76">
        <v>1</v>
      </c>
      <c r="N76">
        <f>SUMPRODUCT(Table13[[#This Row],[SepalLengthCm]:[Ones]],$H$6:$L$6)</f>
        <v>2.5149964499963615</v>
      </c>
      <c r="O76">
        <f>SUMPRODUCT(Table13[[#This Row],[SepalLengthCm]:[Ones]],$H$7:$L$7)</f>
        <v>-1.5258825285957756</v>
      </c>
      <c r="P76">
        <f t="shared" si="3"/>
        <v>2.5149964499963615</v>
      </c>
      <c r="Q76">
        <f t="shared" si="4"/>
        <v>0</v>
      </c>
      <c r="R76">
        <f t="shared" si="5"/>
        <v>2.5149964499963615</v>
      </c>
      <c r="S76">
        <f>(R76-Table13[[#This Row],[Species_encoded]])^2</f>
        <v>0.2652213435088549</v>
      </c>
    </row>
    <row r="77" spans="1:19" x14ac:dyDescent="0.4">
      <c r="A77">
        <v>2</v>
      </c>
      <c r="B77">
        <v>6.1</v>
      </c>
      <c r="C77">
        <v>2.8</v>
      </c>
      <c r="D77">
        <v>4</v>
      </c>
      <c r="E77">
        <v>1.3</v>
      </c>
      <c r="F77">
        <v>1</v>
      </c>
      <c r="N77">
        <f>SUMPRODUCT(Table13[[#This Row],[SepalLengthCm]:[Ones]],$H$6:$L$6)</f>
        <v>1.9592883828935814</v>
      </c>
      <c r="O77">
        <f>SUMPRODUCT(Table13[[#This Row],[SepalLengthCm]:[Ones]],$H$7:$L$7)</f>
        <v>-1.0108915349580296</v>
      </c>
      <c r="P77">
        <f t="shared" si="3"/>
        <v>1.9592883828935814</v>
      </c>
      <c r="Q77">
        <f t="shared" si="4"/>
        <v>0</v>
      </c>
      <c r="R77">
        <f t="shared" si="5"/>
        <v>1.9592883828935814</v>
      </c>
      <c r="S77">
        <f>(R77-Table13[[#This Row],[Species_encoded]])^2</f>
        <v>1.6574357674196336E-3</v>
      </c>
    </row>
    <row r="78" spans="1:19" x14ac:dyDescent="0.4">
      <c r="A78">
        <v>2</v>
      </c>
      <c r="B78">
        <v>6.3</v>
      </c>
      <c r="C78">
        <v>2.5</v>
      </c>
      <c r="D78">
        <v>4.9000000000000004</v>
      </c>
      <c r="E78">
        <v>1.5</v>
      </c>
      <c r="F78">
        <v>1</v>
      </c>
      <c r="N78">
        <f>SUMPRODUCT(Table13[[#This Row],[SepalLengthCm]:[Ones]],$H$6:$L$6)</f>
        <v>2.4777618677983284</v>
      </c>
      <c r="O78">
        <f>SUMPRODUCT(Table13[[#This Row],[SepalLengthCm]:[Ones]],$H$7:$L$7)</f>
        <v>-1.5416083372944744</v>
      </c>
      <c r="P78">
        <f t="shared" si="3"/>
        <v>2.4777618677983284</v>
      </c>
      <c r="Q78">
        <f t="shared" si="4"/>
        <v>0</v>
      </c>
      <c r="R78">
        <f t="shared" si="5"/>
        <v>2.4777618677983284</v>
      </c>
      <c r="S78">
        <f>(R78-Table13[[#This Row],[Species_encoded]])^2</f>
        <v>0.22825640232214744</v>
      </c>
    </row>
    <row r="79" spans="1:19" x14ac:dyDescent="0.4">
      <c r="A79">
        <v>2</v>
      </c>
      <c r="B79">
        <v>6.1</v>
      </c>
      <c r="C79">
        <v>2.8</v>
      </c>
      <c r="D79">
        <v>4.7</v>
      </c>
      <c r="E79">
        <v>1.2</v>
      </c>
      <c r="F79">
        <v>1</v>
      </c>
      <c r="N79">
        <f>SUMPRODUCT(Table13[[#This Row],[SepalLengthCm]:[Ones]],$H$6:$L$6)</f>
        <v>2.1485830788116989</v>
      </c>
      <c r="O79">
        <f>SUMPRODUCT(Table13[[#This Row],[SepalLengthCm]:[Ones]],$H$7:$L$7)</f>
        <v>-1.2086218979397831</v>
      </c>
      <c r="P79">
        <f t="shared" si="3"/>
        <v>2.1485830788116989</v>
      </c>
      <c r="Q79">
        <f t="shared" si="4"/>
        <v>0</v>
      </c>
      <c r="R79">
        <f t="shared" si="5"/>
        <v>2.1485830788116989</v>
      </c>
      <c r="S79">
        <f>(R79-Table13[[#This Row],[Species_encoded]])^2</f>
        <v>2.2076931309163512E-2</v>
      </c>
    </row>
    <row r="80" spans="1:19" x14ac:dyDescent="0.4">
      <c r="A80">
        <v>2</v>
      </c>
      <c r="B80">
        <v>6.4</v>
      </c>
      <c r="C80">
        <v>2.9</v>
      </c>
      <c r="D80">
        <v>4.3</v>
      </c>
      <c r="E80">
        <v>1.3</v>
      </c>
      <c r="F80">
        <v>1</v>
      </c>
      <c r="N80">
        <f>SUMPRODUCT(Table13[[#This Row],[SepalLengthCm]:[Ones]],$H$6:$L$6)</f>
        <v>1.988244659340189</v>
      </c>
      <c r="O80">
        <f>SUMPRODUCT(Table13[[#This Row],[SepalLengthCm]:[Ones]],$H$7:$L$7)</f>
        <v>-1.0645341604131477</v>
      </c>
      <c r="P80">
        <f t="shared" si="3"/>
        <v>1.988244659340189</v>
      </c>
      <c r="Q80">
        <f t="shared" si="4"/>
        <v>0</v>
      </c>
      <c r="R80">
        <f t="shared" si="5"/>
        <v>1.988244659340189</v>
      </c>
      <c r="S80">
        <f>(R80-Table13[[#This Row],[Species_encoded]])^2</f>
        <v>1.3818803402820541E-4</v>
      </c>
    </row>
    <row r="81" spans="1:19" x14ac:dyDescent="0.4">
      <c r="A81">
        <v>2</v>
      </c>
      <c r="B81">
        <v>6.6</v>
      </c>
      <c r="C81">
        <v>3</v>
      </c>
      <c r="D81">
        <v>4.4000000000000004</v>
      </c>
      <c r="E81">
        <v>1.4</v>
      </c>
      <c r="F81">
        <v>1</v>
      </c>
      <c r="N81">
        <f>SUMPRODUCT(Table13[[#This Row],[SepalLengthCm]:[Ones]],$H$6:$L$6)</f>
        <v>2.0294098481019551</v>
      </c>
      <c r="O81">
        <f>SUMPRODUCT(Table13[[#This Row],[SepalLengthCm]:[Ones]],$H$7:$L$7)</f>
        <v>-1.1163227238587718</v>
      </c>
      <c r="P81">
        <f t="shared" si="3"/>
        <v>2.0294098481019551</v>
      </c>
      <c r="Q81">
        <f t="shared" si="4"/>
        <v>0</v>
      </c>
      <c r="R81">
        <f t="shared" si="5"/>
        <v>2.0294098481019551</v>
      </c>
      <c r="S81">
        <f>(R81-Table13[[#This Row],[Species_encoded]])^2</f>
        <v>8.6493916538007358E-4</v>
      </c>
    </row>
    <row r="82" spans="1:19" x14ac:dyDescent="0.4">
      <c r="A82">
        <v>2</v>
      </c>
      <c r="B82">
        <v>6.8</v>
      </c>
      <c r="C82">
        <v>2.8</v>
      </c>
      <c r="D82">
        <v>4.8</v>
      </c>
      <c r="E82">
        <v>1.4</v>
      </c>
      <c r="F82">
        <v>1</v>
      </c>
      <c r="N82">
        <f>SUMPRODUCT(Table13[[#This Row],[SepalLengthCm]:[Ones]],$H$6:$L$6)</f>
        <v>2.1988198067257732</v>
      </c>
      <c r="O82">
        <f>SUMPRODUCT(Table13[[#This Row],[SepalLengthCm]:[Ones]],$H$7:$L$7)</f>
        <v>-1.3050987406648051</v>
      </c>
      <c r="P82">
        <f t="shared" si="3"/>
        <v>2.1988198067257732</v>
      </c>
      <c r="Q82">
        <f t="shared" si="4"/>
        <v>0</v>
      </c>
      <c r="R82">
        <f t="shared" si="5"/>
        <v>2.1988198067257732</v>
      </c>
      <c r="S82">
        <f>(R82-Table13[[#This Row],[Species_encoded]])^2</f>
        <v>3.9529315546473792E-2</v>
      </c>
    </row>
    <row r="83" spans="1:19" x14ac:dyDescent="0.4">
      <c r="A83">
        <v>2</v>
      </c>
      <c r="B83">
        <v>6.7</v>
      </c>
      <c r="C83">
        <v>3</v>
      </c>
      <c r="D83">
        <v>5</v>
      </c>
      <c r="E83">
        <v>1.7</v>
      </c>
      <c r="F83">
        <v>1</v>
      </c>
      <c r="N83">
        <f>SUMPRODUCT(Table13[[#This Row],[SepalLengthCm]:[Ones]],$H$6:$L$6)</f>
        <v>2.4372070336396012</v>
      </c>
      <c r="O83">
        <f>SUMPRODUCT(Table13[[#This Row],[SepalLengthCm]:[Ones]],$H$7:$L$7)</f>
        <v>-1.5196212062576318</v>
      </c>
      <c r="P83">
        <f t="shared" si="3"/>
        <v>2.4372070336396012</v>
      </c>
      <c r="Q83">
        <f t="shared" si="4"/>
        <v>0</v>
      </c>
      <c r="R83">
        <f t="shared" si="5"/>
        <v>2.4372070336396012</v>
      </c>
      <c r="S83">
        <f>(R83-Table13[[#This Row],[Species_encoded]])^2</f>
        <v>0.19114999026393939</v>
      </c>
    </row>
    <row r="84" spans="1:19" x14ac:dyDescent="0.4">
      <c r="A84">
        <v>2</v>
      </c>
      <c r="B84">
        <v>6</v>
      </c>
      <c r="C84">
        <v>2.9</v>
      </c>
      <c r="D84">
        <v>4.5</v>
      </c>
      <c r="E84">
        <v>1.5</v>
      </c>
      <c r="F84">
        <v>1</v>
      </c>
      <c r="N84">
        <f>SUMPRODUCT(Table13[[#This Row],[SepalLengthCm]:[Ones]],$H$6:$L$6)</f>
        <v>2.2685215902463995</v>
      </c>
      <c r="O84">
        <f>SUMPRODUCT(Table13[[#This Row],[SepalLengthCm]:[Ones]],$H$7:$L$7)</f>
        <v>-1.3035329042991299</v>
      </c>
      <c r="P84">
        <f t="shared" si="3"/>
        <v>2.2685215902463995</v>
      </c>
      <c r="Q84">
        <f t="shared" si="4"/>
        <v>0</v>
      </c>
      <c r="R84">
        <f t="shared" si="5"/>
        <v>2.2685215902463995</v>
      </c>
      <c r="S84">
        <f>(R84-Table13[[#This Row],[Species_encoded]])^2</f>
        <v>7.2103844428455299E-2</v>
      </c>
    </row>
    <row r="85" spans="1:19" x14ac:dyDescent="0.4">
      <c r="A85">
        <v>2</v>
      </c>
      <c r="B85">
        <v>5.7</v>
      </c>
      <c r="C85">
        <v>2.6</v>
      </c>
      <c r="D85">
        <v>3.5</v>
      </c>
      <c r="E85">
        <v>1</v>
      </c>
      <c r="F85">
        <v>1</v>
      </c>
      <c r="N85">
        <f>SUMPRODUCT(Table13[[#This Row],[SepalLengthCm]:[Ones]],$H$6:$L$6)</f>
        <v>1.6983824258115177</v>
      </c>
      <c r="O85">
        <f>SUMPRODUCT(Table13[[#This Row],[SepalLengthCm]:[Ones]],$H$7:$L$7)</f>
        <v>-0.73243043594966628</v>
      </c>
      <c r="P85">
        <f t="shared" si="3"/>
        <v>1.6983824258115177</v>
      </c>
      <c r="Q85">
        <f t="shared" si="4"/>
        <v>0</v>
      </c>
      <c r="R85">
        <f t="shared" si="5"/>
        <v>1.6983824258115177</v>
      </c>
      <c r="S85">
        <f>(R85-Table13[[#This Row],[Species_encoded]])^2</f>
        <v>9.0973161059344651E-2</v>
      </c>
    </row>
    <row r="86" spans="1:19" x14ac:dyDescent="0.4">
      <c r="A86">
        <v>2</v>
      </c>
      <c r="B86">
        <v>5.5</v>
      </c>
      <c r="C86">
        <v>2.4</v>
      </c>
      <c r="D86">
        <v>3.8</v>
      </c>
      <c r="E86">
        <v>1.1000000000000001</v>
      </c>
      <c r="F86">
        <v>1</v>
      </c>
      <c r="N86">
        <f>SUMPRODUCT(Table13[[#This Row],[SepalLengthCm]:[Ones]],$H$6:$L$6)</f>
        <v>1.9694937357830158</v>
      </c>
      <c r="O86">
        <f>SUMPRODUCT(Table13[[#This Row],[SepalLengthCm]:[Ones]],$H$7:$L$7)</f>
        <v>-0.98532122452456683</v>
      </c>
      <c r="P86">
        <f t="shared" si="3"/>
        <v>1.9694937357830158</v>
      </c>
      <c r="Q86">
        <f t="shared" si="4"/>
        <v>0</v>
      </c>
      <c r="R86">
        <f t="shared" si="5"/>
        <v>1.9694937357830158</v>
      </c>
      <c r="S86">
        <f>(R86-Table13[[#This Row],[Species_encoded]])^2</f>
        <v>9.306321564764514E-4</v>
      </c>
    </row>
    <row r="87" spans="1:19" x14ac:dyDescent="0.4">
      <c r="A87">
        <v>2</v>
      </c>
      <c r="B87">
        <v>5.5</v>
      </c>
      <c r="C87">
        <v>2.4</v>
      </c>
      <c r="D87">
        <v>3.7</v>
      </c>
      <c r="E87">
        <v>1</v>
      </c>
      <c r="F87">
        <v>1</v>
      </c>
      <c r="N87">
        <f>SUMPRODUCT(Table13[[#This Row],[SepalLengthCm]:[Ones]],$H$6:$L$6)</f>
        <v>1.8644922113198144</v>
      </c>
      <c r="O87">
        <f>SUMPRODUCT(Table13[[#This Row],[SepalLengthCm]:[Ones]],$H$7:$L$7)</f>
        <v>-0.88496011942722541</v>
      </c>
      <c r="P87">
        <f t="shared" si="3"/>
        <v>1.8644922113198144</v>
      </c>
      <c r="Q87">
        <f t="shared" si="4"/>
        <v>0</v>
      </c>
      <c r="R87">
        <f t="shared" si="5"/>
        <v>1.8644922113198144</v>
      </c>
      <c r="S87">
        <f>(R87-Table13[[#This Row],[Species_encoded]])^2</f>
        <v>1.8362360792993849E-2</v>
      </c>
    </row>
    <row r="88" spans="1:19" x14ac:dyDescent="0.4">
      <c r="A88">
        <v>2</v>
      </c>
      <c r="B88">
        <v>5.8</v>
      </c>
      <c r="C88">
        <v>2.7</v>
      </c>
      <c r="D88">
        <v>3.9</v>
      </c>
      <c r="E88">
        <v>1.2</v>
      </c>
      <c r="F88">
        <v>1</v>
      </c>
      <c r="N88">
        <f>SUMPRODUCT(Table13[[#This Row],[SepalLengthCm]:[Ones]],$H$6:$L$6)</f>
        <v>1.935691664626767</v>
      </c>
      <c r="O88">
        <f>SUMPRODUCT(Table13[[#This Row],[SepalLengthCm]:[Ones]],$H$7:$L$7)</f>
        <v>-0.96867210493523015</v>
      </c>
      <c r="P88">
        <f t="shared" si="3"/>
        <v>1.935691664626767</v>
      </c>
      <c r="Q88">
        <f t="shared" si="4"/>
        <v>0</v>
      </c>
      <c r="R88">
        <f t="shared" si="5"/>
        <v>1.935691664626767</v>
      </c>
      <c r="S88">
        <f>(R88-Table13[[#This Row],[Species_encoded]])^2</f>
        <v>4.13556199847621E-3</v>
      </c>
    </row>
    <row r="89" spans="1:19" x14ac:dyDescent="0.4">
      <c r="A89">
        <v>2</v>
      </c>
      <c r="B89">
        <v>6</v>
      </c>
      <c r="C89">
        <v>2.7</v>
      </c>
      <c r="D89">
        <v>5.0999999999999996</v>
      </c>
      <c r="E89">
        <v>1.6</v>
      </c>
      <c r="F89">
        <v>1</v>
      </c>
      <c r="N89">
        <f>SUMPRODUCT(Table13[[#This Row],[SepalLengthCm]:[Ones]],$H$6:$L$6)</f>
        <v>2.6148570418709873</v>
      </c>
      <c r="O89">
        <f>SUMPRODUCT(Table13[[#This Row],[SepalLengthCm]:[Ones]],$H$7:$L$7)</f>
        <v>-1.649069726558041</v>
      </c>
      <c r="P89">
        <f t="shared" si="3"/>
        <v>2.6148570418709873</v>
      </c>
      <c r="Q89">
        <f t="shared" si="4"/>
        <v>0</v>
      </c>
      <c r="R89">
        <f t="shared" si="5"/>
        <v>2.6148570418709873</v>
      </c>
      <c r="S89">
        <f>(R89-Table13[[#This Row],[Species_encoded]])^2</f>
        <v>0.37804918193834108</v>
      </c>
    </row>
    <row r="90" spans="1:19" x14ac:dyDescent="0.4">
      <c r="A90">
        <v>2</v>
      </c>
      <c r="B90">
        <v>5.4</v>
      </c>
      <c r="C90">
        <v>3</v>
      </c>
      <c r="D90">
        <v>4.5</v>
      </c>
      <c r="E90">
        <v>1.5</v>
      </c>
      <c r="F90">
        <v>1</v>
      </c>
      <c r="N90">
        <f>SUMPRODUCT(Table13[[#This Row],[SepalLengthCm]:[Ones]],$H$6:$L$6)</f>
        <v>2.34523301850458</v>
      </c>
      <c r="O90">
        <f>SUMPRODUCT(Table13[[#This Row],[SepalLengthCm]:[Ones]],$H$7:$L$7)</f>
        <v>-1.3315134300300111</v>
      </c>
      <c r="P90">
        <f t="shared" si="3"/>
        <v>2.34523301850458</v>
      </c>
      <c r="Q90">
        <f t="shared" si="4"/>
        <v>0</v>
      </c>
      <c r="R90">
        <f t="shared" si="5"/>
        <v>2.34523301850458</v>
      </c>
      <c r="S90">
        <f>(R90-Table13[[#This Row],[Species_encoded]])^2</f>
        <v>0.11918583706578367</v>
      </c>
    </row>
    <row r="91" spans="1:19" x14ac:dyDescent="0.4">
      <c r="A91">
        <v>2</v>
      </c>
      <c r="B91">
        <v>6</v>
      </c>
      <c r="C91">
        <v>3.4</v>
      </c>
      <c r="D91">
        <v>4.5</v>
      </c>
      <c r="E91">
        <v>1.6</v>
      </c>
      <c r="F91">
        <v>1</v>
      </c>
      <c r="N91">
        <f>SUMPRODUCT(Table13[[#This Row],[SepalLengthCm]:[Ones]],$H$6:$L$6)</f>
        <v>2.1932391136042799</v>
      </c>
      <c r="O91">
        <f>SUMPRODUCT(Table13[[#This Row],[SepalLengthCm]:[Ones]],$H$7:$L$7)</f>
        <v>-1.2194612018562456</v>
      </c>
      <c r="P91">
        <f t="shared" si="3"/>
        <v>2.1932391136042799</v>
      </c>
      <c r="Q91">
        <f t="shared" si="4"/>
        <v>0</v>
      </c>
      <c r="R91">
        <f t="shared" si="5"/>
        <v>2.1932391136042799</v>
      </c>
      <c r="S91">
        <f>(R91-Table13[[#This Row],[Species_encoded]])^2</f>
        <v>3.7341355026567803E-2</v>
      </c>
    </row>
    <row r="92" spans="1:19" x14ac:dyDescent="0.4">
      <c r="A92">
        <v>2</v>
      </c>
      <c r="B92">
        <v>6.7</v>
      </c>
      <c r="C92">
        <v>3.1</v>
      </c>
      <c r="D92">
        <v>4.7</v>
      </c>
      <c r="E92">
        <v>1.5</v>
      </c>
      <c r="F92">
        <v>1</v>
      </c>
      <c r="N92">
        <f>SUMPRODUCT(Table13[[#This Row],[SepalLengthCm]:[Ones]],$H$6:$L$6)</f>
        <v>2.1617175624540028</v>
      </c>
      <c r="O92">
        <f>SUMPRODUCT(Table13[[#This Row],[SepalLengthCm]:[Ones]],$H$7:$L$7)</f>
        <v>-1.2522032877469944</v>
      </c>
      <c r="P92">
        <f t="shared" si="3"/>
        <v>2.1617175624540028</v>
      </c>
      <c r="Q92">
        <f t="shared" si="4"/>
        <v>0</v>
      </c>
      <c r="R92">
        <f t="shared" si="5"/>
        <v>2.1617175624540028</v>
      </c>
      <c r="S92">
        <f>(R92-Table13[[#This Row],[Species_encoded]])^2</f>
        <v>2.6152570006064302E-2</v>
      </c>
    </row>
    <row r="93" spans="1:19" x14ac:dyDescent="0.4">
      <c r="A93">
        <v>2</v>
      </c>
      <c r="B93">
        <v>6.3</v>
      </c>
      <c r="C93">
        <v>2.2999999999999998</v>
      </c>
      <c r="D93">
        <v>4.4000000000000004</v>
      </c>
      <c r="E93">
        <v>1.3</v>
      </c>
      <c r="F93">
        <v>1</v>
      </c>
      <c r="N93">
        <f>SUMPRODUCT(Table13[[#This Row],[SepalLengthCm]:[Ones]],$H$6:$L$6)</f>
        <v>2.2147965256519937</v>
      </c>
      <c r="O93">
        <f>SUMPRODUCT(Table13[[#This Row],[SepalLengthCm]:[Ones]],$H$7:$L$7)</f>
        <v>-1.2879703761822667</v>
      </c>
      <c r="P93">
        <f t="shared" si="3"/>
        <v>2.2147965256519937</v>
      </c>
      <c r="Q93">
        <f t="shared" si="4"/>
        <v>0</v>
      </c>
      <c r="R93">
        <f t="shared" si="5"/>
        <v>2.2147965256519937</v>
      </c>
      <c r="S93">
        <f>(R93-Table13[[#This Row],[Species_encoded]])^2</f>
        <v>4.6137547432167587E-2</v>
      </c>
    </row>
    <row r="94" spans="1:19" x14ac:dyDescent="0.4">
      <c r="A94">
        <v>2</v>
      </c>
      <c r="B94">
        <v>5.6</v>
      </c>
      <c r="C94">
        <v>3</v>
      </c>
      <c r="D94">
        <v>4.0999999999999996</v>
      </c>
      <c r="E94">
        <v>1.3</v>
      </c>
      <c r="F94">
        <v>1</v>
      </c>
      <c r="N94">
        <f>SUMPRODUCT(Table13[[#This Row],[SepalLengthCm]:[Ones]],$H$6:$L$6)</f>
        <v>2.0265189734929434</v>
      </c>
      <c r="O94">
        <f>SUMPRODUCT(Table13[[#This Row],[SepalLengthCm]:[Ones]],$H$7:$L$7)</f>
        <v>-1.0371300859699046</v>
      </c>
      <c r="P94">
        <f t="shared" si="3"/>
        <v>2.0265189734929434</v>
      </c>
      <c r="Q94">
        <f t="shared" si="4"/>
        <v>0</v>
      </c>
      <c r="R94">
        <f t="shared" si="5"/>
        <v>2.0265189734929434</v>
      </c>
      <c r="S94">
        <f>(R94-Table13[[#This Row],[Species_encoded]])^2</f>
        <v>7.0325595511943522E-4</v>
      </c>
    </row>
    <row r="95" spans="1:19" x14ac:dyDescent="0.4">
      <c r="A95">
        <v>2</v>
      </c>
      <c r="B95">
        <v>5.5</v>
      </c>
      <c r="C95">
        <v>2.5</v>
      </c>
      <c r="D95">
        <v>4</v>
      </c>
      <c r="E95">
        <v>1.3</v>
      </c>
      <c r="F95">
        <v>1</v>
      </c>
      <c r="N95">
        <f>SUMPRODUCT(Table13[[#This Row],[SepalLengthCm]:[Ones]],$H$6:$L$6)</f>
        <v>2.1507973899978872</v>
      </c>
      <c r="O95">
        <f>SUMPRODUCT(Table13[[#This Row],[SepalLengthCm]:[Ones]],$H$7:$L$7)</f>
        <v>-1.156609159913182</v>
      </c>
      <c r="P95">
        <f t="shared" si="3"/>
        <v>2.1507973899978872</v>
      </c>
      <c r="Q95">
        <f t="shared" si="4"/>
        <v>0</v>
      </c>
      <c r="R95">
        <f t="shared" si="5"/>
        <v>2.1507973899978872</v>
      </c>
      <c r="S95">
        <f>(R95-Table13[[#This Row],[Species_encoded]])^2</f>
        <v>2.2739852830174882E-2</v>
      </c>
    </row>
    <row r="96" spans="1:19" x14ac:dyDescent="0.4">
      <c r="A96">
        <v>2</v>
      </c>
      <c r="B96">
        <v>5.5</v>
      </c>
      <c r="C96">
        <v>2.6</v>
      </c>
      <c r="D96">
        <v>4.4000000000000004</v>
      </c>
      <c r="E96">
        <v>1.2</v>
      </c>
      <c r="F96">
        <v>1</v>
      </c>
      <c r="N96">
        <f>SUMPRODUCT(Table13[[#This Row],[SepalLengthCm]:[Ones]],$H$6:$L$6)</f>
        <v>2.2010316085614789</v>
      </c>
      <c r="O96">
        <f>SUMPRODUCT(Table13[[#This Row],[SepalLengthCm]:[Ones]],$H$7:$L$7)</f>
        <v>-1.2131209475592073</v>
      </c>
      <c r="P96">
        <f t="shared" si="3"/>
        <v>2.2010316085614789</v>
      </c>
      <c r="Q96">
        <f t="shared" si="4"/>
        <v>0</v>
      </c>
      <c r="R96">
        <f t="shared" si="5"/>
        <v>2.2010316085614789</v>
      </c>
      <c r="S96">
        <f>(R96-Table13[[#This Row],[Species_encoded]])^2</f>
        <v>4.0413707640815692E-2</v>
      </c>
    </row>
    <row r="97" spans="1:19" x14ac:dyDescent="0.4">
      <c r="A97">
        <v>2</v>
      </c>
      <c r="B97">
        <v>6.1</v>
      </c>
      <c r="C97">
        <v>3</v>
      </c>
      <c r="D97">
        <v>4.5999999999999996</v>
      </c>
      <c r="E97">
        <v>1.4</v>
      </c>
      <c r="F97">
        <v>1</v>
      </c>
      <c r="N97">
        <f>SUMPRODUCT(Table13[[#This Row],[SepalLengthCm]:[Ones]],$H$6:$L$6)</f>
        <v>2.1908262556720444</v>
      </c>
      <c r="O97">
        <f>SUMPRODUCT(Table13[[#This Row],[SepalLengthCm]:[Ones]],$H$7:$L$7)</f>
        <v>-1.2386912579926692</v>
      </c>
      <c r="P97">
        <f t="shared" si="3"/>
        <v>2.1908262556720444</v>
      </c>
      <c r="Q97">
        <f t="shared" si="4"/>
        <v>0</v>
      </c>
      <c r="R97">
        <f t="shared" si="5"/>
        <v>2.1908262556720444</v>
      </c>
      <c r="S97">
        <f>(R97-Table13[[#This Row],[Species_encoded]])^2</f>
        <v>3.6414659853812446E-2</v>
      </c>
    </row>
    <row r="98" spans="1:19" x14ac:dyDescent="0.4">
      <c r="A98">
        <v>2</v>
      </c>
      <c r="B98">
        <v>5.8</v>
      </c>
      <c r="C98">
        <v>2.6</v>
      </c>
      <c r="D98">
        <v>4</v>
      </c>
      <c r="E98">
        <v>1.2</v>
      </c>
      <c r="F98">
        <v>1</v>
      </c>
      <c r="N98">
        <f>SUMPRODUCT(Table13[[#This Row],[SepalLengthCm]:[Ones]],$H$6:$L$6)</f>
        <v>2.0011780868859637</v>
      </c>
      <c r="O98">
        <f>SUMPRODUCT(Table13[[#This Row],[SepalLengthCm]:[Ones]],$H$7:$L$7)</f>
        <v>-1.035367813251185</v>
      </c>
      <c r="P98">
        <f t="shared" si="3"/>
        <v>2.0011780868859637</v>
      </c>
      <c r="Q98">
        <f t="shared" si="4"/>
        <v>0</v>
      </c>
      <c r="R98">
        <f t="shared" si="5"/>
        <v>2.0011780868859637</v>
      </c>
      <c r="S98">
        <f>(R98-Table13[[#This Row],[Species_encoded]])^2</f>
        <v>1.3878887108795499E-6</v>
      </c>
    </row>
    <row r="99" spans="1:19" x14ac:dyDescent="0.4">
      <c r="A99">
        <v>2</v>
      </c>
      <c r="B99">
        <v>5</v>
      </c>
      <c r="C99">
        <v>2.2999999999999998</v>
      </c>
      <c r="D99">
        <v>3.3</v>
      </c>
      <c r="E99">
        <v>1</v>
      </c>
      <c r="F99">
        <v>1</v>
      </c>
      <c r="N99">
        <f>SUMPRODUCT(Table13[[#This Row],[SepalLengthCm]:[Ones]],$H$6:$L$6)</f>
        <v>1.8338858483154459</v>
      </c>
      <c r="O99">
        <f>SUMPRODUCT(Table13[[#This Row],[SepalLengthCm]:[Ones]],$H$7:$L$7)</f>
        <v>-0.81319432730786989</v>
      </c>
      <c r="P99">
        <f t="shared" si="3"/>
        <v>1.8338858483154459</v>
      </c>
      <c r="Q99">
        <f t="shared" si="4"/>
        <v>0</v>
      </c>
      <c r="R99">
        <f t="shared" si="5"/>
        <v>1.8338858483154459</v>
      </c>
      <c r="S99">
        <f>(R99-Table13[[#This Row],[Species_encoded]])^2</f>
        <v>2.7593911389879055E-2</v>
      </c>
    </row>
    <row r="100" spans="1:19" x14ac:dyDescent="0.4">
      <c r="A100">
        <v>2</v>
      </c>
      <c r="B100">
        <v>5.6</v>
      </c>
      <c r="C100">
        <v>2.7</v>
      </c>
      <c r="D100">
        <v>4.2</v>
      </c>
      <c r="E100">
        <v>1.3</v>
      </c>
      <c r="F100">
        <v>1</v>
      </c>
      <c r="N100">
        <f>SUMPRODUCT(Table13[[#This Row],[SepalLengthCm]:[Ones]],$H$6:$L$6)</f>
        <v>2.1494041851752028</v>
      </c>
      <c r="O100">
        <f>SUMPRODUCT(Table13[[#This Row],[SepalLengthCm]:[Ones]],$H$7:$L$7)</f>
        <v>-1.1626943438979951</v>
      </c>
      <c r="P100">
        <f t="shared" si="3"/>
        <v>2.1494041851752028</v>
      </c>
      <c r="Q100">
        <f t="shared" si="4"/>
        <v>0</v>
      </c>
      <c r="R100">
        <f t="shared" si="5"/>
        <v>2.1494041851752028</v>
      </c>
      <c r="S100">
        <f>(R100-Table13[[#This Row],[Species_encoded]])^2</f>
        <v>2.2321610547866293E-2</v>
      </c>
    </row>
    <row r="101" spans="1:19" x14ac:dyDescent="0.4">
      <c r="A101">
        <v>2</v>
      </c>
      <c r="B101">
        <v>5.7</v>
      </c>
      <c r="C101">
        <v>3</v>
      </c>
      <c r="D101">
        <v>4.2</v>
      </c>
      <c r="E101">
        <v>1.2</v>
      </c>
      <c r="F101">
        <v>1</v>
      </c>
      <c r="N101">
        <f>SUMPRODUCT(Table13[[#This Row],[SepalLengthCm]:[Ones]],$H$6:$L$6)</f>
        <v>1.9775230336301199</v>
      </c>
      <c r="O101">
        <f>SUMPRODUCT(Table13[[#This Row],[SepalLengthCm]:[Ones]],$H$7:$L$7)</f>
        <v>-1.0017227144695124</v>
      </c>
      <c r="P101">
        <f t="shared" si="3"/>
        <v>1.9775230336301199</v>
      </c>
      <c r="Q101">
        <f t="shared" si="4"/>
        <v>0</v>
      </c>
      <c r="R101">
        <f t="shared" si="5"/>
        <v>1.9775230336301199</v>
      </c>
      <c r="S101">
        <f>(R101-Table13[[#This Row],[Species_encoded]])^2</f>
        <v>5.0521401719271907E-4</v>
      </c>
    </row>
    <row r="102" spans="1:19" x14ac:dyDescent="0.4">
      <c r="A102">
        <v>2</v>
      </c>
      <c r="B102">
        <v>5.7</v>
      </c>
      <c r="C102">
        <v>2.9</v>
      </c>
      <c r="D102">
        <v>4.2</v>
      </c>
      <c r="E102">
        <v>1.3</v>
      </c>
      <c r="F102">
        <v>1</v>
      </c>
      <c r="N102">
        <f>SUMPRODUCT(Table13[[#This Row],[SepalLengthCm]:[Ones]],$H$6:$L$6)</f>
        <v>2.0744369252571877</v>
      </c>
      <c r="O102">
        <f>SUMPRODUCT(Table13[[#This Row],[SepalLengthCm]:[Ones]],$H$7:$L$7)</f>
        <v>-1.0942566608630349</v>
      </c>
      <c r="P102">
        <f t="shared" si="3"/>
        <v>2.0744369252571877</v>
      </c>
      <c r="Q102">
        <f t="shared" si="4"/>
        <v>0</v>
      </c>
      <c r="R102">
        <f t="shared" si="5"/>
        <v>2.0744369252571877</v>
      </c>
      <c r="S102">
        <f>(R102-Table13[[#This Row],[Species_encoded]])^2</f>
        <v>5.5408558417441483E-3</v>
      </c>
    </row>
    <row r="103" spans="1:19" x14ac:dyDescent="0.4">
      <c r="A103">
        <v>2</v>
      </c>
      <c r="B103">
        <v>6.2</v>
      </c>
      <c r="C103">
        <v>2.9</v>
      </c>
      <c r="D103">
        <v>4.3</v>
      </c>
      <c r="E103">
        <v>1.3</v>
      </c>
      <c r="F103">
        <v>1</v>
      </c>
      <c r="N103">
        <f>SUMPRODUCT(Table13[[#This Row],[SepalLengthCm]:[Ones]],$H$6:$L$6)</f>
        <v>2.0233816003300928</v>
      </c>
      <c r="O103">
        <f>SUMPRODUCT(Table13[[#This Row],[SepalLengthCm]:[Ones]],$H$7:$L$7)</f>
        <v>-1.0836724272587976</v>
      </c>
      <c r="P103">
        <f t="shared" si="3"/>
        <v>2.0233816003300928</v>
      </c>
      <c r="Q103">
        <f t="shared" si="4"/>
        <v>0</v>
      </c>
      <c r="R103">
        <f t="shared" si="5"/>
        <v>2.0233816003300928</v>
      </c>
      <c r="S103">
        <f>(R103-Table13[[#This Row],[Species_encoded]])^2</f>
        <v>5.4669923399619784E-4</v>
      </c>
    </row>
    <row r="104" spans="1:19" x14ac:dyDescent="0.4">
      <c r="A104">
        <v>2</v>
      </c>
      <c r="B104">
        <v>5.0999999999999996</v>
      </c>
      <c r="C104">
        <v>2.5</v>
      </c>
      <c r="D104">
        <v>3</v>
      </c>
      <c r="E104">
        <v>1.1000000000000001</v>
      </c>
      <c r="F104">
        <v>1</v>
      </c>
      <c r="N104">
        <f>SUMPRODUCT(Table13[[#This Row],[SepalLengthCm]:[Ones]],$H$6:$L$6)</f>
        <v>1.7167720026699733</v>
      </c>
      <c r="O104">
        <f>SUMPRODUCT(Table13[[#This Row],[SepalLengthCm]:[Ones]],$H$7:$L$7)</f>
        <v>-0.6960720153307034</v>
      </c>
      <c r="P104">
        <f t="shared" si="3"/>
        <v>1.7167720026699733</v>
      </c>
      <c r="Q104">
        <f t="shared" si="4"/>
        <v>0</v>
      </c>
      <c r="R104">
        <f t="shared" si="5"/>
        <v>1.7167720026699733</v>
      </c>
      <c r="S104">
        <f>(R104-Table13[[#This Row],[Species_encoded]])^2</f>
        <v>8.0218098471577598E-2</v>
      </c>
    </row>
    <row r="105" spans="1:19" x14ac:dyDescent="0.4">
      <c r="A105">
        <v>2</v>
      </c>
      <c r="B105">
        <v>5.7</v>
      </c>
      <c r="C105">
        <v>2.8</v>
      </c>
      <c r="D105">
        <v>4.0999999999999996</v>
      </c>
      <c r="E105">
        <v>1.3</v>
      </c>
      <c r="F105">
        <v>1</v>
      </c>
      <c r="N105">
        <f>SUMPRODUCT(Table13[[#This Row],[SepalLengthCm]:[Ones]],$H$6:$L$6)</f>
        <v>2.0663492924210538</v>
      </c>
      <c r="O105">
        <f>SUMPRODUCT(Table13[[#This Row],[SepalLengthCm]:[Ones]],$H$7:$L$7)</f>
        <v>-1.0864295021592156</v>
      </c>
      <c r="P105">
        <f t="shared" si="3"/>
        <v>2.0663492924210538</v>
      </c>
      <c r="Q105">
        <f t="shared" si="4"/>
        <v>0</v>
      </c>
      <c r="R105">
        <f t="shared" si="5"/>
        <v>2.0663492924210538</v>
      </c>
      <c r="S105">
        <f>(R105-Table13[[#This Row],[Species_encoded]])^2</f>
        <v>4.4022286047745085E-3</v>
      </c>
    </row>
    <row r="106" spans="1:19" x14ac:dyDescent="0.4">
      <c r="A106">
        <v>3</v>
      </c>
      <c r="B106">
        <v>6.3</v>
      </c>
      <c r="C106">
        <v>3.3</v>
      </c>
      <c r="D106">
        <v>6</v>
      </c>
      <c r="E106">
        <v>2.5</v>
      </c>
      <c r="F106">
        <v>1</v>
      </c>
      <c r="N106">
        <f>SUMPRODUCT(Table13[[#This Row],[SepalLengthCm]:[Ones]],$H$6:$L$6)</f>
        <v>3.3349689822857562</v>
      </c>
      <c r="O106">
        <f>SUMPRODUCT(Table13[[#This Row],[SepalLengthCm]:[Ones]],$H$7:$L$7)</f>
        <v>-2.3470066233292326</v>
      </c>
      <c r="P106">
        <f t="shared" si="3"/>
        <v>3.3349689822857562</v>
      </c>
      <c r="Q106">
        <f t="shared" si="4"/>
        <v>0</v>
      </c>
      <c r="R106">
        <f t="shared" si="5"/>
        <v>3.3349689822857562</v>
      </c>
      <c r="S106">
        <f>(R106-Table13[[#This Row],[Species_encoded]])^2</f>
        <v>0.11220421909355527</v>
      </c>
    </row>
    <row r="107" spans="1:19" x14ac:dyDescent="0.4">
      <c r="A107">
        <v>3</v>
      </c>
      <c r="B107">
        <v>5.8</v>
      </c>
      <c r="C107">
        <v>2.7</v>
      </c>
      <c r="D107">
        <v>5.0999999999999996</v>
      </c>
      <c r="E107">
        <v>1.9</v>
      </c>
      <c r="F107">
        <v>1</v>
      </c>
      <c r="N107">
        <f>SUMPRODUCT(Table13[[#This Row],[SepalLengthCm]:[Ones]],$H$6:$L$6)</f>
        <v>2.8546374736075006</v>
      </c>
      <c r="O107">
        <f>SUMPRODUCT(Table13[[#This Row],[SepalLengthCm]:[Ones]],$H$7:$L$7)</f>
        <v>-1.8575070081660541</v>
      </c>
      <c r="P107">
        <f t="shared" si="3"/>
        <v>2.8546374736075006</v>
      </c>
      <c r="Q107">
        <f t="shared" si="4"/>
        <v>0</v>
      </c>
      <c r="R107">
        <f t="shared" si="5"/>
        <v>2.8546374736075006</v>
      </c>
      <c r="S107">
        <f>(R107-Table13[[#This Row],[Species_encoded]])^2</f>
        <v>2.1130264079210072E-2</v>
      </c>
    </row>
    <row r="108" spans="1:19" x14ac:dyDescent="0.4">
      <c r="A108">
        <v>3</v>
      </c>
      <c r="B108">
        <v>7.1</v>
      </c>
      <c r="C108">
        <v>3</v>
      </c>
      <c r="D108">
        <v>5.9</v>
      </c>
      <c r="E108">
        <v>2.1</v>
      </c>
      <c r="F108">
        <v>1</v>
      </c>
      <c r="N108">
        <f>SUMPRODUCT(Table13[[#This Row],[SepalLengthCm]:[Ones]],$H$6:$L$6)</f>
        <v>2.970874387250924</v>
      </c>
      <c r="O108">
        <f>SUMPRODUCT(Table13[[#This Row],[SepalLengthCm]:[Ones]],$H$7:$L$7)</f>
        <v>-2.0690962605051326</v>
      </c>
      <c r="P108">
        <f t="shared" si="3"/>
        <v>2.970874387250924</v>
      </c>
      <c r="Q108">
        <f t="shared" si="4"/>
        <v>0</v>
      </c>
      <c r="R108">
        <f t="shared" si="5"/>
        <v>2.970874387250924</v>
      </c>
      <c r="S108">
        <f>(R108-Table13[[#This Row],[Species_encoded]])^2</f>
        <v>8.4830131800913788E-4</v>
      </c>
    </row>
    <row r="109" spans="1:19" x14ac:dyDescent="0.4">
      <c r="A109">
        <v>3</v>
      </c>
      <c r="B109">
        <v>6.3</v>
      </c>
      <c r="C109">
        <v>2.9</v>
      </c>
      <c r="D109">
        <v>5.6</v>
      </c>
      <c r="E109">
        <v>1.8</v>
      </c>
      <c r="F109">
        <v>1</v>
      </c>
      <c r="N109">
        <f>SUMPRODUCT(Table13[[#This Row],[SepalLengthCm]:[Ones]],$H$6:$L$6)</f>
        <v>2.8251169725324665</v>
      </c>
      <c r="O109">
        <f>SUMPRODUCT(Table13[[#This Row],[SepalLengthCm]:[Ones]],$H$7:$L$7)</f>
        <v>-1.8740002874017747</v>
      </c>
      <c r="P109">
        <f t="shared" si="3"/>
        <v>2.8251169725324665</v>
      </c>
      <c r="Q109">
        <f t="shared" si="4"/>
        <v>0</v>
      </c>
      <c r="R109">
        <f t="shared" si="5"/>
        <v>2.8251169725324665</v>
      </c>
      <c r="S109">
        <f>(R109-Table13[[#This Row],[Species_encoded]])^2</f>
        <v>3.058407329621007E-2</v>
      </c>
    </row>
    <row r="110" spans="1:19" x14ac:dyDescent="0.4">
      <c r="A110">
        <v>3</v>
      </c>
      <c r="B110">
        <v>6.5</v>
      </c>
      <c r="C110">
        <v>3</v>
      </c>
      <c r="D110">
        <v>5.8</v>
      </c>
      <c r="E110">
        <v>2.2000000000000002</v>
      </c>
      <c r="F110">
        <v>1</v>
      </c>
      <c r="N110">
        <f>SUMPRODUCT(Table13[[#This Row],[SepalLengthCm]:[Ones]],$H$6:$L$6)</f>
        <v>3.1077126795885075</v>
      </c>
      <c r="O110">
        <f>SUMPRODUCT(Table13[[#This Row],[SepalLengthCm]:[Ones]],$H$7:$L$7)</f>
        <v>-2.1523492991196491</v>
      </c>
      <c r="P110">
        <f t="shared" si="3"/>
        <v>3.1077126795885075</v>
      </c>
      <c r="Q110">
        <f t="shared" si="4"/>
        <v>0</v>
      </c>
      <c r="R110">
        <f t="shared" si="5"/>
        <v>3.1077126795885075</v>
      </c>
      <c r="S110">
        <f>(R110-Table13[[#This Row],[Species_encoded]])^2</f>
        <v>1.160202134413648E-2</v>
      </c>
    </row>
    <row r="111" spans="1:19" x14ac:dyDescent="0.4">
      <c r="A111">
        <v>3</v>
      </c>
      <c r="B111">
        <v>7.6</v>
      </c>
      <c r="C111">
        <v>3</v>
      </c>
      <c r="D111">
        <v>6.6</v>
      </c>
      <c r="E111">
        <v>2.1</v>
      </c>
      <c r="F111">
        <v>1</v>
      </c>
      <c r="N111">
        <f>SUMPRODUCT(Table13[[#This Row],[SepalLengthCm]:[Ones]],$H$6:$L$6)</f>
        <v>3.1405412276098179</v>
      </c>
      <c r="O111">
        <f>SUMPRODUCT(Table13[[#This Row],[SepalLengthCm]:[Ones]],$H$7:$L$7)</f>
        <v>-2.2820806279602164</v>
      </c>
      <c r="P111">
        <f t="shared" si="3"/>
        <v>3.1405412276098179</v>
      </c>
      <c r="Q111">
        <f t="shared" si="4"/>
        <v>0</v>
      </c>
      <c r="R111">
        <f t="shared" si="5"/>
        <v>3.1405412276098179</v>
      </c>
      <c r="S111">
        <f>(R111-Table13[[#This Row],[Species_encoded]])^2</f>
        <v>1.9751836658074645E-2</v>
      </c>
    </row>
    <row r="112" spans="1:19" x14ac:dyDescent="0.4">
      <c r="A112">
        <v>3</v>
      </c>
      <c r="B112">
        <v>4.9000000000000004</v>
      </c>
      <c r="C112">
        <v>2.5</v>
      </c>
      <c r="D112">
        <v>4.5</v>
      </c>
      <c r="E112">
        <v>1.7</v>
      </c>
      <c r="F112">
        <v>1</v>
      </c>
      <c r="N112">
        <f>SUMPRODUCT(Table13[[#This Row],[SepalLengthCm]:[Ones]],$H$6:$L$6)</f>
        <v>2.7130013383680689</v>
      </c>
      <c r="O112">
        <f>SUMPRODUCT(Table13[[#This Row],[SepalLengthCm]:[Ones]],$H$7:$L$7)</f>
        <v>-1.6527298143493832</v>
      </c>
      <c r="P112">
        <f t="shared" si="3"/>
        <v>2.7130013383680689</v>
      </c>
      <c r="Q112">
        <f t="shared" si="4"/>
        <v>0</v>
      </c>
      <c r="R112">
        <f t="shared" si="5"/>
        <v>2.7130013383680689</v>
      </c>
      <c r="S112">
        <f>(R112-Table13[[#This Row],[Species_encoded]])^2</f>
        <v>8.2368231778519679E-2</v>
      </c>
    </row>
    <row r="113" spans="1:19" x14ac:dyDescent="0.4">
      <c r="A113">
        <v>3</v>
      </c>
      <c r="B113">
        <v>7.3</v>
      </c>
      <c r="C113">
        <v>2.9</v>
      </c>
      <c r="D113">
        <v>6.3</v>
      </c>
      <c r="E113">
        <v>1.8</v>
      </c>
      <c r="F113">
        <v>1</v>
      </c>
      <c r="N113">
        <f>SUMPRODUCT(Table13[[#This Row],[SepalLengthCm]:[Ones]],$H$6:$L$6)</f>
        <v>2.9069414604166006</v>
      </c>
      <c r="O113">
        <f>SUMPRODUCT(Table13[[#This Row],[SepalLengthCm]:[Ones]],$H$7:$L$7)</f>
        <v>-2.0391389877427342</v>
      </c>
      <c r="P113">
        <f t="shared" si="3"/>
        <v>2.9069414604166006</v>
      </c>
      <c r="Q113">
        <f t="shared" si="4"/>
        <v>0</v>
      </c>
      <c r="R113">
        <f t="shared" si="5"/>
        <v>2.9069414604166006</v>
      </c>
      <c r="S113">
        <f>(R113-Table13[[#This Row],[Species_encoded]])^2</f>
        <v>8.6598917893951095E-3</v>
      </c>
    </row>
    <row r="114" spans="1:19" x14ac:dyDescent="0.4">
      <c r="A114">
        <v>3</v>
      </c>
      <c r="B114">
        <v>6.7</v>
      </c>
      <c r="C114">
        <v>2.5</v>
      </c>
      <c r="D114">
        <v>5.8</v>
      </c>
      <c r="E114">
        <v>1.8</v>
      </c>
      <c r="F114">
        <v>1</v>
      </c>
      <c r="N114">
        <f>SUMPRODUCT(Table13[[#This Row],[SepalLengthCm]:[Ones]],$H$6:$L$6)</f>
        <v>2.9432147244941138</v>
      </c>
      <c r="O114">
        <f>SUMPRODUCT(Table13[[#This Row],[SepalLengthCm]:[Ones]],$H$7:$L$7)</f>
        <v>-2.0279837199545199</v>
      </c>
      <c r="P114">
        <f t="shared" si="3"/>
        <v>2.9432147244941138</v>
      </c>
      <c r="Q114">
        <f t="shared" si="4"/>
        <v>0</v>
      </c>
      <c r="R114">
        <f t="shared" si="5"/>
        <v>2.9432147244941138</v>
      </c>
      <c r="S114">
        <f>(R114-Table13[[#This Row],[Species_encoded]])^2</f>
        <v>3.2245675142793979E-3</v>
      </c>
    </row>
    <row r="115" spans="1:19" x14ac:dyDescent="0.4">
      <c r="A115">
        <v>3</v>
      </c>
      <c r="B115">
        <v>7.2</v>
      </c>
      <c r="C115">
        <v>3.6</v>
      </c>
      <c r="D115">
        <v>6.1</v>
      </c>
      <c r="E115">
        <v>2.5</v>
      </c>
      <c r="F115">
        <v>1</v>
      </c>
      <c r="N115">
        <f>SUMPRODUCT(Table13[[#This Row],[SepalLengthCm]:[Ones]],$H$6:$L$6)</f>
        <v>3.1275415912442588</v>
      </c>
      <c r="O115">
        <f>SUMPRODUCT(Table13[[#This Row],[SepalLengthCm]:[Ones]],$H$7:$L$7)</f>
        <v>-2.2098430316154922</v>
      </c>
      <c r="P115">
        <f t="shared" si="3"/>
        <v>3.1275415912442588</v>
      </c>
      <c r="Q115">
        <f t="shared" si="4"/>
        <v>0</v>
      </c>
      <c r="R115">
        <f t="shared" si="5"/>
        <v>3.1275415912442588</v>
      </c>
      <c r="S115">
        <f>(R115-Table13[[#This Row],[Species_encoded]])^2</f>
        <v>1.6266857497117589E-2</v>
      </c>
    </row>
    <row r="116" spans="1:19" x14ac:dyDescent="0.4">
      <c r="A116">
        <v>3</v>
      </c>
      <c r="B116">
        <v>6.5</v>
      </c>
      <c r="C116">
        <v>3.2</v>
      </c>
      <c r="D116">
        <v>5.0999999999999996</v>
      </c>
      <c r="E116">
        <v>2</v>
      </c>
      <c r="F116">
        <v>1</v>
      </c>
      <c r="N116">
        <f>SUMPRODUCT(Table13[[#This Row],[SepalLengthCm]:[Ones]],$H$6:$L$6)</f>
        <v>2.6563757035007169</v>
      </c>
      <c r="O116">
        <f>SUMPRODUCT(Table13[[#This Row],[SepalLengthCm]:[Ones]],$H$7:$L$7)</f>
        <v>-1.706451371763396</v>
      </c>
      <c r="P116">
        <f t="shared" si="3"/>
        <v>2.6563757035007169</v>
      </c>
      <c r="Q116">
        <f t="shared" si="4"/>
        <v>0</v>
      </c>
      <c r="R116">
        <f t="shared" si="5"/>
        <v>2.6563757035007169</v>
      </c>
      <c r="S116">
        <f>(R116-Table13[[#This Row],[Species_encoded]])^2</f>
        <v>0.11807765714462719</v>
      </c>
    </row>
    <row r="117" spans="1:19" x14ac:dyDescent="0.4">
      <c r="A117">
        <v>3</v>
      </c>
      <c r="B117">
        <v>6.4</v>
      </c>
      <c r="C117">
        <v>2.7</v>
      </c>
      <c r="D117">
        <v>5.3</v>
      </c>
      <c r="E117">
        <v>1.9</v>
      </c>
      <c r="F117">
        <v>1</v>
      </c>
      <c r="N117">
        <f>SUMPRODUCT(Table13[[#This Row],[SepalLengthCm]:[Ones]],$H$6:$L$6)</f>
        <v>2.822800705733119</v>
      </c>
      <c r="O117">
        <f>SUMPRODUCT(Table13[[#This Row],[SepalLengthCm]:[Ones]],$H$7:$L$7)</f>
        <v>-1.874615074648879</v>
      </c>
      <c r="P117">
        <f t="shared" si="3"/>
        <v>2.822800705733119</v>
      </c>
      <c r="Q117">
        <f t="shared" si="4"/>
        <v>0</v>
      </c>
      <c r="R117">
        <f t="shared" si="5"/>
        <v>2.822800705733119</v>
      </c>
      <c r="S117">
        <f>(R117-Table13[[#This Row],[Species_encoded]])^2</f>
        <v>3.1399589888680676E-2</v>
      </c>
    </row>
    <row r="118" spans="1:19" x14ac:dyDescent="0.4">
      <c r="A118">
        <v>3</v>
      </c>
      <c r="B118">
        <v>6.8</v>
      </c>
      <c r="C118">
        <v>3</v>
      </c>
      <c r="D118">
        <v>5.5</v>
      </c>
      <c r="E118">
        <v>2.1</v>
      </c>
      <c r="F118">
        <v>1</v>
      </c>
      <c r="N118">
        <f>SUMPRODUCT(Table13[[#This Row],[SepalLengthCm]:[Ones]],$H$6:$L$6)</f>
        <v>2.8764316885451198</v>
      </c>
      <c r="O118">
        <f>SUMPRODUCT(Table13[[#This Row],[SepalLengthCm]:[Ones]],$H$7:$L$7)</f>
        <v>-1.9487579267340598</v>
      </c>
      <c r="P118">
        <f t="shared" si="3"/>
        <v>2.8764316885451198</v>
      </c>
      <c r="Q118">
        <f t="shared" si="4"/>
        <v>0</v>
      </c>
      <c r="R118">
        <f t="shared" si="5"/>
        <v>2.8764316885451198</v>
      </c>
      <c r="S118">
        <f>(R118-Table13[[#This Row],[Species_encoded]])^2</f>
        <v>1.5269127595810285E-2</v>
      </c>
    </row>
    <row r="119" spans="1:19" x14ac:dyDescent="0.4">
      <c r="A119">
        <v>3</v>
      </c>
      <c r="B119">
        <v>5.7</v>
      </c>
      <c r="C119">
        <v>2.5</v>
      </c>
      <c r="D119">
        <v>5</v>
      </c>
      <c r="E119">
        <v>2</v>
      </c>
      <c r="F119">
        <v>1</v>
      </c>
      <c r="N119">
        <f>SUMPRODUCT(Table13[[#This Row],[SepalLengthCm]:[Ones]],$H$6:$L$6)</f>
        <v>2.9610322028933869</v>
      </c>
      <c r="O119">
        <f>SUMPRODUCT(Table13[[#This Row],[SepalLengthCm]:[Ones]],$H$7:$L$7)</f>
        <v>-1.9517829292785824</v>
      </c>
      <c r="P119">
        <f t="shared" si="3"/>
        <v>2.9610322028933869</v>
      </c>
      <c r="Q119">
        <f t="shared" si="4"/>
        <v>0</v>
      </c>
      <c r="R119">
        <f t="shared" si="5"/>
        <v>2.9610322028933869</v>
      </c>
      <c r="S119">
        <f>(R119-Table13[[#This Row],[Species_encoded]])^2</f>
        <v>1.5184892113421669E-3</v>
      </c>
    </row>
    <row r="120" spans="1:19" x14ac:dyDescent="0.4">
      <c r="A120">
        <v>3</v>
      </c>
      <c r="B120">
        <v>5.8</v>
      </c>
      <c r="C120">
        <v>2.8</v>
      </c>
      <c r="D120">
        <v>5.0999999999999996</v>
      </c>
      <c r="E120">
        <v>2.4</v>
      </c>
      <c r="F120">
        <v>1</v>
      </c>
      <c r="N120">
        <f>SUMPRODUCT(Table13[[#This Row],[SepalLengthCm]:[Ones]],$H$6:$L$6)</f>
        <v>3.1670105634736521</v>
      </c>
      <c r="O120">
        <f>SUMPRODUCT(Table13[[#This Row],[SepalLengthCm]:[Ones]],$H$7:$L$7)</f>
        <v>-2.1435710912972592</v>
      </c>
      <c r="P120">
        <f t="shared" si="3"/>
        <v>3.1670105634736521</v>
      </c>
      <c r="Q120">
        <f t="shared" si="4"/>
        <v>0</v>
      </c>
      <c r="R120">
        <f t="shared" si="5"/>
        <v>3.1670105634736521</v>
      </c>
      <c r="S120">
        <f>(R120-Table13[[#This Row],[Species_encoded]])^2</f>
        <v>2.7892528311786763E-2</v>
      </c>
    </row>
    <row r="121" spans="1:19" x14ac:dyDescent="0.4">
      <c r="A121">
        <v>3</v>
      </c>
      <c r="B121">
        <v>6.4</v>
      </c>
      <c r="C121">
        <v>3.2</v>
      </c>
      <c r="D121">
        <v>5.3</v>
      </c>
      <c r="E121">
        <v>2.2999999999999998</v>
      </c>
      <c r="F121">
        <v>1</v>
      </c>
      <c r="N121">
        <f>SUMPRODUCT(Table13[[#This Row],[SepalLengthCm]:[Ones]],$H$6:$L$6)</f>
        <v>2.9521617198376084</v>
      </c>
      <c r="O121">
        <f>SUMPRODUCT(Table13[[#This Row],[SepalLengthCm]:[Ones]],$H$7:$L$7)</f>
        <v>-1.9798423869683581</v>
      </c>
      <c r="P121">
        <f t="shared" si="3"/>
        <v>2.9521617198376084</v>
      </c>
      <c r="Q121">
        <f t="shared" si="4"/>
        <v>0</v>
      </c>
      <c r="R121">
        <f t="shared" si="5"/>
        <v>2.9521617198376084</v>
      </c>
      <c r="S121">
        <f>(R121-Table13[[#This Row],[Species_encoded]])^2</f>
        <v>2.2885010488954654E-3</v>
      </c>
    </row>
    <row r="122" spans="1:19" x14ac:dyDescent="0.4">
      <c r="A122">
        <v>3</v>
      </c>
      <c r="B122">
        <v>6.5</v>
      </c>
      <c r="C122">
        <v>3</v>
      </c>
      <c r="D122">
        <v>5.5</v>
      </c>
      <c r="E122">
        <v>1.8</v>
      </c>
      <c r="F122">
        <v>1</v>
      </c>
      <c r="N122">
        <f>SUMPRODUCT(Table13[[#This Row],[SepalLengthCm]:[Ones]],$H$6:$L$6)</f>
        <v>2.7244936092833667</v>
      </c>
      <c r="O122">
        <f>SUMPRODUCT(Table13[[#This Row],[SepalLengthCm]:[Ones]],$H$7:$L$7)</f>
        <v>-1.7881663122401703</v>
      </c>
      <c r="P122">
        <f t="shared" si="3"/>
        <v>2.7244936092833667</v>
      </c>
      <c r="Q122">
        <f t="shared" si="4"/>
        <v>0</v>
      </c>
      <c r="R122">
        <f t="shared" si="5"/>
        <v>2.7244936092833667</v>
      </c>
      <c r="S122">
        <f>(R122-Table13[[#This Row],[Species_encoded]])^2</f>
        <v>7.5903771325706207E-2</v>
      </c>
    </row>
    <row r="123" spans="1:19" x14ac:dyDescent="0.4">
      <c r="A123">
        <v>3</v>
      </c>
      <c r="B123">
        <v>7.7</v>
      </c>
      <c r="C123">
        <v>3.8</v>
      </c>
      <c r="D123">
        <v>6.7</v>
      </c>
      <c r="E123">
        <v>2.2000000000000002</v>
      </c>
      <c r="F123">
        <v>1</v>
      </c>
      <c r="N123">
        <f>SUMPRODUCT(Table13[[#This Row],[SepalLengthCm]:[Ones]],$H$6:$L$6)</f>
        <v>2.9983791238858171</v>
      </c>
      <c r="O123">
        <f>SUMPRODUCT(Table13[[#This Row],[SepalLengthCm]:[Ones]],$H$7:$L$7)</f>
        <v>-2.1373984011861911</v>
      </c>
      <c r="P123">
        <f t="shared" si="3"/>
        <v>2.9983791238858171</v>
      </c>
      <c r="Q123">
        <f t="shared" si="4"/>
        <v>0</v>
      </c>
      <c r="R123">
        <f t="shared" si="5"/>
        <v>2.9983791238858171</v>
      </c>
      <c r="S123">
        <f>(R123-Table13[[#This Row],[Species_encoded]])^2</f>
        <v>2.6272393775287684E-6</v>
      </c>
    </row>
    <row r="124" spans="1:19" x14ac:dyDescent="0.4">
      <c r="A124">
        <v>3</v>
      </c>
      <c r="B124">
        <v>7.7</v>
      </c>
      <c r="C124">
        <v>2.6</v>
      </c>
      <c r="D124">
        <v>6.9</v>
      </c>
      <c r="E124">
        <v>2.2999999999999998</v>
      </c>
      <c r="F124">
        <v>1</v>
      </c>
      <c r="N124">
        <f>SUMPRODUCT(Table13[[#This Row],[SepalLengthCm]:[Ones]],$H$6:$L$6)</f>
        <v>3.4845604124350587</v>
      </c>
      <c r="O124">
        <f>SUMPRODUCT(Table13[[#This Row],[SepalLengthCm]:[Ones]],$H$7:$L$7)</f>
        <v>-2.6282322374662321</v>
      </c>
      <c r="P124">
        <f t="shared" si="3"/>
        <v>3.4845604124350587</v>
      </c>
      <c r="Q124">
        <f t="shared" si="4"/>
        <v>0</v>
      </c>
      <c r="R124">
        <f t="shared" si="5"/>
        <v>3.4845604124350587</v>
      </c>
      <c r="S124">
        <f>(R124-Table13[[#This Row],[Species_encoded]])^2</f>
        <v>0.23479879329923414</v>
      </c>
    </row>
    <row r="125" spans="1:19" x14ac:dyDescent="0.4">
      <c r="A125">
        <v>3</v>
      </c>
      <c r="B125">
        <v>6</v>
      </c>
      <c r="C125">
        <v>2.2000000000000002</v>
      </c>
      <c r="D125">
        <v>5</v>
      </c>
      <c r="E125">
        <v>1.5</v>
      </c>
      <c r="F125">
        <v>1</v>
      </c>
      <c r="N125">
        <f>SUMPRODUCT(Table13[[#This Row],[SepalLengthCm]:[Ones]],$H$6:$L$6)</f>
        <v>2.6533524909654429</v>
      </c>
      <c r="O125">
        <f>SUMPRODUCT(Table13[[#This Row],[SepalLengthCm]:[Ones]],$H$7:$L$7)</f>
        <v>-1.6958799954910388</v>
      </c>
      <c r="P125">
        <f t="shared" si="3"/>
        <v>2.6533524909654429</v>
      </c>
      <c r="Q125">
        <f t="shared" si="4"/>
        <v>0</v>
      </c>
      <c r="R125">
        <f t="shared" si="5"/>
        <v>2.6533524909654429</v>
      </c>
      <c r="S125">
        <f>(R125-Table13[[#This Row],[Species_encoded]])^2</f>
        <v>0.12016449551986334</v>
      </c>
    </row>
    <row r="126" spans="1:19" x14ac:dyDescent="0.4">
      <c r="A126">
        <v>3</v>
      </c>
      <c r="B126">
        <v>6.9</v>
      </c>
      <c r="C126">
        <v>3.2</v>
      </c>
      <c r="D126">
        <v>5.7</v>
      </c>
      <c r="E126">
        <v>2.2999999999999998</v>
      </c>
      <c r="F126">
        <v>1</v>
      </c>
      <c r="N126">
        <f>SUMPRODUCT(Table13[[#This Row],[SepalLengthCm]:[Ones]],$H$6:$L$6)</f>
        <v>3.011467477553508</v>
      </c>
      <c r="O126">
        <f>SUMPRODUCT(Table13[[#This Row],[SepalLengthCm]:[Ones]],$H$7:$L$7)</f>
        <v>-2.0810424538937817</v>
      </c>
      <c r="P126">
        <f t="shared" si="3"/>
        <v>3.011467477553508</v>
      </c>
      <c r="Q126">
        <f t="shared" si="4"/>
        <v>0</v>
      </c>
      <c r="R126">
        <f t="shared" si="5"/>
        <v>3.011467477553508</v>
      </c>
      <c r="S126">
        <f>(R126-Table13[[#This Row],[Species_encoded]])^2</f>
        <v>1.3150304144020903E-4</v>
      </c>
    </row>
    <row r="127" spans="1:19" x14ac:dyDescent="0.4">
      <c r="A127">
        <v>3</v>
      </c>
      <c r="B127">
        <v>5.6</v>
      </c>
      <c r="C127">
        <v>2.8</v>
      </c>
      <c r="D127">
        <v>4.9000000000000004</v>
      </c>
      <c r="E127">
        <v>2</v>
      </c>
      <c r="F127">
        <v>1</v>
      </c>
      <c r="N127">
        <f>SUMPRODUCT(Table13[[#This Row],[SepalLengthCm]:[Ones]],$H$6:$L$6)</f>
        <v>2.8557154617060805</v>
      </c>
      <c r="O127">
        <f>SUMPRODUCT(Table13[[#This Row],[SepalLengthCm]:[Ones]],$H$7:$L$7)</f>
        <v>-1.8357878047733174</v>
      </c>
      <c r="P127">
        <f t="shared" si="3"/>
        <v>2.8557154617060805</v>
      </c>
      <c r="Q127">
        <f t="shared" si="4"/>
        <v>0</v>
      </c>
      <c r="R127">
        <f t="shared" si="5"/>
        <v>2.8557154617060805</v>
      </c>
      <c r="S127">
        <f>(R127-Table13[[#This Row],[Species_encoded]])^2</f>
        <v>2.0818027990689526E-2</v>
      </c>
    </row>
    <row r="128" spans="1:19" x14ac:dyDescent="0.4">
      <c r="A128">
        <v>3</v>
      </c>
      <c r="B128">
        <v>7.7</v>
      </c>
      <c r="C128">
        <v>2.8</v>
      </c>
      <c r="D128">
        <v>6.7</v>
      </c>
      <c r="E128">
        <v>2</v>
      </c>
      <c r="F128">
        <v>1</v>
      </c>
      <c r="N128">
        <f>SUMPRODUCT(Table13[[#This Row],[SepalLengthCm]:[Ones]],$H$6:$L$6)</f>
        <v>3.1489440771700572</v>
      </c>
      <c r="O128">
        <f>SUMPRODUCT(Table13[[#This Row],[SepalLengthCm]:[Ones]],$H$7:$L$7)</f>
        <v>-2.3055418060719592</v>
      </c>
      <c r="P128">
        <f t="shared" si="3"/>
        <v>3.1489440771700572</v>
      </c>
      <c r="Q128">
        <f t="shared" si="4"/>
        <v>0</v>
      </c>
      <c r="R128">
        <f t="shared" si="5"/>
        <v>3.1489440771700572</v>
      </c>
      <c r="S128">
        <f>(R128-Table13[[#This Row],[Species_encoded]])^2</f>
        <v>2.2184338124039953E-2</v>
      </c>
    </row>
    <row r="129" spans="1:19" x14ac:dyDescent="0.4">
      <c r="A129">
        <v>3</v>
      </c>
      <c r="B129">
        <v>6.3</v>
      </c>
      <c r="C129">
        <v>2.7</v>
      </c>
      <c r="D129">
        <v>4.9000000000000004</v>
      </c>
      <c r="E129">
        <v>1.8</v>
      </c>
      <c r="F129">
        <v>1</v>
      </c>
      <c r="N129">
        <f>SUMPRODUCT(Table13[[#This Row],[SepalLengthCm]:[Ones]],$H$6:$L$6)</f>
        <v>2.6250065691218749</v>
      </c>
      <c r="O129">
        <f>SUMPRODUCT(Table13[[#This Row],[SepalLengthCm]:[Ones]],$H$7:$L$7)</f>
        <v>-1.6720388024447022</v>
      </c>
      <c r="P129">
        <f t="shared" si="3"/>
        <v>2.6250065691218749</v>
      </c>
      <c r="Q129">
        <f t="shared" si="4"/>
        <v>0</v>
      </c>
      <c r="R129">
        <f t="shared" si="5"/>
        <v>2.6250065691218749</v>
      </c>
      <c r="S129">
        <f>(R129-Table13[[#This Row],[Species_encoded]])^2</f>
        <v>0.14062007320174719</v>
      </c>
    </row>
    <row r="130" spans="1:19" x14ac:dyDescent="0.4">
      <c r="A130">
        <v>3</v>
      </c>
      <c r="B130">
        <v>6.7</v>
      </c>
      <c r="C130">
        <v>3.3</v>
      </c>
      <c r="D130">
        <v>5.7</v>
      </c>
      <c r="E130">
        <v>2.1</v>
      </c>
      <c r="F130">
        <v>1</v>
      </c>
      <c r="N130">
        <f>SUMPRODUCT(Table13[[#This Row],[SepalLengthCm]:[Ones]],$H$6:$L$6)</f>
        <v>2.8814760300008082</v>
      </c>
      <c r="O130">
        <f>SUMPRODUCT(Table13[[#This Row],[SepalLengthCm]:[Ones]],$H$7:$L$7)</f>
        <v>-1.9445471027584549</v>
      </c>
      <c r="P130">
        <f t="shared" si="3"/>
        <v>2.8814760300008082</v>
      </c>
      <c r="Q130">
        <f t="shared" si="4"/>
        <v>0</v>
      </c>
      <c r="R130">
        <f t="shared" si="5"/>
        <v>2.8814760300008082</v>
      </c>
      <c r="S130">
        <f>(R130-Table13[[#This Row],[Species_encoded]])^2</f>
        <v>1.4047931464369315E-2</v>
      </c>
    </row>
    <row r="131" spans="1:19" x14ac:dyDescent="0.4">
      <c r="A131">
        <v>3</v>
      </c>
      <c r="B131">
        <v>7.2</v>
      </c>
      <c r="C131">
        <v>3.2</v>
      </c>
      <c r="D131">
        <v>6</v>
      </c>
      <c r="E131">
        <v>1.8</v>
      </c>
      <c r="F131">
        <v>1</v>
      </c>
      <c r="N131">
        <f>SUMPRODUCT(Table13[[#This Row],[SepalLengthCm]:[Ones]],$H$6:$L$6)</f>
        <v>2.7280506641339644</v>
      </c>
      <c r="O131">
        <f>SUMPRODUCT(Table13[[#This Row],[SepalLengthCm]:[Ones]],$H$7:$L$7)</f>
        <v>-1.8486209962176952</v>
      </c>
      <c r="P131">
        <f t="shared" si="3"/>
        <v>2.7280506641339644</v>
      </c>
      <c r="Q131">
        <f t="shared" si="4"/>
        <v>0</v>
      </c>
      <c r="R131">
        <f t="shared" si="5"/>
        <v>2.7280506641339644</v>
      </c>
      <c r="S131">
        <f>(R131-Table13[[#This Row],[Species_encoded]])^2</f>
        <v>7.3956441277977861E-2</v>
      </c>
    </row>
    <row r="132" spans="1:19" x14ac:dyDescent="0.4">
      <c r="A132">
        <v>3</v>
      </c>
      <c r="B132">
        <v>6.2</v>
      </c>
      <c r="C132">
        <v>2.8</v>
      </c>
      <c r="D132">
        <v>4.8</v>
      </c>
      <c r="E132">
        <v>1.8</v>
      </c>
      <c r="F132">
        <v>1</v>
      </c>
      <c r="N132">
        <f>SUMPRODUCT(Table13[[#This Row],[SepalLengthCm]:[Ones]],$H$6:$L$6)</f>
        <v>2.5770886173576306</v>
      </c>
      <c r="O132">
        <f>SUMPRODUCT(Table13[[#This Row],[SepalLengthCm]:[Ones]],$H$7:$L$7)</f>
        <v>-1.6149122275515722</v>
      </c>
      <c r="P132">
        <f t="shared" si="3"/>
        <v>2.5770886173576306</v>
      </c>
      <c r="Q132">
        <f t="shared" si="4"/>
        <v>0</v>
      </c>
      <c r="R132">
        <f t="shared" si="5"/>
        <v>2.5770886173576306</v>
      </c>
      <c r="S132">
        <f>(R132-Table13[[#This Row],[Species_encoded]])^2</f>
        <v>0.17885403756848056</v>
      </c>
    </row>
    <row r="133" spans="1:19" x14ac:dyDescent="0.4">
      <c r="A133">
        <v>3</v>
      </c>
      <c r="B133">
        <v>6.1</v>
      </c>
      <c r="C133">
        <v>3</v>
      </c>
      <c r="D133">
        <v>4.9000000000000004</v>
      </c>
      <c r="E133">
        <v>1.8</v>
      </c>
      <c r="F133">
        <v>1</v>
      </c>
      <c r="N133">
        <f>SUMPRODUCT(Table13[[#This Row],[SepalLengthCm]:[Ones]],$H$6:$L$6)</f>
        <v>2.5740453259771852</v>
      </c>
      <c r="O133">
        <f>SUMPRODUCT(Table13[[#This Row],[SepalLengthCm]:[Ones]],$H$7:$L$7)</f>
        <v>-1.6028742448721485</v>
      </c>
      <c r="P133">
        <f t="shared" si="3"/>
        <v>2.5740453259771852</v>
      </c>
      <c r="Q133">
        <f t="shared" si="4"/>
        <v>0</v>
      </c>
      <c r="R133">
        <f t="shared" si="5"/>
        <v>2.5740453259771852</v>
      </c>
      <c r="S133">
        <f>(R133-Table13[[#This Row],[Species_encoded]])^2</f>
        <v>0.18143738432188244</v>
      </c>
    </row>
    <row r="134" spans="1:19" x14ac:dyDescent="0.4">
      <c r="A134">
        <v>3</v>
      </c>
      <c r="B134">
        <v>6.4</v>
      </c>
      <c r="C134">
        <v>2.8</v>
      </c>
      <c r="D134">
        <v>5.6</v>
      </c>
      <c r="E134">
        <v>2.1</v>
      </c>
      <c r="F134">
        <v>1</v>
      </c>
      <c r="N134">
        <f>SUMPRODUCT(Table13[[#This Row],[SepalLengthCm]:[Ones]],$H$6:$L$6)</f>
        <v>3.0408913874956554</v>
      </c>
      <c r="O134">
        <f>SUMPRODUCT(Table13[[#This Row],[SepalLengthCm]:[Ones]],$H$7:$L$7)</f>
        <v>-2.0831644435473811</v>
      </c>
      <c r="P134">
        <f t="shared" si="3"/>
        <v>3.0408913874956554</v>
      </c>
      <c r="Q134">
        <f t="shared" si="4"/>
        <v>0</v>
      </c>
      <c r="R134">
        <f t="shared" si="5"/>
        <v>3.0408913874956554</v>
      </c>
      <c r="S134">
        <f>(R134-Table13[[#This Row],[Species_encoded]])^2</f>
        <v>1.6721055713198388E-3</v>
      </c>
    </row>
    <row r="135" spans="1:19" x14ac:dyDescent="0.4">
      <c r="A135">
        <v>3</v>
      </c>
      <c r="B135">
        <v>7.2</v>
      </c>
      <c r="C135">
        <v>3</v>
      </c>
      <c r="D135">
        <v>5.8</v>
      </c>
      <c r="E135">
        <v>1.6</v>
      </c>
      <c r="F135">
        <v>1</v>
      </c>
      <c r="N135">
        <f>SUMPRODUCT(Table13[[#This Row],[SepalLengthCm]:[Ones]],$H$6:$L$6)</f>
        <v>2.5754464046306245</v>
      </c>
      <c r="O135">
        <f>SUMPRODUCT(Table13[[#This Row],[SepalLengthCm]:[Ones]],$H$7:$L$7)</f>
        <v>-1.7067673356351483</v>
      </c>
      <c r="P135">
        <f t="shared" ref="P135:P155" si="6">MAX(N135,0)</f>
        <v>2.5754464046306245</v>
      </c>
      <c r="Q135">
        <f t="shared" ref="Q135:Q155" si="7">MAX(O135,0)</f>
        <v>0</v>
      </c>
      <c r="R135">
        <f t="shared" ref="R135:R155" si="8">P135+Q135</f>
        <v>2.5754464046306245</v>
      </c>
      <c r="S135">
        <f>(R135-Table13[[#This Row],[Species_encoded]])^2</f>
        <v>0.18024575534106343</v>
      </c>
    </row>
    <row r="136" spans="1:19" x14ac:dyDescent="0.4">
      <c r="A136">
        <v>3</v>
      </c>
      <c r="B136">
        <v>7.4</v>
      </c>
      <c r="C136">
        <v>2.8</v>
      </c>
      <c r="D136">
        <v>6.1</v>
      </c>
      <c r="E136">
        <v>1.9</v>
      </c>
      <c r="F136">
        <v>1</v>
      </c>
      <c r="N136">
        <f>SUMPRODUCT(Table13[[#This Row],[SepalLengthCm]:[Ones]],$H$6:$L$6)</f>
        <v>2.9127128264533866</v>
      </c>
      <c r="O136">
        <f>SUMPRODUCT(Table13[[#This Row],[SepalLengthCm]:[Ones]],$H$7:$L$7)</f>
        <v>-2.0475809336936579</v>
      </c>
      <c r="P136">
        <f t="shared" si="6"/>
        <v>2.9127128264533866</v>
      </c>
      <c r="Q136">
        <f t="shared" si="7"/>
        <v>0</v>
      </c>
      <c r="R136">
        <f t="shared" si="8"/>
        <v>2.9127128264533866</v>
      </c>
      <c r="S136">
        <f>(R136-Table13[[#This Row],[Species_encoded]])^2</f>
        <v>7.6190506657566092E-3</v>
      </c>
    </row>
    <row r="137" spans="1:19" x14ac:dyDescent="0.4">
      <c r="A137">
        <v>3</v>
      </c>
      <c r="B137">
        <v>7.9</v>
      </c>
      <c r="C137">
        <v>3.8</v>
      </c>
      <c r="D137">
        <v>6.4</v>
      </c>
      <c r="E137">
        <v>2</v>
      </c>
      <c r="F137">
        <v>1</v>
      </c>
      <c r="N137">
        <f>SUMPRODUCT(Table13[[#This Row],[SepalLengthCm]:[Ones]],$H$6:$L$6)</f>
        <v>2.716452106421845</v>
      </c>
      <c r="O137">
        <f>SUMPRODUCT(Table13[[#This Row],[SepalLengthCm]:[Ones]],$H$7:$L$7)</f>
        <v>-1.8802764906359715</v>
      </c>
      <c r="P137">
        <f t="shared" si="6"/>
        <v>2.716452106421845</v>
      </c>
      <c r="Q137">
        <f t="shared" si="7"/>
        <v>0</v>
      </c>
      <c r="R137">
        <f t="shared" si="8"/>
        <v>2.716452106421845</v>
      </c>
      <c r="S137">
        <f>(R137-Table13[[#This Row],[Species_encoded]])^2</f>
        <v>8.039940795260872E-2</v>
      </c>
    </row>
    <row r="138" spans="1:19" x14ac:dyDescent="0.4">
      <c r="A138">
        <v>3</v>
      </c>
      <c r="B138">
        <v>6.4</v>
      </c>
      <c r="C138">
        <v>2.8</v>
      </c>
      <c r="D138">
        <v>5.6</v>
      </c>
      <c r="E138">
        <v>2.2000000000000002</v>
      </c>
      <c r="F138">
        <v>1</v>
      </c>
      <c r="N138">
        <f>SUMPRODUCT(Table13[[#This Row],[SepalLengthCm]:[Ones]],$H$6:$L$6)</f>
        <v>3.1091058844111918</v>
      </c>
      <c r="O138">
        <f>SUMPRODUCT(Table13[[#This Row],[SepalLengthCm]:[Ones]],$H$7:$L$7)</f>
        <v>-2.1462641151348354</v>
      </c>
      <c r="P138">
        <f t="shared" si="6"/>
        <v>3.1091058844111918</v>
      </c>
      <c r="Q138">
        <f t="shared" si="7"/>
        <v>0</v>
      </c>
      <c r="R138">
        <f t="shared" si="8"/>
        <v>3.1091058844111918</v>
      </c>
      <c r="S138">
        <f>(R138-Table13[[#This Row],[Species_encoded]])^2</f>
        <v>1.1904094013148356E-2</v>
      </c>
    </row>
    <row r="139" spans="1:19" x14ac:dyDescent="0.4">
      <c r="A139">
        <v>3</v>
      </c>
      <c r="B139">
        <v>6.3</v>
      </c>
      <c r="C139">
        <v>2.8</v>
      </c>
      <c r="D139">
        <v>5.0999999999999996</v>
      </c>
      <c r="E139">
        <v>1.5</v>
      </c>
      <c r="F139">
        <v>1</v>
      </c>
      <c r="N139">
        <f>SUMPRODUCT(Table13[[#This Row],[SepalLengthCm]:[Ones]],$H$6:$L$6)</f>
        <v>2.4652377387590638</v>
      </c>
      <c r="O139">
        <f>SUMPRODUCT(Table13[[#This Row],[SepalLengthCm]:[Ones]],$H$7:$L$7)</f>
        <v>-1.5278283798960444</v>
      </c>
      <c r="P139">
        <f t="shared" si="6"/>
        <v>2.4652377387590638</v>
      </c>
      <c r="Q139">
        <f t="shared" si="7"/>
        <v>0</v>
      </c>
      <c r="R139">
        <f t="shared" si="8"/>
        <v>2.4652377387590638</v>
      </c>
      <c r="S139">
        <f>(R139-Table13[[#This Row],[Species_encoded]])^2</f>
        <v>0.28597067604751925</v>
      </c>
    </row>
    <row r="140" spans="1:19" x14ac:dyDescent="0.4">
      <c r="A140">
        <v>3</v>
      </c>
      <c r="B140">
        <v>6.1</v>
      </c>
      <c r="C140">
        <v>2.6</v>
      </c>
      <c r="D140">
        <v>5.6</v>
      </c>
      <c r="E140">
        <v>1.4</v>
      </c>
      <c r="F140">
        <v>1</v>
      </c>
      <c r="N140">
        <f>SUMPRODUCT(Table13[[#This Row],[SepalLengthCm]:[Ones]],$H$6:$L$6)</f>
        <v>2.6734941099948184</v>
      </c>
      <c r="O140">
        <f>SUMPRODUCT(Table13[[#This Row],[SepalLengthCm]:[Ones]],$H$7:$L$7)</f>
        <v>-1.7290426923158093</v>
      </c>
      <c r="P140">
        <f t="shared" si="6"/>
        <v>2.6734941099948184</v>
      </c>
      <c r="Q140">
        <f t="shared" si="7"/>
        <v>0</v>
      </c>
      <c r="R140">
        <f t="shared" si="8"/>
        <v>2.6734941099948184</v>
      </c>
      <c r="S140">
        <f>(R140-Table13[[#This Row],[Species_encoded]])^2</f>
        <v>0.10660609620807575</v>
      </c>
    </row>
    <row r="141" spans="1:19" x14ac:dyDescent="0.4">
      <c r="A141">
        <v>3</v>
      </c>
      <c r="B141">
        <v>7.7</v>
      </c>
      <c r="C141">
        <v>3</v>
      </c>
      <c r="D141">
        <v>6.1</v>
      </c>
      <c r="E141">
        <v>2.2999999999999998</v>
      </c>
      <c r="F141">
        <v>1</v>
      </c>
      <c r="N141">
        <f>SUMPRODUCT(Table13[[#This Row],[SepalLengthCm]:[Ones]],$H$6:$L$6)</f>
        <v>3.0754666132076141</v>
      </c>
      <c r="O141">
        <f>SUMPRODUCT(Table13[[#This Row],[SepalLengthCm]:[Ones]],$H$7:$L$7)</f>
        <v>-2.2124036701628658</v>
      </c>
      <c r="P141">
        <f t="shared" si="6"/>
        <v>3.0754666132076141</v>
      </c>
      <c r="Q141">
        <f t="shared" si="7"/>
        <v>0</v>
      </c>
      <c r="R141">
        <f t="shared" si="8"/>
        <v>3.0754666132076141</v>
      </c>
      <c r="S141">
        <f>(R141-Table13[[#This Row],[Species_encoded]])^2</f>
        <v>5.695209709027628E-3</v>
      </c>
    </row>
    <row r="142" spans="1:19" x14ac:dyDescent="0.4">
      <c r="A142">
        <v>3</v>
      </c>
      <c r="B142">
        <v>6.3</v>
      </c>
      <c r="C142">
        <v>3.4</v>
      </c>
      <c r="D142">
        <v>5.6</v>
      </c>
      <c r="E142">
        <v>2.4</v>
      </c>
      <c r="F142">
        <v>1</v>
      </c>
      <c r="N142">
        <f>SUMPRODUCT(Table13[[#This Row],[SepalLengthCm]:[Ones]],$H$6:$L$6)</f>
        <v>3.0909069804680285</v>
      </c>
      <c r="O142">
        <f>SUMPRODUCT(Table13[[#This Row],[SepalLengthCm]:[Ones]],$H$7:$L$7)</f>
        <v>-2.1054269428961625</v>
      </c>
      <c r="P142">
        <f t="shared" si="6"/>
        <v>3.0909069804680285</v>
      </c>
      <c r="Q142">
        <f t="shared" si="7"/>
        <v>0</v>
      </c>
      <c r="R142">
        <f t="shared" si="8"/>
        <v>3.0909069804680285</v>
      </c>
      <c r="S142">
        <f>(R142-Table13[[#This Row],[Species_encoded]])^2</f>
        <v>8.2640790978145105E-3</v>
      </c>
    </row>
    <row r="143" spans="1:19" x14ac:dyDescent="0.4">
      <c r="A143">
        <v>3</v>
      </c>
      <c r="B143">
        <v>6.4</v>
      </c>
      <c r="C143">
        <v>3.1</v>
      </c>
      <c r="D143">
        <v>5.5</v>
      </c>
      <c r="E143">
        <v>1.8</v>
      </c>
      <c r="F143">
        <v>1</v>
      </c>
      <c r="N143">
        <f>SUMPRODUCT(Table13[[#This Row],[SepalLengthCm]:[Ones]],$H$6:$L$6)</f>
        <v>2.7133626850667873</v>
      </c>
      <c r="O143">
        <f>SUMPRODUCT(Table13[[#This Row],[SepalLengthCm]:[Ones]],$H$7:$L$7)</f>
        <v>-1.7683011708569272</v>
      </c>
      <c r="P143">
        <f t="shared" si="6"/>
        <v>2.7133626850667873</v>
      </c>
      <c r="Q143">
        <f t="shared" si="7"/>
        <v>0</v>
      </c>
      <c r="R143">
        <f t="shared" si="8"/>
        <v>2.7133626850667873</v>
      </c>
      <c r="S143">
        <f>(R143-Table13[[#This Row],[Species_encoded]])^2</f>
        <v>8.2160950312121728E-2</v>
      </c>
    </row>
    <row r="144" spans="1:19" x14ac:dyDescent="0.4">
      <c r="A144">
        <v>3</v>
      </c>
      <c r="B144">
        <v>6</v>
      </c>
      <c r="C144">
        <v>3</v>
      </c>
      <c r="D144">
        <v>4.8</v>
      </c>
      <c r="E144">
        <v>1.8</v>
      </c>
      <c r="F144">
        <v>1</v>
      </c>
      <c r="N144">
        <f>SUMPRODUCT(Table13[[#This Row],[SepalLengthCm]:[Ones]],$H$6:$L$6)</f>
        <v>2.5548267689244719</v>
      </c>
      <c r="O144">
        <f>SUMPRODUCT(Table13[[#This Row],[SepalLengthCm]:[Ones]],$H$7:$L$7)</f>
        <v>-1.5751819447850861</v>
      </c>
      <c r="P144">
        <f t="shared" si="6"/>
        <v>2.5548267689244719</v>
      </c>
      <c r="Q144">
        <f t="shared" si="7"/>
        <v>0</v>
      </c>
      <c r="R144">
        <f t="shared" si="8"/>
        <v>2.5548267689244719</v>
      </c>
      <c r="S144">
        <f>(R144-Table13[[#This Row],[Species_encoded]])^2</f>
        <v>0.19817920566622552</v>
      </c>
    </row>
    <row r="145" spans="1:19" x14ac:dyDescent="0.4">
      <c r="A145">
        <v>3</v>
      </c>
      <c r="B145">
        <v>6.9</v>
      </c>
      <c r="C145">
        <v>3.1</v>
      </c>
      <c r="D145">
        <v>5.4</v>
      </c>
      <c r="E145">
        <v>2.1</v>
      </c>
      <c r="F145">
        <v>1</v>
      </c>
      <c r="N145">
        <f>SUMPRODUCT(Table13[[#This Row],[SepalLengthCm]:[Ones]],$H$6:$L$6)</f>
        <v>2.7933767957909721</v>
      </c>
      <c r="O145">
        <f>SUMPRODUCT(Table13[[#This Row],[SepalLengthCm]:[Ones]],$H$7:$L$7)</f>
        <v>-1.8724930849952797</v>
      </c>
      <c r="P145">
        <f t="shared" si="6"/>
        <v>2.7933767957909721</v>
      </c>
      <c r="Q145">
        <f t="shared" si="7"/>
        <v>0</v>
      </c>
      <c r="R145">
        <f t="shared" si="8"/>
        <v>2.7933767957909721</v>
      </c>
      <c r="S145">
        <f>(R145-Table13[[#This Row],[Species_encoded]])^2</f>
        <v>4.2693148517605646E-2</v>
      </c>
    </row>
    <row r="146" spans="1:19" x14ac:dyDescent="0.4">
      <c r="A146">
        <v>3</v>
      </c>
      <c r="B146">
        <v>6.7</v>
      </c>
      <c r="C146">
        <v>3.1</v>
      </c>
      <c r="D146">
        <v>5.6</v>
      </c>
      <c r="E146">
        <v>2.4</v>
      </c>
      <c r="F146">
        <v>1</v>
      </c>
      <c r="N146">
        <f>SUMPRODUCT(Table13[[#This Row],[SepalLengthCm]:[Ones]],$H$6:$L$6)</f>
        <v>3.1067312826228144</v>
      </c>
      <c r="O146">
        <f>SUMPRODUCT(Table13[[#This Row],[SepalLengthCm]:[Ones]],$H$7:$L$7)</f>
        <v>-2.1554532336230667</v>
      </c>
      <c r="P146">
        <f t="shared" si="6"/>
        <v>3.1067312826228144</v>
      </c>
      <c r="Q146">
        <f t="shared" si="7"/>
        <v>0</v>
      </c>
      <c r="R146">
        <f t="shared" si="8"/>
        <v>3.1067312826228144</v>
      </c>
      <c r="S146">
        <f>(R146-Table13[[#This Row],[Species_encoded]])^2</f>
        <v>1.1391566690311081E-2</v>
      </c>
    </row>
    <row r="147" spans="1:19" x14ac:dyDescent="0.4">
      <c r="A147">
        <v>3</v>
      </c>
      <c r="B147">
        <v>6.9</v>
      </c>
      <c r="C147">
        <v>3.1</v>
      </c>
      <c r="D147">
        <v>5.0999999999999996</v>
      </c>
      <c r="E147">
        <v>2.2999999999999998</v>
      </c>
      <c r="F147">
        <v>1</v>
      </c>
      <c r="N147">
        <f>SUMPRODUCT(Table13[[#This Row],[SepalLengthCm]:[Ones]],$H$6:$L$6)</f>
        <v>2.8194447069790503</v>
      </c>
      <c r="O147">
        <f>SUMPRODUCT(Table13[[#This Row],[SepalLengthCm]:[Ones]],$H$7:$L$7)</f>
        <v>-1.8869081276405277</v>
      </c>
      <c r="P147">
        <f t="shared" si="6"/>
        <v>2.8194447069790503</v>
      </c>
      <c r="Q147">
        <f t="shared" si="7"/>
        <v>0</v>
      </c>
      <c r="R147">
        <f t="shared" si="8"/>
        <v>2.8194447069790503</v>
      </c>
      <c r="S147">
        <f>(R147-Table13[[#This Row],[Species_encoded]])^2</f>
        <v>3.2600213837881024E-2</v>
      </c>
    </row>
    <row r="148" spans="1:19" x14ac:dyDescent="0.4">
      <c r="A148">
        <v>3</v>
      </c>
      <c r="B148">
        <v>5.8</v>
      </c>
      <c r="C148">
        <v>2.7</v>
      </c>
      <c r="D148">
        <v>5.0999999999999996</v>
      </c>
      <c r="E148">
        <v>1.9</v>
      </c>
      <c r="F148">
        <v>1</v>
      </c>
      <c r="N148">
        <f>SUMPRODUCT(Table13[[#This Row],[SepalLengthCm]:[Ones]],$H$6:$L$6)</f>
        <v>2.8546374736075006</v>
      </c>
      <c r="O148">
        <f>SUMPRODUCT(Table13[[#This Row],[SepalLengthCm]:[Ones]],$H$7:$L$7)</f>
        <v>-1.8575070081660541</v>
      </c>
      <c r="P148">
        <f t="shared" si="6"/>
        <v>2.8546374736075006</v>
      </c>
      <c r="Q148">
        <f t="shared" si="7"/>
        <v>0</v>
      </c>
      <c r="R148">
        <f t="shared" si="8"/>
        <v>2.8546374736075006</v>
      </c>
      <c r="S148">
        <f>(R148-Table13[[#This Row],[Species_encoded]])^2</f>
        <v>2.1130264079210072E-2</v>
      </c>
    </row>
    <row r="149" spans="1:19" x14ac:dyDescent="0.4">
      <c r="A149">
        <v>3</v>
      </c>
      <c r="B149">
        <v>6.8</v>
      </c>
      <c r="C149">
        <v>3.2</v>
      </c>
      <c r="D149">
        <v>5.9</v>
      </c>
      <c r="E149">
        <v>2.2999999999999998</v>
      </c>
      <c r="F149">
        <v>1</v>
      </c>
      <c r="N149">
        <f>SUMPRODUCT(Table13[[#This Row],[SepalLengthCm]:[Ones]],$H$6:$L$6)</f>
        <v>3.10261000314379</v>
      </c>
      <c r="O149">
        <f>SUMPRODUCT(Table13[[#This Row],[SepalLengthCm]:[Ones]],$H$7:$L$7)</f>
        <v>-2.1651344543363802</v>
      </c>
      <c r="P149">
        <f t="shared" si="6"/>
        <v>3.10261000314379</v>
      </c>
      <c r="Q149">
        <f t="shared" si="7"/>
        <v>0</v>
      </c>
      <c r="R149">
        <f t="shared" si="8"/>
        <v>3.10261000314379</v>
      </c>
      <c r="S149">
        <f>(R149-Table13[[#This Row],[Species_encoded]])^2</f>
        <v>1.052881274516859E-2</v>
      </c>
    </row>
    <row r="150" spans="1:19" x14ac:dyDescent="0.4">
      <c r="A150">
        <v>3</v>
      </c>
      <c r="B150">
        <v>6.7</v>
      </c>
      <c r="C150">
        <v>3.3</v>
      </c>
      <c r="D150">
        <v>5.7</v>
      </c>
      <c r="E150">
        <v>2.5</v>
      </c>
      <c r="F150">
        <v>1</v>
      </c>
      <c r="N150">
        <f>SUMPRODUCT(Table13[[#This Row],[SepalLengthCm]:[Ones]],$H$6:$L$6)</f>
        <v>3.1543340176629537</v>
      </c>
      <c r="O150">
        <f>SUMPRODUCT(Table13[[#This Row],[SepalLengthCm]:[Ones]],$H$7:$L$7)</f>
        <v>-2.1969457891082729</v>
      </c>
      <c r="P150">
        <f t="shared" si="6"/>
        <v>3.1543340176629537</v>
      </c>
      <c r="Q150">
        <f t="shared" si="7"/>
        <v>0</v>
      </c>
      <c r="R150">
        <f t="shared" si="8"/>
        <v>3.1543340176629537</v>
      </c>
      <c r="S150">
        <f>(R150-Table13[[#This Row],[Species_encoded]])^2</f>
        <v>2.3818989007988917E-2</v>
      </c>
    </row>
    <row r="151" spans="1:19" x14ac:dyDescent="0.4">
      <c r="A151">
        <v>3</v>
      </c>
      <c r="B151">
        <v>6.7</v>
      </c>
      <c r="C151">
        <v>3</v>
      </c>
      <c r="D151">
        <v>5.2</v>
      </c>
      <c r="E151">
        <v>2.2999999999999998</v>
      </c>
      <c r="F151">
        <v>1</v>
      </c>
      <c r="N151">
        <f>SUMPRODUCT(Table13[[#This Row],[SepalLengthCm]:[Ones]],$H$6:$L$6)</f>
        <v>2.9200680702281501</v>
      </c>
      <c r="O151">
        <f>SUMPRODUCT(Table13[[#This Row],[SepalLengthCm]:[Ones]],$H$7:$L$7)</f>
        <v>-1.9727421028021326</v>
      </c>
      <c r="P151">
        <f t="shared" si="6"/>
        <v>2.9200680702281501</v>
      </c>
      <c r="Q151">
        <f t="shared" si="7"/>
        <v>0</v>
      </c>
      <c r="R151">
        <f t="shared" si="8"/>
        <v>2.9200680702281501</v>
      </c>
      <c r="S151">
        <f>(R151-Table13[[#This Row],[Species_encoded]])^2</f>
        <v>6.3891133970519496E-3</v>
      </c>
    </row>
    <row r="152" spans="1:19" x14ac:dyDescent="0.4">
      <c r="A152">
        <v>3</v>
      </c>
      <c r="B152">
        <v>6.3</v>
      </c>
      <c r="C152">
        <v>2.5</v>
      </c>
      <c r="D152">
        <v>5</v>
      </c>
      <c r="E152">
        <v>1.9</v>
      </c>
      <c r="F152">
        <v>1</v>
      </c>
      <c r="N152">
        <f>SUMPRODUCT(Table13[[#This Row],[SepalLengthCm]:[Ones]],$H$6:$L$6)</f>
        <v>2.7874068830081389</v>
      </c>
      <c r="O152">
        <f>SUMPRODUCT(Table13[[#This Row],[SepalLengthCm]:[Ones]],$H$7:$L$7)</f>
        <v>-1.8312684571541791</v>
      </c>
      <c r="P152">
        <f t="shared" si="6"/>
        <v>2.7874068830081389</v>
      </c>
      <c r="Q152">
        <f t="shared" si="7"/>
        <v>0</v>
      </c>
      <c r="R152">
        <f t="shared" si="8"/>
        <v>2.7874068830081389</v>
      </c>
      <c r="S152">
        <f>(R152-Table13[[#This Row],[Species_encoded]])^2</f>
        <v>4.519583339231515E-2</v>
      </c>
    </row>
    <row r="153" spans="1:19" x14ac:dyDescent="0.4">
      <c r="A153">
        <v>3</v>
      </c>
      <c r="B153">
        <v>6.5</v>
      </c>
      <c r="C153">
        <v>3</v>
      </c>
      <c r="D153">
        <v>5.2</v>
      </c>
      <c r="E153">
        <v>2</v>
      </c>
      <c r="F153">
        <v>1</v>
      </c>
      <c r="N153">
        <f>SUMPRODUCT(Table13[[#This Row],[SepalLengthCm]:[Ones]],$H$6:$L$6)</f>
        <v>2.7505615204714449</v>
      </c>
      <c r="O153">
        <f>SUMPRODUCT(Table13[[#This Row],[SepalLengthCm]:[Ones]],$H$7:$L$7)</f>
        <v>-1.8025813548854186</v>
      </c>
      <c r="P153">
        <f t="shared" si="6"/>
        <v>2.7505615204714449</v>
      </c>
      <c r="Q153">
        <f t="shared" si="7"/>
        <v>0</v>
      </c>
      <c r="R153">
        <f t="shared" si="8"/>
        <v>2.7505615204714449</v>
      </c>
      <c r="S153">
        <f>(R153-Table13[[#This Row],[Species_encoded]])^2</f>
        <v>6.2219555069517422E-2</v>
      </c>
    </row>
    <row r="154" spans="1:19" x14ac:dyDescent="0.4">
      <c r="A154">
        <v>3</v>
      </c>
      <c r="B154">
        <v>6.2</v>
      </c>
      <c r="C154">
        <v>3.4</v>
      </c>
      <c r="D154">
        <v>5.4</v>
      </c>
      <c r="E154">
        <v>2.2999999999999998</v>
      </c>
      <c r="F154">
        <v>1</v>
      </c>
      <c r="N154">
        <f>SUMPRODUCT(Table13[[#This Row],[SepalLengthCm]:[Ones]],$H$6:$L$6)</f>
        <v>2.9666868989521147</v>
      </c>
      <c r="O154">
        <f>SUMPRODUCT(Table13[[#This Row],[SepalLengthCm]:[Ones]],$H$7:$L$7)</f>
        <v>-1.9773735377117592</v>
      </c>
      <c r="P154">
        <f t="shared" si="6"/>
        <v>2.9666868989521147</v>
      </c>
      <c r="Q154">
        <f t="shared" si="7"/>
        <v>0</v>
      </c>
      <c r="R154">
        <f t="shared" si="8"/>
        <v>2.9666868989521147</v>
      </c>
      <c r="S154">
        <f>(R154-Table13[[#This Row],[Species_encoded]])^2</f>
        <v>1.109762701426618E-3</v>
      </c>
    </row>
    <row r="155" spans="1:19" x14ac:dyDescent="0.4">
      <c r="A155">
        <v>3</v>
      </c>
      <c r="B155">
        <v>5.9</v>
      </c>
      <c r="C155">
        <v>3</v>
      </c>
      <c r="D155">
        <v>5.0999999999999996</v>
      </c>
      <c r="E155">
        <v>1.8</v>
      </c>
      <c r="F155">
        <v>1</v>
      </c>
      <c r="N155">
        <f>SUMPRODUCT(Table13[[#This Row],[SepalLengthCm]:[Ones]],$H$6:$L$6)</f>
        <v>2.6827563220624184</v>
      </c>
      <c r="O155">
        <f>SUMPRODUCT(Table13[[#This Row],[SepalLengthCm]:[Ones]],$H$7:$L$7)</f>
        <v>-1.6965353787375714</v>
      </c>
      <c r="P155">
        <f t="shared" si="6"/>
        <v>2.6827563220624184</v>
      </c>
      <c r="Q155">
        <f t="shared" si="7"/>
        <v>0</v>
      </c>
      <c r="R155">
        <f t="shared" si="8"/>
        <v>2.6827563220624184</v>
      </c>
      <c r="S155">
        <f>(R155-Table13[[#This Row],[Species_encoded]])^2</f>
        <v>0.10064355119136398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55"/>
  <sheetViews>
    <sheetView tabSelected="1" zoomScale="48" zoomScaleNormal="48" workbookViewId="0">
      <pane ySplit="5" topLeftCell="A6" activePane="bottomLeft" state="frozen"/>
      <selection pane="bottomLeft" activeCell="S18" sqref="S18"/>
    </sheetView>
  </sheetViews>
  <sheetFormatPr baseColWidth="10" defaultColWidth="16.4140625" defaultRowHeight="32" x14ac:dyDescent="0.4"/>
  <cols>
    <col min="2" max="6" width="14.6640625" customWidth="1"/>
    <col min="7" max="7" width="1.9140625" customWidth="1"/>
    <col min="10" max="10" width="18.5" bestFit="1" customWidth="1"/>
    <col min="11" max="11" width="2.33203125" customWidth="1"/>
    <col min="12" max="12" width="15.33203125" customWidth="1"/>
    <col min="13" max="13" width="12.75" bestFit="1" customWidth="1"/>
    <col min="14" max="16" width="11.83203125" customWidth="1"/>
    <col min="17" max="17" width="20.5" bestFit="1" customWidth="1"/>
  </cols>
  <sheetData>
    <row r="1" spans="1:17" x14ac:dyDescent="0.4">
      <c r="A1" s="3" t="s">
        <v>12</v>
      </c>
      <c r="H1" s="3" t="s">
        <v>13</v>
      </c>
      <c r="L1" s="3" t="s">
        <v>17</v>
      </c>
      <c r="M1" s="3"/>
      <c r="N1" s="3"/>
      <c r="O1" s="3"/>
      <c r="P1" s="3"/>
    </row>
    <row r="2" spans="1:17" x14ac:dyDescent="0.4">
      <c r="A2" t="s">
        <v>15</v>
      </c>
      <c r="B2">
        <f>MIN(Table134[SepalLengthCm])</f>
        <v>4.3</v>
      </c>
      <c r="C2">
        <f>MIN(Table134[SepalWidthCm])</f>
        <v>2</v>
      </c>
      <c r="D2">
        <f>MIN(Table134[PetalLengthCm])</f>
        <v>1</v>
      </c>
      <c r="E2">
        <f>MIN(Table134[PetalWidthCm])</f>
        <v>0.1</v>
      </c>
      <c r="F2" s="7" t="s">
        <v>27</v>
      </c>
    </row>
    <row r="3" spans="1:17" x14ac:dyDescent="0.4">
      <c r="A3" t="s">
        <v>16</v>
      </c>
      <c r="B3">
        <f>MAX(Table134[SepalLengthCm])</f>
        <v>7.9</v>
      </c>
      <c r="C3">
        <f>MAX(Table134[SepalWidthCm])</f>
        <v>4.4000000000000004</v>
      </c>
      <c r="D3">
        <f>MAX(Table134[PetalLengthCm])</f>
        <v>6.9</v>
      </c>
      <c r="E3">
        <f>MAX(Table134[PetalWidthCm])</f>
        <v>2.5</v>
      </c>
      <c r="F3" s="7" t="s">
        <v>28</v>
      </c>
      <c r="L3" s="7" t="s">
        <v>44</v>
      </c>
      <c r="M3" s="7"/>
      <c r="N3" s="7"/>
      <c r="O3" s="7"/>
      <c r="P3" s="7"/>
      <c r="Q3" s="7"/>
    </row>
    <row r="4" spans="1:17" x14ac:dyDescent="0.4">
      <c r="L4" t="s">
        <v>22</v>
      </c>
      <c r="Q4" t="s">
        <v>23</v>
      </c>
    </row>
    <row r="5" spans="1:17" x14ac:dyDescent="0.4">
      <c r="A5" t="s">
        <v>8</v>
      </c>
      <c r="B5" t="s">
        <v>0</v>
      </c>
      <c r="C5" t="s">
        <v>1</v>
      </c>
      <c r="D5" t="s">
        <v>2</v>
      </c>
      <c r="E5" t="s">
        <v>3</v>
      </c>
      <c r="F5" t="s">
        <v>21</v>
      </c>
      <c r="H5" s="4" t="s">
        <v>41</v>
      </c>
      <c r="I5" s="5" t="s">
        <v>42</v>
      </c>
      <c r="J5" s="6" t="s">
        <v>43</v>
      </c>
      <c r="L5" s="6" t="s">
        <v>30</v>
      </c>
      <c r="M5" s="6" t="s">
        <v>31</v>
      </c>
      <c r="N5" s="6" t="s">
        <v>32</v>
      </c>
      <c r="O5" s="6" t="s">
        <v>33</v>
      </c>
      <c r="P5" s="6" t="s">
        <v>34</v>
      </c>
      <c r="Q5" s="6" t="s">
        <v>19</v>
      </c>
    </row>
    <row r="6" spans="1:17" x14ac:dyDescent="0.4">
      <c r="A6">
        <v>1</v>
      </c>
      <c r="B6">
        <v>5.0999999999999996</v>
      </c>
      <c r="C6">
        <v>3.5</v>
      </c>
      <c r="D6">
        <v>1.4</v>
      </c>
      <c r="E6">
        <v>0.2</v>
      </c>
      <c r="F6">
        <v>1</v>
      </c>
      <c r="H6" s="4" t="s">
        <v>0</v>
      </c>
      <c r="I6">
        <v>-0.18666147409038694</v>
      </c>
      <c r="J6">
        <v>0.16623183509990114</v>
      </c>
      <c r="L6" cm="1">
        <f t="array" ref="L6:M155">MMULT(Table134[[SepalLengthCm]:[Ones]],$I$6:$J$10)</f>
        <v>0.23889625675610215</v>
      </c>
      <c r="M6">
        <v>0.7533801709535104</v>
      </c>
      <c r="N6">
        <f>MAX(L6,0)</f>
        <v>0.23889625675610215</v>
      </c>
      <c r="O6">
        <f>MAX(M6,0)</f>
        <v>0.7533801709535104</v>
      </c>
      <c r="P6">
        <f>N6+O6</f>
        <v>0.99227642770961255</v>
      </c>
      <c r="Q6">
        <f>(P6-Table134[[#This Row],[Species_encoded]])^2</f>
        <v>5.9653568924840811E-5</v>
      </c>
    </row>
    <row r="7" spans="1:17" x14ac:dyDescent="0.4">
      <c r="A7">
        <v>1</v>
      </c>
      <c r="B7">
        <v>4.9000000000000004</v>
      </c>
      <c r="C7">
        <v>3</v>
      </c>
      <c r="D7">
        <v>1.4</v>
      </c>
      <c r="E7">
        <v>0.2</v>
      </c>
      <c r="F7">
        <v>1</v>
      </c>
      <c r="H7" s="4" t="s">
        <v>1</v>
      </c>
      <c r="I7">
        <v>-0.28650882048450121</v>
      </c>
      <c r="J7">
        <v>0.28390631320079018</v>
      </c>
      <c r="L7">
        <v>0.41948296181642997</v>
      </c>
      <c r="M7">
        <v>0.57818064733313523</v>
      </c>
      <c r="N7">
        <f t="shared" ref="N7:O70" si="0">MAX(L7,0)</f>
        <v>0.41948296181642997</v>
      </c>
      <c r="O7">
        <f t="shared" si="0"/>
        <v>0.57818064733313523</v>
      </c>
      <c r="P7">
        <f t="shared" ref="P7:P70" si="1">N7+O7</f>
        <v>0.9976636091495652</v>
      </c>
      <c r="Q7">
        <f>(P7-Table134[[#This Row],[Species_encoded]])^2</f>
        <v>5.4587222059954466E-6</v>
      </c>
    </row>
    <row r="8" spans="1:17" x14ac:dyDescent="0.4">
      <c r="A8">
        <v>1</v>
      </c>
      <c r="B8">
        <v>4.7</v>
      </c>
      <c r="C8">
        <v>3.2</v>
      </c>
      <c r="D8">
        <v>1.3</v>
      </c>
      <c r="E8">
        <v>0.2</v>
      </c>
      <c r="F8">
        <v>1</v>
      </c>
      <c r="H8" s="4" t="s">
        <v>2</v>
      </c>
      <c r="I8">
        <v>0.36899722326324536</v>
      </c>
      <c r="J8">
        <v>-0.33941076559532712</v>
      </c>
      <c r="L8">
        <v>0.36261377021128305</v>
      </c>
      <c r="M8">
        <v>0.63565661951284569</v>
      </c>
      <c r="N8">
        <f t="shared" si="0"/>
        <v>0.36261377021128305</v>
      </c>
      <c r="O8">
        <f t="shared" si="0"/>
        <v>0.63565661951284569</v>
      </c>
      <c r="P8">
        <f t="shared" si="1"/>
        <v>0.99827038972412874</v>
      </c>
      <c r="Q8">
        <f>(P8-Table134[[#This Row],[Species_encoded]])^2</f>
        <v>2.991551706399466E-6</v>
      </c>
    </row>
    <row r="9" spans="1:17" x14ac:dyDescent="0.4">
      <c r="A9">
        <v>1</v>
      </c>
      <c r="B9">
        <v>4.5999999999999996</v>
      </c>
      <c r="C9">
        <v>3.1</v>
      </c>
      <c r="D9">
        <v>1.5</v>
      </c>
      <c r="E9">
        <v>0.2</v>
      </c>
      <c r="F9">
        <v>1</v>
      </c>
      <c r="H9" s="5" t="s">
        <v>3</v>
      </c>
      <c r="I9">
        <v>0.68113300078526495</v>
      </c>
      <c r="J9">
        <v>-0.66311801719527974</v>
      </c>
      <c r="L9">
        <v>0.48373024432142087</v>
      </c>
      <c r="M9">
        <v>0.5227606515637111</v>
      </c>
      <c r="N9">
        <f t="shared" si="0"/>
        <v>0.48373024432142087</v>
      </c>
      <c r="O9">
        <f t="shared" si="0"/>
        <v>0.5227606515637111</v>
      </c>
      <c r="P9">
        <f t="shared" si="1"/>
        <v>1.006490895885132</v>
      </c>
      <c r="Q9">
        <f>(P9-Table134[[#This Row],[Species_encoded]])^2</f>
        <v>4.2131729391623069E-5</v>
      </c>
    </row>
    <row r="10" spans="1:17" x14ac:dyDescent="0.4">
      <c r="A10">
        <v>1</v>
      </c>
      <c r="B10">
        <v>5</v>
      </c>
      <c r="C10">
        <v>3.6</v>
      </c>
      <c r="D10">
        <v>1.4</v>
      </c>
      <c r="E10">
        <v>0.2</v>
      </c>
      <c r="F10">
        <v>1</v>
      </c>
      <c r="H10" s="6" t="s">
        <v>20</v>
      </c>
      <c r="I10">
        <v>1.5408279335872335</v>
      </c>
      <c r="J10">
        <v>-0.480275608986237</v>
      </c>
      <c r="L10">
        <v>0.22891152211669086</v>
      </c>
      <c r="M10">
        <v>0.76514761876359927</v>
      </c>
      <c r="N10">
        <f t="shared" si="0"/>
        <v>0.22891152211669086</v>
      </c>
      <c r="O10">
        <f t="shared" si="0"/>
        <v>0.76514761876359927</v>
      </c>
      <c r="P10">
        <f t="shared" si="1"/>
        <v>0.99405914088029013</v>
      </c>
      <c r="Q10">
        <f>(P10-Table134[[#This Row],[Species_encoded]])^2</f>
        <v>3.5293807080239977E-5</v>
      </c>
    </row>
    <row r="11" spans="1:17" x14ac:dyDescent="0.4">
      <c r="A11">
        <v>1</v>
      </c>
      <c r="B11">
        <v>5.4</v>
      </c>
      <c r="C11">
        <v>3.9</v>
      </c>
      <c r="D11">
        <v>1.7</v>
      </c>
      <c r="E11">
        <v>0.4</v>
      </c>
      <c r="F11">
        <v>1</v>
      </c>
      <c r="L11">
        <v>0.3152200534712124</v>
      </c>
      <c r="M11">
        <v>0.68236541364614256</v>
      </c>
      <c r="N11">
        <f t="shared" si="0"/>
        <v>0.3152200534712124</v>
      </c>
      <c r="O11">
        <f t="shared" si="0"/>
        <v>0.68236541364614256</v>
      </c>
      <c r="P11">
        <f t="shared" si="1"/>
        <v>0.99758546711735496</v>
      </c>
      <c r="Q11">
        <f>(P11-Table134[[#This Row],[Species_encoded]])^2</f>
        <v>5.8299690413741538E-6</v>
      </c>
    </row>
    <row r="12" spans="1:17" x14ac:dyDescent="0.4">
      <c r="A12">
        <v>1</v>
      </c>
      <c r="B12">
        <v>4.5999999999999996</v>
      </c>
      <c r="C12">
        <v>3.4</v>
      </c>
      <c r="D12">
        <v>1.4</v>
      </c>
      <c r="E12">
        <v>0.3</v>
      </c>
      <c r="F12">
        <v>1</v>
      </c>
      <c r="L12">
        <v>0.42899117592827252</v>
      </c>
      <c r="M12">
        <v>0.57556182036395298</v>
      </c>
      <c r="N12">
        <f t="shared" si="0"/>
        <v>0.42899117592827252</v>
      </c>
      <c r="O12">
        <f t="shared" si="0"/>
        <v>0.57556182036395298</v>
      </c>
      <c r="P12">
        <f t="shared" si="1"/>
        <v>1.0045529962922255</v>
      </c>
      <c r="Q12">
        <f>(P12-Table134[[#This Row],[Species_encoded]])^2</f>
        <v>2.0729775237019129E-5</v>
      </c>
    </row>
    <row r="13" spans="1:17" x14ac:dyDescent="0.4">
      <c r="A13">
        <v>1</v>
      </c>
      <c r="B13">
        <v>5</v>
      </c>
      <c r="C13">
        <v>3.4</v>
      </c>
      <c r="D13">
        <v>1.5</v>
      </c>
      <c r="E13">
        <v>0.2</v>
      </c>
      <c r="F13">
        <v>1</v>
      </c>
      <c r="L13">
        <v>0.32311300853991565</v>
      </c>
      <c r="M13">
        <v>0.67442527956390852</v>
      </c>
      <c r="N13">
        <f t="shared" si="0"/>
        <v>0.32311300853991565</v>
      </c>
      <c r="O13">
        <f t="shared" si="0"/>
        <v>0.67442527956390852</v>
      </c>
      <c r="P13">
        <f t="shared" si="1"/>
        <v>0.99753828810382417</v>
      </c>
      <c r="Q13">
        <f>(P13-Table134[[#This Row],[Species_encoded]])^2</f>
        <v>6.0600254597736169E-6</v>
      </c>
    </row>
    <row r="14" spans="1:17" x14ac:dyDescent="0.4">
      <c r="A14">
        <v>1</v>
      </c>
      <c r="B14">
        <v>4.4000000000000004</v>
      </c>
      <c r="C14">
        <v>2.9</v>
      </c>
      <c r="D14">
        <v>1.4</v>
      </c>
      <c r="E14">
        <v>0.2</v>
      </c>
      <c r="F14">
        <v>1</v>
      </c>
      <c r="I14" s="3" t="s">
        <v>14</v>
      </c>
      <c r="J14">
        <f>AVERAGE(Q6:Q155)</f>
        <v>3.6132517633851821E-2</v>
      </c>
      <c r="L14">
        <v>0.54146458091007388</v>
      </c>
      <c r="M14">
        <v>0.46667409846310548</v>
      </c>
      <c r="N14">
        <f t="shared" si="0"/>
        <v>0.54146458091007388</v>
      </c>
      <c r="O14">
        <f t="shared" si="0"/>
        <v>0.46667409846310548</v>
      </c>
      <c r="P14">
        <f t="shared" si="1"/>
        <v>1.0081386793731792</v>
      </c>
      <c r="Q14">
        <f>(P14-Table134[[#This Row],[Species_encoded]])^2</f>
        <v>6.6238101939413343E-5</v>
      </c>
    </row>
    <row r="15" spans="1:17" x14ac:dyDescent="0.4">
      <c r="A15">
        <v>1</v>
      </c>
      <c r="B15">
        <v>4.9000000000000004</v>
      </c>
      <c r="C15">
        <v>3.1</v>
      </c>
      <c r="D15">
        <v>1.5</v>
      </c>
      <c r="E15">
        <v>0.1</v>
      </c>
      <c r="F15">
        <v>1</v>
      </c>
      <c r="J15" s="7" t="s">
        <v>39</v>
      </c>
      <c r="L15">
        <v>0.35961850201577805</v>
      </c>
      <c r="M15">
        <v>0.63894200381320965</v>
      </c>
      <c r="N15">
        <f t="shared" si="0"/>
        <v>0.35961850201577805</v>
      </c>
      <c r="O15">
        <f t="shared" si="0"/>
        <v>0.63894200381320965</v>
      </c>
      <c r="P15">
        <f t="shared" si="1"/>
        <v>0.9985605058289877</v>
      </c>
      <c r="Q15">
        <f>(P15-Table134[[#This Row],[Species_encoded]])^2</f>
        <v>2.0721434683783918E-6</v>
      </c>
    </row>
    <row r="16" spans="1:17" x14ac:dyDescent="0.4">
      <c r="A16">
        <v>1</v>
      </c>
      <c r="B16">
        <v>5.4</v>
      </c>
      <c r="C16">
        <v>3.7</v>
      </c>
      <c r="D16">
        <v>1.5</v>
      </c>
      <c r="E16">
        <v>0.2</v>
      </c>
      <c r="F16">
        <v>1</v>
      </c>
      <c r="L16">
        <v>0.16249577275841043</v>
      </c>
      <c r="M16">
        <v>0.82608990756410616</v>
      </c>
      <c r="N16">
        <f t="shared" si="0"/>
        <v>0.16249577275841043</v>
      </c>
      <c r="O16">
        <f t="shared" si="0"/>
        <v>0.82608990756410616</v>
      </c>
      <c r="P16">
        <f t="shared" si="1"/>
        <v>0.98858568032251659</v>
      </c>
      <c r="Q16">
        <f>(P16-Table134[[#This Row],[Species_encoded]])^2</f>
        <v>1.3028669369978494E-4</v>
      </c>
    </row>
    <row r="17" spans="1:17" x14ac:dyDescent="0.4">
      <c r="A17">
        <v>1</v>
      </c>
      <c r="B17">
        <v>4.8</v>
      </c>
      <c r="C17">
        <v>3.4</v>
      </c>
      <c r="D17">
        <v>1.6</v>
      </c>
      <c r="E17">
        <v>0.2</v>
      </c>
      <c r="F17">
        <v>1</v>
      </c>
      <c r="L17">
        <v>0.39734502568431762</v>
      </c>
      <c r="M17">
        <v>0.60723783598439551</v>
      </c>
      <c r="N17">
        <f t="shared" si="0"/>
        <v>0.39734502568431762</v>
      </c>
      <c r="O17">
        <f t="shared" si="0"/>
        <v>0.60723783598439551</v>
      </c>
      <c r="P17">
        <f t="shared" si="1"/>
        <v>1.0045828616687131</v>
      </c>
      <c r="Q17">
        <f>(P17-Table134[[#This Row],[Species_encoded]])^2</f>
        <v>2.1002621074560131E-5</v>
      </c>
    </row>
    <row r="18" spans="1:17" x14ac:dyDescent="0.4">
      <c r="A18">
        <v>1</v>
      </c>
      <c r="B18">
        <v>4.8</v>
      </c>
      <c r="C18">
        <v>3</v>
      </c>
      <c r="D18">
        <v>1.4</v>
      </c>
      <c r="E18">
        <v>0.1</v>
      </c>
      <c r="F18">
        <v>1</v>
      </c>
      <c r="L18">
        <v>0.37003580914694245</v>
      </c>
      <c r="M18">
        <v>0.62786926554267297</v>
      </c>
      <c r="N18">
        <f t="shared" si="0"/>
        <v>0.37003580914694245</v>
      </c>
      <c r="O18">
        <f t="shared" si="0"/>
        <v>0.62786926554267297</v>
      </c>
      <c r="P18">
        <f t="shared" si="1"/>
        <v>0.99790507468961542</v>
      </c>
      <c r="Q18">
        <f>(P18-Table134[[#This Row],[Species_encoded]])^2</f>
        <v>4.3887120560899148E-6</v>
      </c>
    </row>
    <row r="19" spans="1:17" x14ac:dyDescent="0.4">
      <c r="A19">
        <v>1</v>
      </c>
      <c r="B19">
        <v>4.3</v>
      </c>
      <c r="C19">
        <v>3</v>
      </c>
      <c r="D19">
        <v>1.1000000000000001</v>
      </c>
      <c r="E19">
        <v>0.1</v>
      </c>
      <c r="F19">
        <v>1</v>
      </c>
      <c r="L19">
        <v>0.35266737921316271</v>
      </c>
      <c r="M19">
        <v>0.6465765776713206</v>
      </c>
      <c r="N19">
        <f t="shared" si="0"/>
        <v>0.35266737921316271</v>
      </c>
      <c r="O19">
        <f t="shared" si="0"/>
        <v>0.6465765776713206</v>
      </c>
      <c r="P19">
        <f t="shared" si="1"/>
        <v>0.99924395688448331</v>
      </c>
      <c r="Q19">
        <f>(P19-Table134[[#This Row],[Species_encoded]])^2</f>
        <v>5.7160119252018511E-7</v>
      </c>
    </row>
    <row r="20" spans="1:17" x14ac:dyDescent="0.4">
      <c r="A20">
        <v>1</v>
      </c>
      <c r="B20">
        <v>5.8</v>
      </c>
      <c r="C20">
        <v>4</v>
      </c>
      <c r="D20">
        <v>1.2</v>
      </c>
      <c r="E20">
        <v>0.2</v>
      </c>
      <c r="F20">
        <v>1</v>
      </c>
      <c r="L20">
        <v>-0.10882063000206843</v>
      </c>
      <c r="M20">
        <v>1.0795777652429015</v>
      </c>
      <c r="N20">
        <f t="shared" si="0"/>
        <v>0</v>
      </c>
      <c r="O20">
        <f t="shared" si="0"/>
        <v>1.0795777652429015</v>
      </c>
      <c r="P20">
        <f t="shared" si="1"/>
        <v>1.0795777652429015</v>
      </c>
      <c r="Q20">
        <f>(P20-Table134[[#This Row],[Species_encoded]])^2</f>
        <v>6.3326207210543418E-3</v>
      </c>
    </row>
    <row r="21" spans="1:17" x14ac:dyDescent="0.4">
      <c r="A21">
        <v>1</v>
      </c>
      <c r="B21">
        <v>5.7</v>
      </c>
      <c r="C21">
        <v>4.4000000000000004</v>
      </c>
      <c r="D21">
        <v>1.5</v>
      </c>
      <c r="E21">
        <v>0.4</v>
      </c>
      <c r="F21">
        <v>1</v>
      </c>
      <c r="L21">
        <v>4.2167756349196672E-2</v>
      </c>
      <c r="M21">
        <v>0.94207027389557352</v>
      </c>
      <c r="N21">
        <f t="shared" si="0"/>
        <v>4.2167756349196672E-2</v>
      </c>
      <c r="O21">
        <f t="shared" si="0"/>
        <v>0.94207027389557352</v>
      </c>
      <c r="P21">
        <f t="shared" si="1"/>
        <v>0.98423803024477019</v>
      </c>
      <c r="Q21">
        <f>(P21-Table134[[#This Row],[Species_encoded]])^2</f>
        <v>2.4843969056477928E-4</v>
      </c>
    </row>
    <row r="22" spans="1:17" x14ac:dyDescent="0.4">
      <c r="A22">
        <v>1</v>
      </c>
      <c r="B22">
        <v>5.4</v>
      </c>
      <c r="C22">
        <v>3.9</v>
      </c>
      <c r="D22">
        <v>1.3</v>
      </c>
      <c r="E22">
        <v>0.4</v>
      </c>
      <c r="F22">
        <v>1</v>
      </c>
      <c r="L22">
        <v>0.16762116416591444</v>
      </c>
      <c r="M22">
        <v>0.81812971988427341</v>
      </c>
      <c r="N22">
        <f t="shared" si="0"/>
        <v>0.16762116416591444</v>
      </c>
      <c r="O22">
        <f t="shared" si="0"/>
        <v>0.81812971988427341</v>
      </c>
      <c r="P22">
        <f t="shared" si="1"/>
        <v>0.98575088405018785</v>
      </c>
      <c r="Q22">
        <f>(P22-Table134[[#This Row],[Species_encoded]])^2</f>
        <v>2.0303730535119107E-4</v>
      </c>
    </row>
    <row r="23" spans="1:17" x14ac:dyDescent="0.4">
      <c r="A23">
        <v>1</v>
      </c>
      <c r="B23">
        <v>5.0999999999999996</v>
      </c>
      <c r="C23">
        <v>3.5</v>
      </c>
      <c r="D23">
        <v>1.4</v>
      </c>
      <c r="E23">
        <v>0.3</v>
      </c>
      <c r="F23">
        <v>1</v>
      </c>
      <c r="L23">
        <v>0.30700955683462872</v>
      </c>
      <c r="M23">
        <v>0.68706836923398251</v>
      </c>
      <c r="N23">
        <f t="shared" si="0"/>
        <v>0.30700955683462872</v>
      </c>
      <c r="O23">
        <f t="shared" si="0"/>
        <v>0.68706836923398251</v>
      </c>
      <c r="P23">
        <f t="shared" si="1"/>
        <v>0.99407792606861123</v>
      </c>
      <c r="Q23">
        <f>(P23-Table134[[#This Row],[Species_encoded]])^2</f>
        <v>3.5070959648834459E-5</v>
      </c>
    </row>
    <row r="24" spans="1:17" x14ac:dyDescent="0.4">
      <c r="A24">
        <v>1</v>
      </c>
      <c r="B24">
        <v>5.7</v>
      </c>
      <c r="C24">
        <v>3.8</v>
      </c>
      <c r="D24">
        <v>1.7</v>
      </c>
      <c r="E24">
        <v>0.3</v>
      </c>
      <c r="F24">
        <v>1</v>
      </c>
      <c r="L24">
        <v>0.21975919321401993</v>
      </c>
      <c r="M24">
        <v>0.77015613457556209</v>
      </c>
      <c r="N24">
        <f t="shared" si="0"/>
        <v>0.21975919321401993</v>
      </c>
      <c r="O24">
        <f t="shared" si="0"/>
        <v>0.77015613457556209</v>
      </c>
      <c r="P24">
        <f t="shared" si="1"/>
        <v>0.98991532778958202</v>
      </c>
      <c r="Q24">
        <f>(P24-Table134[[#This Row],[Species_encoded]])^2</f>
        <v>1.0170061359157661E-4</v>
      </c>
    </row>
    <row r="25" spans="1:17" x14ac:dyDescent="0.4">
      <c r="A25">
        <v>1</v>
      </c>
      <c r="B25">
        <v>5.0999999999999996</v>
      </c>
      <c r="C25">
        <v>3.8</v>
      </c>
      <c r="D25">
        <v>1.5</v>
      </c>
      <c r="E25">
        <v>0.3</v>
      </c>
      <c r="F25">
        <v>1</v>
      </c>
      <c r="L25">
        <v>0.2579566330156029</v>
      </c>
      <c r="M25">
        <v>0.73829918663468685</v>
      </c>
      <c r="N25">
        <f t="shared" si="0"/>
        <v>0.2579566330156029</v>
      </c>
      <c r="O25">
        <f t="shared" si="0"/>
        <v>0.73829918663468685</v>
      </c>
      <c r="P25">
        <f t="shared" si="1"/>
        <v>0.99625581965028975</v>
      </c>
      <c r="Q25">
        <f>(P25-Table134[[#This Row],[Species_encoded]])^2</f>
        <v>1.4018886491156344E-5</v>
      </c>
    </row>
    <row r="26" spans="1:17" x14ac:dyDescent="0.4">
      <c r="A26">
        <v>1</v>
      </c>
      <c r="B26">
        <v>5.4</v>
      </c>
      <c r="C26">
        <v>3.4</v>
      </c>
      <c r="D26">
        <v>1.7</v>
      </c>
      <c r="E26">
        <v>0.2</v>
      </c>
      <c r="F26">
        <v>1</v>
      </c>
      <c r="L26">
        <v>0.32224786355640966</v>
      </c>
      <c r="M26">
        <v>0.67303586048480368</v>
      </c>
      <c r="N26">
        <f t="shared" si="0"/>
        <v>0.32224786355640966</v>
      </c>
      <c r="O26">
        <f t="shared" si="0"/>
        <v>0.67303586048480368</v>
      </c>
      <c r="P26">
        <f t="shared" si="1"/>
        <v>0.99528372404121335</v>
      </c>
      <c r="Q26">
        <f>(P26-Table134[[#This Row],[Species_encoded]])^2</f>
        <v>2.2243258919428964E-5</v>
      </c>
    </row>
    <row r="27" spans="1:17" x14ac:dyDescent="0.4">
      <c r="A27">
        <v>1</v>
      </c>
      <c r="B27">
        <v>5.0999999999999996</v>
      </c>
      <c r="C27">
        <v>3.7</v>
      </c>
      <c r="D27">
        <v>1.5</v>
      </c>
      <c r="E27">
        <v>0.4</v>
      </c>
      <c r="F27">
        <v>1</v>
      </c>
      <c r="L27">
        <v>0.35472081514257958</v>
      </c>
      <c r="M27">
        <v>0.64359675359507973</v>
      </c>
      <c r="N27">
        <f t="shared" si="0"/>
        <v>0.35472081514257958</v>
      </c>
      <c r="O27">
        <f t="shared" si="0"/>
        <v>0.64359675359507973</v>
      </c>
      <c r="P27">
        <f t="shared" si="1"/>
        <v>0.99831756873765931</v>
      </c>
      <c r="Q27">
        <f>(P27-Table134[[#This Row],[Species_encoded]])^2</f>
        <v>2.8305749525012841E-6</v>
      </c>
    </row>
    <row r="28" spans="1:17" x14ac:dyDescent="0.4">
      <c r="A28">
        <v>1</v>
      </c>
      <c r="B28">
        <v>4.5999999999999996</v>
      </c>
      <c r="C28">
        <v>3.6</v>
      </c>
      <c r="D28">
        <v>1</v>
      </c>
      <c r="E28">
        <v>0.2</v>
      </c>
      <c r="F28">
        <v>1</v>
      </c>
      <c r="L28">
        <v>0.15597722244754775</v>
      </c>
      <c r="M28">
        <v>0.83441919096176975</v>
      </c>
      <c r="N28">
        <f t="shared" si="0"/>
        <v>0.15597722244754775</v>
      </c>
      <c r="O28">
        <f t="shared" si="0"/>
        <v>0.83441919096176975</v>
      </c>
      <c r="P28">
        <f t="shared" si="1"/>
        <v>0.9903964134093175</v>
      </c>
      <c r="Q28">
        <f>(P28-Table134[[#This Row],[Species_encoded]])^2</f>
        <v>9.2228875404736722E-5</v>
      </c>
    </row>
    <row r="29" spans="1:17" x14ac:dyDescent="0.4">
      <c r="A29">
        <v>1</v>
      </c>
      <c r="B29">
        <v>5.0999999999999996</v>
      </c>
      <c r="C29">
        <v>3.3</v>
      </c>
      <c r="D29">
        <v>1.7</v>
      </c>
      <c r="E29">
        <v>0.5</v>
      </c>
      <c r="F29">
        <v>1</v>
      </c>
      <c r="L29">
        <v>0.61123708806755561</v>
      </c>
      <c r="M29">
        <v>0.39584027347617035</v>
      </c>
      <c r="N29">
        <f t="shared" si="0"/>
        <v>0.61123708806755561</v>
      </c>
      <c r="O29">
        <f t="shared" si="0"/>
        <v>0.39584027347617035</v>
      </c>
      <c r="P29">
        <f t="shared" si="1"/>
        <v>1.0070773615437258</v>
      </c>
      <c r="Q29">
        <f>(P29-Table134[[#This Row],[Species_encoded]])^2</f>
        <v>5.0089046420609497E-5</v>
      </c>
    </row>
    <row r="30" spans="1:17" x14ac:dyDescent="0.4">
      <c r="A30">
        <v>1</v>
      </c>
      <c r="B30">
        <v>4.8</v>
      </c>
      <c r="C30">
        <v>3.4</v>
      </c>
      <c r="D30">
        <v>1.9</v>
      </c>
      <c r="E30">
        <v>0.2</v>
      </c>
      <c r="F30">
        <v>1</v>
      </c>
      <c r="L30">
        <v>0.50804419266329104</v>
      </c>
      <c r="M30">
        <v>0.50541460630579738</v>
      </c>
      <c r="N30">
        <f t="shared" si="0"/>
        <v>0.50804419266329104</v>
      </c>
      <c r="O30">
        <f t="shared" si="0"/>
        <v>0.50541460630579738</v>
      </c>
      <c r="P30">
        <f t="shared" si="1"/>
        <v>1.0134587989690884</v>
      </c>
      <c r="Q30">
        <f>(P30-Table134[[#This Row],[Species_encoded]])^2</f>
        <v>1.8113926969033539E-4</v>
      </c>
    </row>
    <row r="31" spans="1:17" x14ac:dyDescent="0.4">
      <c r="A31">
        <v>1</v>
      </c>
      <c r="B31">
        <v>5</v>
      </c>
      <c r="C31">
        <v>3</v>
      </c>
      <c r="D31">
        <v>1.6</v>
      </c>
      <c r="E31">
        <v>0.2</v>
      </c>
      <c r="F31">
        <v>1</v>
      </c>
      <c r="L31">
        <v>0.4746162590600409</v>
      </c>
      <c r="M31">
        <v>0.52692167772405973</v>
      </c>
      <c r="N31">
        <f t="shared" si="0"/>
        <v>0.4746162590600409</v>
      </c>
      <c r="O31">
        <f t="shared" si="0"/>
        <v>0.52692167772405973</v>
      </c>
      <c r="P31">
        <f t="shared" si="1"/>
        <v>1.0015379367841006</v>
      </c>
      <c r="Q31">
        <f>(P31-Table134[[#This Row],[Species_encoded]])^2</f>
        <v>2.365249551889804E-6</v>
      </c>
    </row>
    <row r="32" spans="1:17" x14ac:dyDescent="0.4">
      <c r="A32">
        <v>1</v>
      </c>
      <c r="B32">
        <v>5</v>
      </c>
      <c r="C32">
        <v>3.4</v>
      </c>
      <c r="D32">
        <v>1.6</v>
      </c>
      <c r="E32">
        <v>0.4</v>
      </c>
      <c r="F32">
        <v>1</v>
      </c>
      <c r="L32">
        <v>0.49623933102329354</v>
      </c>
      <c r="M32">
        <v>0.50786059956531981</v>
      </c>
      <c r="N32">
        <f t="shared" si="0"/>
        <v>0.49623933102329354</v>
      </c>
      <c r="O32">
        <f t="shared" si="0"/>
        <v>0.50786059956531981</v>
      </c>
      <c r="P32">
        <f t="shared" si="1"/>
        <v>1.0040999305886134</v>
      </c>
      <c r="Q32">
        <f>(P32-Table134[[#This Row],[Species_encoded]])^2</f>
        <v>1.6809430831447444E-5</v>
      </c>
    </row>
    <row r="33" spans="1:17" x14ac:dyDescent="0.4">
      <c r="A33">
        <v>1</v>
      </c>
      <c r="B33">
        <v>5.2</v>
      </c>
      <c r="C33">
        <v>3.5</v>
      </c>
      <c r="D33">
        <v>1.5</v>
      </c>
      <c r="E33">
        <v>0.2</v>
      </c>
      <c r="F33">
        <v>1</v>
      </c>
      <c r="L33">
        <v>0.25712983167338788</v>
      </c>
      <c r="M33">
        <v>0.73606227790396805</v>
      </c>
      <c r="N33">
        <f t="shared" si="0"/>
        <v>0.25712983167338788</v>
      </c>
      <c r="O33">
        <f t="shared" si="0"/>
        <v>0.73606227790396805</v>
      </c>
      <c r="P33">
        <f t="shared" si="1"/>
        <v>0.99319210957735593</v>
      </c>
      <c r="Q33">
        <f>(P33-Table134[[#This Row],[Species_encoded]])^2</f>
        <v>4.634737200672885E-5</v>
      </c>
    </row>
    <row r="34" spans="1:17" x14ac:dyDescent="0.4">
      <c r="A34">
        <v>1</v>
      </c>
      <c r="B34">
        <v>5.2</v>
      </c>
      <c r="C34">
        <v>3.4</v>
      </c>
      <c r="D34">
        <v>1.4</v>
      </c>
      <c r="E34">
        <v>0.2</v>
      </c>
      <c r="F34">
        <v>1</v>
      </c>
      <c r="L34">
        <v>0.24888099139551345</v>
      </c>
      <c r="M34">
        <v>0.74161272314342153</v>
      </c>
      <c r="N34">
        <f t="shared" si="0"/>
        <v>0.24888099139551345</v>
      </c>
      <c r="O34">
        <f t="shared" si="0"/>
        <v>0.74161272314342153</v>
      </c>
      <c r="P34">
        <f t="shared" si="1"/>
        <v>0.99049371453893498</v>
      </c>
      <c r="Q34">
        <f>(P34-Table134[[#This Row],[Species_encoded]])^2</f>
        <v>9.0369463267256237E-5</v>
      </c>
    </row>
    <row r="35" spans="1:17" x14ac:dyDescent="0.4">
      <c r="A35">
        <v>1</v>
      </c>
      <c r="B35">
        <v>4.7</v>
      </c>
      <c r="C35">
        <v>3.2</v>
      </c>
      <c r="D35">
        <v>1.6</v>
      </c>
      <c r="E35">
        <v>0.2</v>
      </c>
      <c r="F35">
        <v>1</v>
      </c>
      <c r="L35">
        <v>0.47331293719025669</v>
      </c>
      <c r="M35">
        <v>0.53383338983424755</v>
      </c>
      <c r="N35">
        <f t="shared" si="0"/>
        <v>0.47331293719025669</v>
      </c>
      <c r="O35">
        <f t="shared" si="0"/>
        <v>0.53383338983424755</v>
      </c>
      <c r="P35">
        <f t="shared" si="1"/>
        <v>1.0071463270245042</v>
      </c>
      <c r="Q35">
        <f>(P35-Table134[[#This Row],[Species_encoded]])^2</f>
        <v>5.106998994115962E-5</v>
      </c>
    </row>
    <row r="36" spans="1:17" x14ac:dyDescent="0.4">
      <c r="A36">
        <v>1</v>
      </c>
      <c r="B36">
        <v>4.8</v>
      </c>
      <c r="C36">
        <v>3.1</v>
      </c>
      <c r="D36">
        <v>1.6</v>
      </c>
      <c r="E36">
        <v>0.2</v>
      </c>
      <c r="F36">
        <v>1</v>
      </c>
      <c r="L36">
        <v>0.48329767182966799</v>
      </c>
      <c r="M36">
        <v>0.52206594202415868</v>
      </c>
      <c r="N36">
        <f t="shared" si="0"/>
        <v>0.48329767182966799</v>
      </c>
      <c r="O36">
        <f t="shared" si="0"/>
        <v>0.52206594202415868</v>
      </c>
      <c r="P36">
        <f t="shared" si="1"/>
        <v>1.0053636138538267</v>
      </c>
      <c r="Q36">
        <f>(P36-Table134[[#This Row],[Species_encoded]])^2</f>
        <v>2.8768353572961334E-5</v>
      </c>
    </row>
    <row r="37" spans="1:17" x14ac:dyDescent="0.4">
      <c r="A37">
        <v>1</v>
      </c>
      <c r="B37">
        <v>5.4</v>
      </c>
      <c r="C37">
        <v>3.4</v>
      </c>
      <c r="D37">
        <v>1.5</v>
      </c>
      <c r="E37">
        <v>0.4</v>
      </c>
      <c r="F37">
        <v>1</v>
      </c>
      <c r="L37">
        <v>0.38467501906081369</v>
      </c>
      <c r="M37">
        <v>0.60829441016481312</v>
      </c>
      <c r="N37">
        <f t="shared" si="0"/>
        <v>0.38467501906081369</v>
      </c>
      <c r="O37">
        <f t="shared" si="0"/>
        <v>0.60829441016481312</v>
      </c>
      <c r="P37">
        <f t="shared" si="1"/>
        <v>0.99296942922562681</v>
      </c>
      <c r="Q37">
        <f>(P37-Table134[[#This Row],[Species_encoded]])^2</f>
        <v>4.9428925413470445E-5</v>
      </c>
    </row>
    <row r="38" spans="1:17" x14ac:dyDescent="0.4">
      <c r="A38">
        <v>1</v>
      </c>
      <c r="B38">
        <v>5.2</v>
      </c>
      <c r="C38">
        <v>4.0999999999999996</v>
      </c>
      <c r="D38">
        <v>1.5</v>
      </c>
      <c r="E38">
        <v>0.1</v>
      </c>
      <c r="F38">
        <v>1</v>
      </c>
      <c r="L38">
        <v>1.7111239304160808E-2</v>
      </c>
      <c r="M38">
        <v>0.97271786754397027</v>
      </c>
      <c r="N38">
        <f t="shared" si="0"/>
        <v>1.7111239304160808E-2</v>
      </c>
      <c r="O38">
        <f t="shared" si="0"/>
        <v>0.97271786754397027</v>
      </c>
      <c r="P38">
        <f t="shared" si="1"/>
        <v>0.98982910684813108</v>
      </c>
      <c r="Q38">
        <f>(P38-Table134[[#This Row],[Species_encoded]])^2</f>
        <v>1.034470675067341E-4</v>
      </c>
    </row>
    <row r="39" spans="1:17" x14ac:dyDescent="0.4">
      <c r="A39">
        <v>1</v>
      </c>
      <c r="B39">
        <v>5.5</v>
      </c>
      <c r="C39">
        <v>4.2</v>
      </c>
      <c r="D39">
        <v>1.4</v>
      </c>
      <c r="E39">
        <v>0.2</v>
      </c>
      <c r="F39">
        <v>1</v>
      </c>
      <c r="L39">
        <v>-3.632450721920355E-2</v>
      </c>
      <c r="M39">
        <v>1.0186073242340243</v>
      </c>
      <c r="N39">
        <f t="shared" si="0"/>
        <v>0</v>
      </c>
      <c r="O39">
        <f t="shared" si="0"/>
        <v>1.0186073242340243</v>
      </c>
      <c r="P39">
        <f t="shared" si="1"/>
        <v>1.0186073242340243</v>
      </c>
      <c r="Q39">
        <f>(P39-Table134[[#This Row],[Species_encoded]])^2</f>
        <v>3.4623251515010934E-4</v>
      </c>
    </row>
    <row r="40" spans="1:17" x14ac:dyDescent="0.4">
      <c r="A40">
        <v>1</v>
      </c>
      <c r="B40">
        <v>4.9000000000000004</v>
      </c>
      <c r="C40">
        <v>3.1</v>
      </c>
      <c r="D40">
        <v>1.5</v>
      </c>
      <c r="E40">
        <v>0.1</v>
      </c>
      <c r="F40">
        <v>1</v>
      </c>
      <c r="L40">
        <v>0.35961850201577805</v>
      </c>
      <c r="M40">
        <v>0.63894200381320965</v>
      </c>
      <c r="N40">
        <f t="shared" si="0"/>
        <v>0.35961850201577805</v>
      </c>
      <c r="O40">
        <f t="shared" si="0"/>
        <v>0.63894200381320965</v>
      </c>
      <c r="P40">
        <f t="shared" si="1"/>
        <v>0.9985605058289877</v>
      </c>
      <c r="Q40">
        <f>(P40-Table134[[#This Row],[Species_encoded]])^2</f>
        <v>2.0721434683783918E-6</v>
      </c>
    </row>
    <row r="41" spans="1:17" x14ac:dyDescent="0.4">
      <c r="A41">
        <v>1</v>
      </c>
      <c r="B41">
        <v>5</v>
      </c>
      <c r="C41">
        <v>3.2</v>
      </c>
      <c r="D41">
        <v>1.2</v>
      </c>
      <c r="E41">
        <v>0.2</v>
      </c>
      <c r="F41">
        <v>1</v>
      </c>
      <c r="L41">
        <v>0.26971560565784225</v>
      </c>
      <c r="M41">
        <v>0.71946724660234862</v>
      </c>
      <c r="N41">
        <f t="shared" si="0"/>
        <v>0.26971560565784225</v>
      </c>
      <c r="O41">
        <f t="shared" si="0"/>
        <v>0.71946724660234862</v>
      </c>
      <c r="P41">
        <f t="shared" si="1"/>
        <v>0.98918285226019087</v>
      </c>
      <c r="Q41">
        <f>(P41-Table134[[#This Row],[Species_encoded]])^2</f>
        <v>1.1701068522485776E-4</v>
      </c>
    </row>
    <row r="42" spans="1:17" x14ac:dyDescent="0.4">
      <c r="A42">
        <v>1</v>
      </c>
      <c r="B42">
        <v>5.5</v>
      </c>
      <c r="C42">
        <v>3.5</v>
      </c>
      <c r="D42">
        <v>1.3</v>
      </c>
      <c r="E42">
        <v>0.2</v>
      </c>
      <c r="F42">
        <v>1</v>
      </c>
      <c r="L42">
        <v>0.12733194479362298</v>
      </c>
      <c r="M42">
        <v>0.8538139815530037</v>
      </c>
      <c r="N42">
        <f t="shared" si="0"/>
        <v>0.12733194479362298</v>
      </c>
      <c r="O42">
        <f t="shared" si="0"/>
        <v>0.8538139815530037</v>
      </c>
      <c r="P42">
        <f t="shared" si="1"/>
        <v>0.98114592634662667</v>
      </c>
      <c r="Q42">
        <f>(P42-Table134[[#This Row],[Species_encoded]])^2</f>
        <v>3.5547609332682622E-4</v>
      </c>
    </row>
    <row r="43" spans="1:17" x14ac:dyDescent="0.4">
      <c r="A43">
        <v>1</v>
      </c>
      <c r="B43">
        <v>4.9000000000000004</v>
      </c>
      <c r="C43">
        <v>3.1</v>
      </c>
      <c r="D43">
        <v>1.5</v>
      </c>
      <c r="E43">
        <v>0.1</v>
      </c>
      <c r="F43">
        <v>1</v>
      </c>
      <c r="L43">
        <v>0.35961850201577805</v>
      </c>
      <c r="M43">
        <v>0.63894200381320965</v>
      </c>
      <c r="N43">
        <f t="shared" si="0"/>
        <v>0.35961850201577805</v>
      </c>
      <c r="O43">
        <f t="shared" si="0"/>
        <v>0.63894200381320965</v>
      </c>
      <c r="P43">
        <f t="shared" si="1"/>
        <v>0.9985605058289877</v>
      </c>
      <c r="Q43">
        <f>(P43-Table134[[#This Row],[Species_encoded]])^2</f>
        <v>2.0721434683783918E-6</v>
      </c>
    </row>
    <row r="44" spans="1:17" x14ac:dyDescent="0.4">
      <c r="A44">
        <v>1</v>
      </c>
      <c r="B44">
        <v>4.4000000000000004</v>
      </c>
      <c r="C44">
        <v>3</v>
      </c>
      <c r="D44">
        <v>1.3</v>
      </c>
      <c r="E44">
        <v>0.2</v>
      </c>
      <c r="F44">
        <v>1</v>
      </c>
      <c r="L44">
        <v>0.47591397653529932</v>
      </c>
      <c r="M44">
        <v>0.52900580634271743</v>
      </c>
      <c r="N44">
        <f t="shared" si="0"/>
        <v>0.47591397653529932</v>
      </c>
      <c r="O44">
        <f t="shared" si="0"/>
        <v>0.52900580634271743</v>
      </c>
      <c r="P44">
        <f t="shared" si="1"/>
        <v>1.0049197828780168</v>
      </c>
      <c r="Q44">
        <f>(P44-Table134[[#This Row],[Species_encoded]])^2</f>
        <v>2.4204263566826815E-5</v>
      </c>
    </row>
    <row r="45" spans="1:17" x14ac:dyDescent="0.4">
      <c r="A45">
        <v>1</v>
      </c>
      <c r="B45">
        <v>5.0999999999999996</v>
      </c>
      <c r="C45">
        <v>3.4</v>
      </c>
      <c r="D45">
        <v>1.5</v>
      </c>
      <c r="E45">
        <v>0.2</v>
      </c>
      <c r="F45">
        <v>1</v>
      </c>
      <c r="L45">
        <v>0.30444686113087682</v>
      </c>
      <c r="M45">
        <v>0.69104846307389867</v>
      </c>
      <c r="N45">
        <f t="shared" si="0"/>
        <v>0.30444686113087682</v>
      </c>
      <c r="O45">
        <f t="shared" si="0"/>
        <v>0.69104846307389867</v>
      </c>
      <c r="P45">
        <f t="shared" si="1"/>
        <v>0.99549532420477549</v>
      </c>
      <c r="Q45">
        <f>(P45-Table134[[#This Row],[Species_encoded]])^2</f>
        <v>2.0292104020081578E-5</v>
      </c>
    </row>
    <row r="46" spans="1:17" x14ac:dyDescent="0.4">
      <c r="A46">
        <v>1</v>
      </c>
      <c r="B46">
        <v>5</v>
      </c>
      <c r="C46">
        <v>3.5</v>
      </c>
      <c r="D46">
        <v>1.3</v>
      </c>
      <c r="E46">
        <v>0.3</v>
      </c>
      <c r="F46">
        <v>1</v>
      </c>
      <c r="L46">
        <v>0.28877598191734322</v>
      </c>
      <c r="M46">
        <v>0.7043862622835253</v>
      </c>
      <c r="N46">
        <f t="shared" si="0"/>
        <v>0.28877598191734322</v>
      </c>
      <c r="O46">
        <f t="shared" si="0"/>
        <v>0.7043862622835253</v>
      </c>
      <c r="P46">
        <f t="shared" si="1"/>
        <v>0.99316224420086852</v>
      </c>
      <c r="Q46">
        <f>(P46-Table134[[#This Row],[Species_encoded]])^2</f>
        <v>4.6754904368556239E-5</v>
      </c>
    </row>
    <row r="47" spans="1:17" x14ac:dyDescent="0.4">
      <c r="A47">
        <v>1</v>
      </c>
      <c r="B47">
        <v>4.5</v>
      </c>
      <c r="C47">
        <v>2.2999999999999998</v>
      </c>
      <c r="D47">
        <v>1.3</v>
      </c>
      <c r="E47">
        <v>0.3</v>
      </c>
      <c r="F47">
        <v>1</v>
      </c>
      <c r="L47">
        <v>0.72591730354393791</v>
      </c>
      <c r="M47">
        <v>0.28058276889262634</v>
      </c>
      <c r="N47">
        <f t="shared" si="0"/>
        <v>0.72591730354393791</v>
      </c>
      <c r="O47">
        <f t="shared" si="0"/>
        <v>0.28058276889262634</v>
      </c>
      <c r="P47">
        <f t="shared" si="1"/>
        <v>1.0065000724365643</v>
      </c>
      <c r="Q47">
        <f>(P47-Table134[[#This Row],[Species_encoded]])^2</f>
        <v>4.2250941680582338E-5</v>
      </c>
    </row>
    <row r="48" spans="1:17" x14ac:dyDescent="0.4">
      <c r="A48">
        <v>1</v>
      </c>
      <c r="B48">
        <v>4.4000000000000004</v>
      </c>
      <c r="C48">
        <v>3.2</v>
      </c>
      <c r="D48">
        <v>1.3</v>
      </c>
      <c r="E48">
        <v>0.2</v>
      </c>
      <c r="F48">
        <v>1</v>
      </c>
      <c r="L48">
        <v>0.41861221243839908</v>
      </c>
      <c r="M48">
        <v>0.58578706898287547</v>
      </c>
      <c r="N48">
        <f t="shared" si="0"/>
        <v>0.41861221243839908</v>
      </c>
      <c r="O48">
        <f t="shared" si="0"/>
        <v>0.58578706898287547</v>
      </c>
      <c r="P48">
        <f t="shared" si="1"/>
        <v>1.0043992814212745</v>
      </c>
      <c r="Q48">
        <f>(P48-Table134[[#This Row],[Species_encoded]])^2</f>
        <v>1.9353677023571407E-5</v>
      </c>
    </row>
    <row r="49" spans="1:17" x14ac:dyDescent="0.4">
      <c r="A49">
        <v>1</v>
      </c>
      <c r="B49">
        <v>5</v>
      </c>
      <c r="C49">
        <v>3.5</v>
      </c>
      <c r="D49">
        <v>1.6</v>
      </c>
      <c r="E49">
        <v>0.6</v>
      </c>
      <c r="F49">
        <v>1</v>
      </c>
      <c r="L49">
        <v>0.60381504913189632</v>
      </c>
      <c r="M49">
        <v>0.40362762744634328</v>
      </c>
      <c r="N49">
        <f t="shared" si="0"/>
        <v>0.60381504913189632</v>
      </c>
      <c r="O49">
        <f t="shared" si="0"/>
        <v>0.40362762744634328</v>
      </c>
      <c r="P49">
        <f t="shared" si="1"/>
        <v>1.0074426765782396</v>
      </c>
      <c r="Q49">
        <f>(P49-Table134[[#This Row],[Species_encoded]])^2</f>
        <v>5.5393434648276385E-5</v>
      </c>
    </row>
    <row r="50" spans="1:17" x14ac:dyDescent="0.4">
      <c r="A50">
        <v>1</v>
      </c>
      <c r="B50">
        <v>5.0999999999999996</v>
      </c>
      <c r="C50">
        <v>3.8</v>
      </c>
      <c r="D50">
        <v>1.9</v>
      </c>
      <c r="E50">
        <v>0.4</v>
      </c>
      <c r="F50">
        <v>1</v>
      </c>
      <c r="L50">
        <v>0.47366882239942765</v>
      </c>
      <c r="M50">
        <v>0.5362230786770279</v>
      </c>
      <c r="N50">
        <f t="shared" si="0"/>
        <v>0.47366882239942765</v>
      </c>
      <c r="O50">
        <f t="shared" si="0"/>
        <v>0.5362230786770279</v>
      </c>
      <c r="P50">
        <f t="shared" si="1"/>
        <v>1.0098919010764555</v>
      </c>
      <c r="Q50">
        <f>(P50-Table134[[#This Row],[Species_encoded]])^2</f>
        <v>9.7849706906382366E-5</v>
      </c>
    </row>
    <row r="51" spans="1:17" x14ac:dyDescent="0.4">
      <c r="A51">
        <v>1</v>
      </c>
      <c r="B51">
        <v>4.8</v>
      </c>
      <c r="C51">
        <v>3</v>
      </c>
      <c r="D51">
        <v>1.4</v>
      </c>
      <c r="E51">
        <v>0.3</v>
      </c>
      <c r="F51">
        <v>1</v>
      </c>
      <c r="L51">
        <v>0.50626240930399535</v>
      </c>
      <c r="M51">
        <v>0.49524566210361698</v>
      </c>
      <c r="N51">
        <f t="shared" si="0"/>
        <v>0.50626240930399535</v>
      </c>
      <c r="O51">
        <f t="shared" si="0"/>
        <v>0.49524566210361698</v>
      </c>
      <c r="P51">
        <f t="shared" si="1"/>
        <v>1.0015080714076123</v>
      </c>
      <c r="Q51">
        <f>(P51-Table134[[#This Row],[Species_encoded]])^2</f>
        <v>2.274279370457842E-6</v>
      </c>
    </row>
    <row r="52" spans="1:17" x14ac:dyDescent="0.4">
      <c r="A52">
        <v>1</v>
      </c>
      <c r="B52">
        <v>5.0999999999999996</v>
      </c>
      <c r="C52">
        <v>3.8</v>
      </c>
      <c r="D52">
        <v>1.6</v>
      </c>
      <c r="E52">
        <v>0.2</v>
      </c>
      <c r="F52">
        <v>1</v>
      </c>
      <c r="L52">
        <v>0.22674305526340111</v>
      </c>
      <c r="M52">
        <v>0.77066991179468203</v>
      </c>
      <c r="N52">
        <f t="shared" si="0"/>
        <v>0.22674305526340111</v>
      </c>
      <c r="O52">
        <f t="shared" si="0"/>
        <v>0.77066991179468203</v>
      </c>
      <c r="P52">
        <f t="shared" si="1"/>
        <v>0.99741296705808313</v>
      </c>
      <c r="Q52">
        <f>(P52-Table134[[#This Row],[Species_encoded]])^2</f>
        <v>6.6927394425630398E-6</v>
      </c>
    </row>
    <row r="53" spans="1:17" x14ac:dyDescent="0.4">
      <c r="A53">
        <v>1</v>
      </c>
      <c r="B53">
        <v>4.5999999999999996</v>
      </c>
      <c r="C53">
        <v>3.2</v>
      </c>
      <c r="D53">
        <v>1.4</v>
      </c>
      <c r="E53">
        <v>0.2</v>
      </c>
      <c r="F53">
        <v>1</v>
      </c>
      <c r="L53">
        <v>0.4181796399466462</v>
      </c>
      <c r="M53">
        <v>0.58509235944332283</v>
      </c>
      <c r="N53">
        <f t="shared" si="0"/>
        <v>0.4181796399466462</v>
      </c>
      <c r="O53">
        <f t="shared" si="0"/>
        <v>0.58509235944332283</v>
      </c>
      <c r="P53">
        <f t="shared" si="1"/>
        <v>1.003271999389969</v>
      </c>
      <c r="Q53">
        <f>(P53-Table134[[#This Row],[Species_encoded]])^2</f>
        <v>1.0705980007957684E-5</v>
      </c>
    </row>
    <row r="54" spans="1:17" x14ac:dyDescent="0.4">
      <c r="A54">
        <v>1</v>
      </c>
      <c r="B54">
        <v>5.3</v>
      </c>
      <c r="C54">
        <v>3.7</v>
      </c>
      <c r="D54">
        <v>1.5</v>
      </c>
      <c r="E54">
        <v>0.2</v>
      </c>
      <c r="F54">
        <v>1</v>
      </c>
      <c r="L54">
        <v>0.18116192016744925</v>
      </c>
      <c r="M54">
        <v>0.80946672405411602</v>
      </c>
      <c r="N54">
        <f t="shared" si="0"/>
        <v>0.18116192016744925</v>
      </c>
      <c r="O54">
        <f t="shared" si="0"/>
        <v>0.80946672405411602</v>
      </c>
      <c r="P54">
        <f t="shared" si="1"/>
        <v>0.99062864422156527</v>
      </c>
      <c r="Q54">
        <f>(P54-Table134[[#This Row],[Species_encoded]])^2</f>
        <v>8.7822309126002032E-5</v>
      </c>
    </row>
    <row r="55" spans="1:17" x14ac:dyDescent="0.4">
      <c r="A55">
        <v>1</v>
      </c>
      <c r="B55">
        <v>5</v>
      </c>
      <c r="C55">
        <v>3.3</v>
      </c>
      <c r="D55">
        <v>1.4</v>
      </c>
      <c r="E55">
        <v>0.2</v>
      </c>
      <c r="F55">
        <v>1</v>
      </c>
      <c r="L55">
        <v>0.31486416826204122</v>
      </c>
      <c r="M55">
        <v>0.67997572480336244</v>
      </c>
      <c r="N55">
        <f t="shared" si="0"/>
        <v>0.31486416826204122</v>
      </c>
      <c r="O55">
        <f t="shared" si="0"/>
        <v>0.67997572480336244</v>
      </c>
      <c r="P55">
        <f t="shared" si="1"/>
        <v>0.99483989306540366</v>
      </c>
      <c r="Q55">
        <f>(P55-Table134[[#This Row],[Species_encoded]])^2</f>
        <v>2.662670357646926E-5</v>
      </c>
    </row>
    <row r="56" spans="1:17" x14ac:dyDescent="0.4">
      <c r="A56">
        <v>2</v>
      </c>
      <c r="B56">
        <v>7</v>
      </c>
      <c r="C56">
        <v>3.2</v>
      </c>
      <c r="D56">
        <v>4.7</v>
      </c>
      <c r="E56">
        <v>1.4</v>
      </c>
      <c r="F56">
        <v>1</v>
      </c>
      <c r="L56">
        <v>2.005242539840745</v>
      </c>
      <c r="M56">
        <v>-0.93174838341582944</v>
      </c>
      <c r="N56">
        <f t="shared" si="0"/>
        <v>2.005242539840745</v>
      </c>
      <c r="O56">
        <f t="shared" si="0"/>
        <v>0</v>
      </c>
      <c r="P56">
        <f t="shared" si="1"/>
        <v>2.005242539840745</v>
      </c>
      <c r="Q56">
        <f>(P56-Table134[[#This Row],[Species_encoded]])^2</f>
        <v>2.7484223981798234E-5</v>
      </c>
    </row>
    <row r="57" spans="1:17" x14ac:dyDescent="0.4">
      <c r="A57">
        <v>2</v>
      </c>
      <c r="B57">
        <v>6.4</v>
      </c>
      <c r="C57">
        <v>3.2</v>
      </c>
      <c r="D57">
        <v>4.5</v>
      </c>
      <c r="E57">
        <v>1.5</v>
      </c>
      <c r="F57">
        <v>1</v>
      </c>
      <c r="L57">
        <v>2.1115532797208543</v>
      </c>
      <c r="M57">
        <v>-1.0299171330762327</v>
      </c>
      <c r="N57">
        <f t="shared" si="0"/>
        <v>2.1115532797208543</v>
      </c>
      <c r="O57">
        <f t="shared" si="0"/>
        <v>0</v>
      </c>
      <c r="P57">
        <f t="shared" si="1"/>
        <v>2.1115532797208543</v>
      </c>
      <c r="Q57">
        <f>(P57-Table134[[#This Row],[Species_encoded]])^2</f>
        <v>1.2444134216479157E-2</v>
      </c>
    </row>
    <row r="58" spans="1:17" x14ac:dyDescent="0.4">
      <c r="A58">
        <v>2</v>
      </c>
      <c r="B58">
        <v>6.9</v>
      </c>
      <c r="C58">
        <v>3.1</v>
      </c>
      <c r="D58">
        <v>4.9000000000000004</v>
      </c>
      <c r="E58">
        <v>1.5</v>
      </c>
      <c r="F58">
        <v>1</v>
      </c>
      <c r="L58">
        <v>2.1944723140294093</v>
      </c>
      <c r="M58">
        <v>-1.1109561530844922</v>
      </c>
      <c r="N58">
        <f t="shared" si="0"/>
        <v>2.1944723140294093</v>
      </c>
      <c r="O58">
        <f t="shared" si="0"/>
        <v>0</v>
      </c>
      <c r="P58">
        <f t="shared" si="1"/>
        <v>2.1944723140294093</v>
      </c>
      <c r="Q58">
        <f>(P58-Table134[[#This Row],[Species_encoded]])^2</f>
        <v>3.7819480923953201E-2</v>
      </c>
    </row>
    <row r="59" spans="1:17" x14ac:dyDescent="0.4">
      <c r="A59">
        <v>2</v>
      </c>
      <c r="B59">
        <v>5.5</v>
      </c>
      <c r="C59">
        <v>2.2999999999999998</v>
      </c>
      <c r="D59">
        <v>4</v>
      </c>
      <c r="E59">
        <v>1.3</v>
      </c>
      <c r="F59">
        <v>1</v>
      </c>
      <c r="L59">
        <v>2.2166813330495785</v>
      </c>
      <c r="M59">
        <v>-1.1327124803101354</v>
      </c>
      <c r="N59">
        <f t="shared" si="0"/>
        <v>2.2166813330495785</v>
      </c>
      <c r="O59">
        <f t="shared" si="0"/>
        <v>0</v>
      </c>
      <c r="P59">
        <f t="shared" si="1"/>
        <v>2.2166813330495785</v>
      </c>
      <c r="Q59">
        <f>(P59-Table134[[#This Row],[Species_encoded]])^2</f>
        <v>4.695080009214235E-2</v>
      </c>
    </row>
    <row r="60" spans="1:17" x14ac:dyDescent="0.4">
      <c r="A60">
        <v>2</v>
      </c>
      <c r="B60">
        <v>6.5</v>
      </c>
      <c r="C60">
        <v>2.8</v>
      </c>
      <c r="D60">
        <v>4.5999999999999996</v>
      </c>
      <c r="E60">
        <v>1.5</v>
      </c>
      <c r="F60">
        <v>1</v>
      </c>
      <c r="L60">
        <v>2.2443903828319405</v>
      </c>
      <c r="M60">
        <v>-1.1607975514060913</v>
      </c>
      <c r="N60">
        <f t="shared" si="0"/>
        <v>2.2443903828319405</v>
      </c>
      <c r="O60">
        <f t="shared" si="0"/>
        <v>0</v>
      </c>
      <c r="P60">
        <f t="shared" si="1"/>
        <v>2.2443903828319405</v>
      </c>
      <c r="Q60">
        <f>(P60-Table134[[#This Row],[Species_encoded]])^2</f>
        <v>5.9726659220742426E-2</v>
      </c>
    </row>
    <row r="61" spans="1:17" x14ac:dyDescent="0.4">
      <c r="A61">
        <v>2</v>
      </c>
      <c r="B61">
        <v>5.7</v>
      </c>
      <c r="C61">
        <v>2.8</v>
      </c>
      <c r="D61">
        <v>4.5</v>
      </c>
      <c r="E61">
        <v>1.3</v>
      </c>
      <c r="F61">
        <v>1</v>
      </c>
      <c r="L61">
        <v>2.220593239620873</v>
      </c>
      <c r="M61">
        <v>-1.127218339487424</v>
      </c>
      <c r="N61">
        <f t="shared" si="0"/>
        <v>2.220593239620873</v>
      </c>
      <c r="O61">
        <f t="shared" si="0"/>
        <v>0</v>
      </c>
      <c r="P61">
        <f t="shared" si="1"/>
        <v>2.220593239620873</v>
      </c>
      <c r="Q61">
        <f>(P61-Table134[[#This Row],[Species_encoded]])^2</f>
        <v>4.8661377366431877E-2</v>
      </c>
    </row>
    <row r="62" spans="1:17" x14ac:dyDescent="0.4">
      <c r="A62">
        <v>2</v>
      </c>
      <c r="B62">
        <v>6.3</v>
      </c>
      <c r="C62">
        <v>3.3</v>
      </c>
      <c r="D62">
        <v>4.7</v>
      </c>
      <c r="E62">
        <v>1.6</v>
      </c>
      <c r="F62">
        <v>1</v>
      </c>
      <c r="L62">
        <v>2.2434812898126193</v>
      </c>
      <c r="M62">
        <v>-1.1523436401047376</v>
      </c>
      <c r="N62">
        <f t="shared" si="0"/>
        <v>2.2434812898126193</v>
      </c>
      <c r="O62">
        <f t="shared" si="0"/>
        <v>0</v>
      </c>
      <c r="P62">
        <f t="shared" si="1"/>
        <v>2.2434812898126193</v>
      </c>
      <c r="Q62">
        <f>(P62-Table134[[#This Row],[Species_encoded]])^2</f>
        <v>5.9283138488816708E-2</v>
      </c>
    </row>
    <row r="63" spans="1:17" x14ac:dyDescent="0.4">
      <c r="A63">
        <v>2</v>
      </c>
      <c r="B63">
        <v>4.9000000000000004</v>
      </c>
      <c r="C63">
        <v>2.4</v>
      </c>
      <c r="D63">
        <v>3.3</v>
      </c>
      <c r="E63">
        <v>1</v>
      </c>
      <c r="F63">
        <v>1</v>
      </c>
      <c r="L63">
        <v>1.8373893789355089</v>
      </c>
      <c r="M63">
        <v>-0.76753800897468416</v>
      </c>
      <c r="N63">
        <f t="shared" si="0"/>
        <v>1.8373893789355089</v>
      </c>
      <c r="O63">
        <f t="shared" si="0"/>
        <v>0</v>
      </c>
      <c r="P63">
        <f t="shared" si="1"/>
        <v>1.8373893789355089</v>
      </c>
      <c r="Q63">
        <f>(P63-Table134[[#This Row],[Species_encoded]])^2</f>
        <v>2.6442214082979514E-2</v>
      </c>
    </row>
    <row r="64" spans="1:17" x14ac:dyDescent="0.4">
      <c r="A64">
        <v>2</v>
      </c>
      <c r="B64">
        <v>6.6</v>
      </c>
      <c r="C64">
        <v>2.9</v>
      </c>
      <c r="D64">
        <v>4.5999999999999996</v>
      </c>
      <c r="E64">
        <v>1.3</v>
      </c>
      <c r="F64">
        <v>1</v>
      </c>
      <c r="L64">
        <v>2.0608467532173993</v>
      </c>
      <c r="M64">
        <v>-0.98316013313696626</v>
      </c>
      <c r="N64">
        <f t="shared" si="0"/>
        <v>2.0608467532173993</v>
      </c>
      <c r="O64">
        <f t="shared" si="0"/>
        <v>0</v>
      </c>
      <c r="P64">
        <f t="shared" si="1"/>
        <v>2.0608467532173993</v>
      </c>
      <c r="Q64">
        <f>(P64-Table134[[#This Row],[Species_encoded]])^2</f>
        <v>3.7023273770990916E-3</v>
      </c>
    </row>
    <row r="65" spans="1:17" x14ac:dyDescent="0.4">
      <c r="A65">
        <v>2</v>
      </c>
      <c r="B65">
        <v>5.2</v>
      </c>
      <c r="C65">
        <v>2.7</v>
      </c>
      <c r="D65">
        <v>3.9</v>
      </c>
      <c r="E65">
        <v>1.4</v>
      </c>
      <c r="F65">
        <v>1</v>
      </c>
      <c r="L65">
        <v>2.1892898248350958</v>
      </c>
      <c r="M65">
        <v>-1.1013902307197849</v>
      </c>
      <c r="N65">
        <f t="shared" si="0"/>
        <v>2.1892898248350958</v>
      </c>
      <c r="O65">
        <f t="shared" si="0"/>
        <v>0</v>
      </c>
      <c r="P65">
        <f t="shared" si="1"/>
        <v>2.1892898248350958</v>
      </c>
      <c r="Q65">
        <f>(P65-Table134[[#This Row],[Species_encoded]])^2</f>
        <v>3.5830637786101259E-2</v>
      </c>
    </row>
    <row r="66" spans="1:17" x14ac:dyDescent="0.4">
      <c r="A66">
        <v>2</v>
      </c>
      <c r="B66">
        <v>5</v>
      </c>
      <c r="C66">
        <v>2</v>
      </c>
      <c r="D66">
        <v>3.5</v>
      </c>
      <c r="E66">
        <v>1</v>
      </c>
      <c r="F66">
        <v>1</v>
      </c>
      <c r="L66">
        <v>2.0071262043729199</v>
      </c>
      <c r="M66">
        <v>-0.93235950386407573</v>
      </c>
      <c r="N66">
        <f t="shared" si="0"/>
        <v>2.0071262043729199</v>
      </c>
      <c r="O66">
        <f t="shared" si="0"/>
        <v>0</v>
      </c>
      <c r="P66">
        <f t="shared" si="1"/>
        <v>2.0071262043729199</v>
      </c>
      <c r="Q66">
        <f>(P66-Table134[[#This Row],[Species_encoded]])^2</f>
        <v>5.0782788764622515E-5</v>
      </c>
    </row>
    <row r="67" spans="1:17" x14ac:dyDescent="0.4">
      <c r="A67">
        <v>2</v>
      </c>
      <c r="B67">
        <v>5.9</v>
      </c>
      <c r="C67">
        <v>3</v>
      </c>
      <c r="D67">
        <v>4.2</v>
      </c>
      <c r="E67">
        <v>1.5</v>
      </c>
      <c r="F67">
        <v>1</v>
      </c>
      <c r="L67">
        <v>2.1514866138839746</v>
      </c>
      <c r="M67">
        <v>-1.0679910835877433</v>
      </c>
      <c r="N67">
        <f t="shared" si="0"/>
        <v>2.1514866138839746</v>
      </c>
      <c r="O67">
        <f t="shared" si="0"/>
        <v>0</v>
      </c>
      <c r="P67">
        <f t="shared" si="1"/>
        <v>2.1514866138839746</v>
      </c>
      <c r="Q67">
        <f>(P67-Table134[[#This Row],[Species_encoded]])^2</f>
        <v>2.2948194186032392E-2</v>
      </c>
    </row>
    <row r="68" spans="1:17" x14ac:dyDescent="0.4">
      <c r="A68">
        <v>2</v>
      </c>
      <c r="B68">
        <v>6</v>
      </c>
      <c r="C68">
        <v>2.2000000000000002</v>
      </c>
      <c r="D68">
        <v>4</v>
      </c>
      <c r="E68">
        <v>1</v>
      </c>
      <c r="F68">
        <v>1</v>
      </c>
      <c r="L68">
        <v>1.9476615778172555</v>
      </c>
      <c r="M68">
        <v>-0.87905178892168001</v>
      </c>
      <c r="N68">
        <f t="shared" si="0"/>
        <v>1.9476615778172555</v>
      </c>
      <c r="O68">
        <f t="shared" si="0"/>
        <v>0</v>
      </c>
      <c r="P68">
        <f t="shared" si="1"/>
        <v>1.9476615778172555</v>
      </c>
      <c r="Q68">
        <f>(P68-Table134[[#This Row],[Species_encoded]])^2</f>
        <v>2.7393104365792055E-3</v>
      </c>
    </row>
    <row r="69" spans="1:17" x14ac:dyDescent="0.4">
      <c r="A69">
        <v>2</v>
      </c>
      <c r="B69">
        <v>6.1</v>
      </c>
      <c r="C69">
        <v>2.9</v>
      </c>
      <c r="D69">
        <v>4.7</v>
      </c>
      <c r="E69">
        <v>1.4</v>
      </c>
      <c r="F69">
        <v>1</v>
      </c>
      <c r="L69">
        <v>2.2591905126674439</v>
      </c>
      <c r="M69">
        <v>-1.1665289289659775</v>
      </c>
      <c r="N69">
        <f t="shared" si="0"/>
        <v>2.2591905126674439</v>
      </c>
      <c r="O69">
        <f t="shared" si="0"/>
        <v>0</v>
      </c>
      <c r="P69">
        <f t="shared" si="1"/>
        <v>2.2591905126674439</v>
      </c>
      <c r="Q69">
        <f>(P69-Table134[[#This Row],[Species_encoded]])^2</f>
        <v>6.7179721856812383E-2</v>
      </c>
    </row>
    <row r="70" spans="1:17" x14ac:dyDescent="0.4">
      <c r="A70">
        <v>2</v>
      </c>
      <c r="B70">
        <v>5.6</v>
      </c>
      <c r="C70">
        <v>2.9</v>
      </c>
      <c r="D70">
        <v>3.6</v>
      </c>
      <c r="E70">
        <v>1.3</v>
      </c>
      <c r="F70">
        <v>1</v>
      </c>
      <c r="L70">
        <v>1.8785110040445407</v>
      </c>
      <c r="M70">
        <v>-0.80998120264154061</v>
      </c>
      <c r="N70">
        <f t="shared" si="0"/>
        <v>1.8785110040445407</v>
      </c>
      <c r="O70">
        <f t="shared" si="0"/>
        <v>0</v>
      </c>
      <c r="P70">
        <f t="shared" si="1"/>
        <v>1.8785110040445407</v>
      </c>
      <c r="Q70">
        <f>(P70-Table134[[#This Row],[Species_encoded]])^2</f>
        <v>1.4759576138265595E-2</v>
      </c>
    </row>
    <row r="71" spans="1:17" x14ac:dyDescent="0.4">
      <c r="A71">
        <v>2</v>
      </c>
      <c r="B71">
        <v>6.7</v>
      </c>
      <c r="C71">
        <v>3.1</v>
      </c>
      <c r="D71">
        <v>4.4000000000000004</v>
      </c>
      <c r="E71">
        <v>1.4</v>
      </c>
      <c r="F71">
        <v>1</v>
      </c>
      <c r="L71">
        <v>1.9791926971373375</v>
      </c>
      <c r="M71">
        <v>-0.90818533558728098</v>
      </c>
      <c r="N71">
        <f t="shared" ref="N71:O134" si="2">MAX(L71,0)</f>
        <v>1.9791926971373375</v>
      </c>
      <c r="O71">
        <f t="shared" si="2"/>
        <v>0</v>
      </c>
      <c r="P71">
        <f t="shared" ref="P71:P134" si="3">N71+O71</f>
        <v>1.9791926971373375</v>
      </c>
      <c r="Q71">
        <f>(P71-Table134[[#This Row],[Species_encoded]])^2</f>
        <v>4.329438524185641E-4</v>
      </c>
    </row>
    <row r="72" spans="1:17" x14ac:dyDescent="0.4">
      <c r="A72">
        <v>2</v>
      </c>
      <c r="B72">
        <v>5.6</v>
      </c>
      <c r="C72">
        <v>3</v>
      </c>
      <c r="D72">
        <v>4.5</v>
      </c>
      <c r="E72">
        <v>1.5</v>
      </c>
      <c r="F72">
        <v>1</v>
      </c>
      <c r="L72">
        <v>2.3181842230900642</v>
      </c>
      <c r="M72">
        <v>-1.2196838637963117</v>
      </c>
      <c r="N72">
        <f t="shared" si="2"/>
        <v>2.3181842230900642</v>
      </c>
      <c r="O72">
        <f t="shared" si="2"/>
        <v>0</v>
      </c>
      <c r="P72">
        <f t="shared" si="3"/>
        <v>2.3181842230900642</v>
      </c>
      <c r="Q72">
        <f>(P72-Table134[[#This Row],[Species_encoded]])^2</f>
        <v>0.10124119982342776</v>
      </c>
    </row>
    <row r="73" spans="1:17" x14ac:dyDescent="0.4">
      <c r="A73">
        <v>2</v>
      </c>
      <c r="B73">
        <v>5.8</v>
      </c>
      <c r="C73">
        <v>2.7</v>
      </c>
      <c r="D73">
        <v>4.0999999999999996</v>
      </c>
      <c r="E73">
        <v>1</v>
      </c>
      <c r="F73">
        <v>1</v>
      </c>
      <c r="L73">
        <v>1.8786391847194066</v>
      </c>
      <c r="M73">
        <v>-0.8042860759007977</v>
      </c>
      <c r="N73">
        <f t="shared" si="2"/>
        <v>1.8786391847194066</v>
      </c>
      <c r="O73">
        <f t="shared" si="2"/>
        <v>0</v>
      </c>
      <c r="P73">
        <f t="shared" si="3"/>
        <v>1.8786391847194066</v>
      </c>
      <c r="Q73">
        <f>(P73-Table134[[#This Row],[Species_encoded]])^2</f>
        <v>1.472844748557031E-2</v>
      </c>
    </row>
    <row r="74" spans="1:17" x14ac:dyDescent="0.4">
      <c r="A74">
        <v>2</v>
      </c>
      <c r="B74">
        <v>6.2</v>
      </c>
      <c r="C74">
        <v>2.2000000000000002</v>
      </c>
      <c r="D74">
        <v>4.5</v>
      </c>
      <c r="E74">
        <v>1.5</v>
      </c>
      <c r="F74">
        <v>1</v>
      </c>
      <c r="L74">
        <v>2.4353943950234331</v>
      </c>
      <c r="M74">
        <v>-1.3470698132970031</v>
      </c>
      <c r="N74">
        <f t="shared" si="2"/>
        <v>2.4353943950234331</v>
      </c>
      <c r="O74">
        <f t="shared" si="2"/>
        <v>0</v>
      </c>
      <c r="P74">
        <f t="shared" si="3"/>
        <v>2.4353943950234331</v>
      </c>
      <c r="Q74">
        <f>(P74-Table134[[#This Row],[Species_encoded]])^2</f>
        <v>0.18956827921782132</v>
      </c>
    </row>
    <row r="75" spans="1:17" x14ac:dyDescent="0.4">
      <c r="A75">
        <v>2</v>
      </c>
      <c r="B75">
        <v>5.6</v>
      </c>
      <c r="C75">
        <v>2.5</v>
      </c>
      <c r="D75">
        <v>3.9</v>
      </c>
      <c r="E75">
        <v>1.1000000000000001</v>
      </c>
      <c r="F75">
        <v>1</v>
      </c>
      <c r="L75">
        <v>1.967587099060262</v>
      </c>
      <c r="M75">
        <v>-0.89274335416139883</v>
      </c>
      <c r="N75">
        <f t="shared" si="2"/>
        <v>1.967587099060262</v>
      </c>
      <c r="O75">
        <f t="shared" si="2"/>
        <v>0</v>
      </c>
      <c r="P75">
        <f t="shared" si="3"/>
        <v>1.967587099060262</v>
      </c>
      <c r="Q75">
        <f>(P75-Table134[[#This Row],[Species_encoded]])^2</f>
        <v>1.0505961473292705E-3</v>
      </c>
    </row>
    <row r="76" spans="1:17" x14ac:dyDescent="0.4">
      <c r="A76">
        <v>2</v>
      </c>
      <c r="B76">
        <v>5.9</v>
      </c>
      <c r="C76">
        <v>3.2</v>
      </c>
      <c r="D76">
        <v>4.8</v>
      </c>
      <c r="E76">
        <v>1.8</v>
      </c>
      <c r="F76">
        <v>1</v>
      </c>
      <c r="L76">
        <v>2.5199230839806011</v>
      </c>
      <c r="M76">
        <v>-1.4137916854633654</v>
      </c>
      <c r="N76">
        <f t="shared" si="2"/>
        <v>2.5199230839806011</v>
      </c>
      <c r="O76">
        <f t="shared" si="2"/>
        <v>0</v>
      </c>
      <c r="P76">
        <f t="shared" si="3"/>
        <v>2.5199230839806011</v>
      </c>
      <c r="Q76">
        <f>(P76-Table134[[#This Row],[Species_encoded]])^2</f>
        <v>0.27032001325589916</v>
      </c>
    </row>
    <row r="77" spans="1:17" x14ac:dyDescent="0.4">
      <c r="A77">
        <v>2</v>
      </c>
      <c r="B77">
        <v>6.1</v>
      </c>
      <c r="C77">
        <v>2.8</v>
      </c>
      <c r="D77">
        <v>4</v>
      </c>
      <c r="E77">
        <v>1.3</v>
      </c>
      <c r="F77">
        <v>1</v>
      </c>
      <c r="L77">
        <v>1.9614300383530956</v>
      </c>
      <c r="M77">
        <v>-0.89102022264979974</v>
      </c>
      <c r="N77">
        <f t="shared" si="2"/>
        <v>1.9614300383530956</v>
      </c>
      <c r="O77">
        <f t="shared" si="2"/>
        <v>0</v>
      </c>
      <c r="P77">
        <f t="shared" si="3"/>
        <v>1.9614300383530956</v>
      </c>
      <c r="Q77">
        <f>(P77-Table134[[#This Row],[Species_encoded]])^2</f>
        <v>1.4876419414436768E-3</v>
      </c>
    </row>
    <row r="78" spans="1:17" x14ac:dyDescent="0.4">
      <c r="A78">
        <v>2</v>
      </c>
      <c r="B78">
        <v>6.3</v>
      </c>
      <c r="C78">
        <v>2.5</v>
      </c>
      <c r="D78">
        <v>4.9000000000000004</v>
      </c>
      <c r="E78">
        <v>1.5</v>
      </c>
      <c r="F78">
        <v>1</v>
      </c>
      <c r="L78">
        <v>2.4783744907743426</v>
      </c>
      <c r="M78">
        <v>-1.3810390420649072</v>
      </c>
      <c r="N78">
        <f t="shared" si="2"/>
        <v>2.4783744907743426</v>
      </c>
      <c r="O78">
        <f t="shared" si="2"/>
        <v>0</v>
      </c>
      <c r="P78">
        <f t="shared" si="3"/>
        <v>2.4783744907743426</v>
      </c>
      <c r="Q78">
        <f>(P78-Table134[[#This Row],[Species_encoded]])^2</f>
        <v>0.22884215342361158</v>
      </c>
    </row>
    <row r="79" spans="1:17" x14ac:dyDescent="0.4">
      <c r="A79">
        <v>2</v>
      </c>
      <c r="B79">
        <v>6.1</v>
      </c>
      <c r="C79">
        <v>2.8</v>
      </c>
      <c r="D79">
        <v>4.7</v>
      </c>
      <c r="E79">
        <v>1.2</v>
      </c>
      <c r="F79">
        <v>1</v>
      </c>
      <c r="L79">
        <v>2.1516147945588409</v>
      </c>
      <c r="M79">
        <v>-1.0622959568470005</v>
      </c>
      <c r="N79">
        <f t="shared" si="2"/>
        <v>2.1516147945588409</v>
      </c>
      <c r="O79">
        <f t="shared" si="2"/>
        <v>0</v>
      </c>
      <c r="P79">
        <f t="shared" si="3"/>
        <v>2.1516147945588409</v>
      </c>
      <c r="Q79">
        <f>(P79-Table134[[#This Row],[Species_encoded]])^2</f>
        <v>2.2987045929119519E-2</v>
      </c>
    </row>
    <row r="80" spans="1:17" x14ac:dyDescent="0.4">
      <c r="A80">
        <v>2</v>
      </c>
      <c r="B80">
        <v>6.4</v>
      </c>
      <c r="C80">
        <v>2.9</v>
      </c>
      <c r="D80">
        <v>4.3</v>
      </c>
      <c r="E80">
        <v>1.3</v>
      </c>
      <c r="F80">
        <v>1</v>
      </c>
      <c r="L80">
        <v>1.9874798810565026</v>
      </c>
      <c r="M80">
        <v>-0.91458327047834842</v>
      </c>
      <c r="N80">
        <f t="shared" si="2"/>
        <v>1.9874798810565026</v>
      </c>
      <c r="O80">
        <f t="shared" si="2"/>
        <v>0</v>
      </c>
      <c r="P80">
        <f t="shared" si="3"/>
        <v>1.9874798810565026</v>
      </c>
      <c r="Q80">
        <f>(P80-Table134[[#This Row],[Species_encoded]])^2</f>
        <v>1.5675337835932145E-4</v>
      </c>
    </row>
    <row r="81" spans="1:17" x14ac:dyDescent="0.4">
      <c r="A81">
        <v>2</v>
      </c>
      <c r="B81">
        <v>6.6</v>
      </c>
      <c r="C81">
        <v>3</v>
      </c>
      <c r="D81">
        <v>4.4000000000000004</v>
      </c>
      <c r="E81">
        <v>1.4</v>
      </c>
      <c r="F81">
        <v>1</v>
      </c>
      <c r="L81">
        <v>2.0265097265948269</v>
      </c>
      <c r="M81">
        <v>-0.95319915041735015</v>
      </c>
      <c r="N81">
        <f t="shared" si="2"/>
        <v>2.0265097265948269</v>
      </c>
      <c r="O81">
        <f t="shared" si="2"/>
        <v>0</v>
      </c>
      <c r="P81">
        <f t="shared" si="3"/>
        <v>2.0265097265948269</v>
      </c>
      <c r="Q81">
        <f>(P81-Table134[[#This Row],[Species_encoded]])^2</f>
        <v>7.0276560413247077E-4</v>
      </c>
    </row>
    <row r="82" spans="1:17" x14ac:dyDescent="0.4">
      <c r="A82">
        <v>2</v>
      </c>
      <c r="B82">
        <v>6.8</v>
      </c>
      <c r="C82">
        <v>2.8</v>
      </c>
      <c r="D82">
        <v>4.8</v>
      </c>
      <c r="E82">
        <v>1.4</v>
      </c>
      <c r="F82">
        <v>1</v>
      </c>
      <c r="L82">
        <v>2.1940780851789472</v>
      </c>
      <c r="M82">
        <v>-1.1124983522756584</v>
      </c>
      <c r="N82">
        <f t="shared" si="2"/>
        <v>2.1940780851789472</v>
      </c>
      <c r="O82">
        <f t="shared" si="2"/>
        <v>0</v>
      </c>
      <c r="P82">
        <f t="shared" si="3"/>
        <v>2.1940780851789472</v>
      </c>
      <c r="Q82">
        <f>(P82-Table134[[#This Row],[Species_encoded]])^2</f>
        <v>3.7666303146726685E-2</v>
      </c>
    </row>
    <row r="83" spans="1:17" x14ac:dyDescent="0.4">
      <c r="A83">
        <v>2</v>
      </c>
      <c r="B83">
        <v>6.7</v>
      </c>
      <c r="C83">
        <v>3</v>
      </c>
      <c r="D83">
        <v>5</v>
      </c>
      <c r="E83">
        <v>1.7</v>
      </c>
      <c r="F83">
        <v>1</v>
      </c>
      <c r="L83">
        <v>2.4335818133793143</v>
      </c>
      <c r="M83">
        <v>-1.33915783142314</v>
      </c>
      <c r="N83">
        <f t="shared" si="2"/>
        <v>2.4335818133793143</v>
      </c>
      <c r="O83">
        <f t="shared" si="2"/>
        <v>0</v>
      </c>
      <c r="P83">
        <f t="shared" si="3"/>
        <v>2.4335818133793143</v>
      </c>
      <c r="Q83">
        <f>(P83-Table134[[#This Row],[Species_encoded]])^2</f>
        <v>0.18799318889329455</v>
      </c>
    </row>
    <row r="84" spans="1:17" x14ac:dyDescent="0.4">
      <c r="A84">
        <v>2</v>
      </c>
      <c r="B84">
        <v>6</v>
      </c>
      <c r="C84">
        <v>2.9</v>
      </c>
      <c r="D84">
        <v>4.5</v>
      </c>
      <c r="E84">
        <v>1.5</v>
      </c>
      <c r="F84">
        <v>1</v>
      </c>
      <c r="L84">
        <v>2.2721705155023599</v>
      </c>
      <c r="M84">
        <v>-1.1815817610764303</v>
      </c>
      <c r="N84">
        <f t="shared" si="2"/>
        <v>2.2721705155023599</v>
      </c>
      <c r="O84">
        <f t="shared" si="2"/>
        <v>0</v>
      </c>
      <c r="P84">
        <f t="shared" si="3"/>
        <v>2.2721705155023599</v>
      </c>
      <c r="Q84">
        <f>(P84-Table134[[#This Row],[Species_encoded]])^2</f>
        <v>7.4076789508820351E-2</v>
      </c>
    </row>
    <row r="85" spans="1:17" x14ac:dyDescent="0.4">
      <c r="A85">
        <v>2</v>
      </c>
      <c r="B85">
        <v>5.7</v>
      </c>
      <c r="C85">
        <v>2.6</v>
      </c>
      <c r="D85">
        <v>3.5</v>
      </c>
      <c r="E85">
        <v>1</v>
      </c>
      <c r="F85">
        <v>1</v>
      </c>
      <c r="L85">
        <v>1.7045578802189483</v>
      </c>
      <c r="M85">
        <v>-0.64565343137367082</v>
      </c>
      <c r="N85">
        <f t="shared" si="2"/>
        <v>1.7045578802189483</v>
      </c>
      <c r="O85">
        <f t="shared" si="2"/>
        <v>0</v>
      </c>
      <c r="P85">
        <f t="shared" si="3"/>
        <v>1.7045578802189483</v>
      </c>
      <c r="Q85">
        <f>(P85-Table134[[#This Row],[Species_encoded]])^2</f>
        <v>8.7286046140721316E-2</v>
      </c>
    </row>
    <row r="86" spans="1:17" x14ac:dyDescent="0.4">
      <c r="A86">
        <v>2</v>
      </c>
      <c r="B86">
        <v>5.5</v>
      </c>
      <c r="C86">
        <v>2.4</v>
      </c>
      <c r="D86">
        <v>3.8</v>
      </c>
      <c r="E86">
        <v>1.1000000000000001</v>
      </c>
      <c r="F86">
        <v>1</v>
      </c>
      <c r="L86">
        <v>1.9780044061914261</v>
      </c>
      <c r="M86">
        <v>-0.90381609243193506</v>
      </c>
      <c r="N86">
        <f t="shared" si="2"/>
        <v>1.9780044061914261</v>
      </c>
      <c r="O86">
        <f t="shared" si="2"/>
        <v>0</v>
      </c>
      <c r="P86">
        <f t="shared" si="3"/>
        <v>1.9780044061914261</v>
      </c>
      <c r="Q86">
        <f>(P86-Table134[[#This Row],[Species_encoded]])^2</f>
        <v>4.8380614699177247E-4</v>
      </c>
    </row>
    <row r="87" spans="1:17" x14ac:dyDescent="0.4">
      <c r="A87">
        <v>2</v>
      </c>
      <c r="B87">
        <v>5.5</v>
      </c>
      <c r="C87">
        <v>2.4</v>
      </c>
      <c r="D87">
        <v>3.7</v>
      </c>
      <c r="E87">
        <v>1</v>
      </c>
      <c r="F87">
        <v>1</v>
      </c>
      <c r="L87">
        <v>1.872991383786575</v>
      </c>
      <c r="M87">
        <v>-0.80356321415287435</v>
      </c>
      <c r="N87">
        <f t="shared" si="2"/>
        <v>1.872991383786575</v>
      </c>
      <c r="O87">
        <f t="shared" si="2"/>
        <v>0</v>
      </c>
      <c r="P87">
        <f t="shared" si="3"/>
        <v>1.872991383786575</v>
      </c>
      <c r="Q87">
        <f>(P87-Table134[[#This Row],[Species_encoded]])^2</f>
        <v>1.6131188592449074E-2</v>
      </c>
    </row>
    <row r="88" spans="1:17" x14ac:dyDescent="0.4">
      <c r="A88">
        <v>2</v>
      </c>
      <c r="B88">
        <v>5.8</v>
      </c>
      <c r="C88">
        <v>2.7</v>
      </c>
      <c r="D88">
        <v>3.9</v>
      </c>
      <c r="E88">
        <v>1.2</v>
      </c>
      <c r="F88">
        <v>1</v>
      </c>
      <c r="L88">
        <v>1.9410663402238106</v>
      </c>
      <c r="M88">
        <v>-0.86902752622078838</v>
      </c>
      <c r="N88">
        <f t="shared" si="2"/>
        <v>1.9410663402238106</v>
      </c>
      <c r="O88">
        <f t="shared" si="2"/>
        <v>0</v>
      </c>
      <c r="P88">
        <f t="shared" si="3"/>
        <v>1.9410663402238106</v>
      </c>
      <c r="Q88">
        <f>(P88-Table134[[#This Row],[Species_encoded]])^2</f>
        <v>3.4731762546156399E-3</v>
      </c>
    </row>
    <row r="89" spans="1:17" x14ac:dyDescent="0.4">
      <c r="A89">
        <v>2</v>
      </c>
      <c r="B89">
        <v>6</v>
      </c>
      <c r="C89">
        <v>2.7</v>
      </c>
      <c r="D89">
        <v>5.0999999999999996</v>
      </c>
      <c r="E89">
        <v>1.6</v>
      </c>
      <c r="F89">
        <v>1</v>
      </c>
      <c r="L89">
        <v>2.6189839136357334</v>
      </c>
      <c r="M89">
        <v>-1.5083212847933125</v>
      </c>
      <c r="N89">
        <f t="shared" si="2"/>
        <v>2.6189839136357334</v>
      </c>
      <c r="O89">
        <f t="shared" si="2"/>
        <v>0</v>
      </c>
      <c r="P89">
        <f t="shared" si="3"/>
        <v>2.6189839136357334</v>
      </c>
      <c r="Q89">
        <f>(P89-Table134[[#This Row],[Species_encoded]])^2</f>
        <v>0.38314108533980901</v>
      </c>
    </row>
    <row r="90" spans="1:17" x14ac:dyDescent="0.4">
      <c r="A90">
        <v>2</v>
      </c>
      <c r="B90">
        <v>5.4</v>
      </c>
      <c r="C90">
        <v>3</v>
      </c>
      <c r="D90">
        <v>4.5</v>
      </c>
      <c r="E90">
        <v>1.5</v>
      </c>
      <c r="F90">
        <v>1</v>
      </c>
      <c r="L90">
        <v>2.3555165179081419</v>
      </c>
      <c r="M90">
        <v>-1.252930230816292</v>
      </c>
      <c r="N90">
        <f t="shared" si="2"/>
        <v>2.3555165179081419</v>
      </c>
      <c r="O90">
        <f t="shared" si="2"/>
        <v>0</v>
      </c>
      <c r="P90">
        <f t="shared" si="3"/>
        <v>2.3555165179081419</v>
      </c>
      <c r="Q90">
        <f>(P90-Table134[[#This Row],[Species_encoded]])^2</f>
        <v>0.12639199450553015</v>
      </c>
    </row>
    <row r="91" spans="1:17" x14ac:dyDescent="0.4">
      <c r="A91">
        <v>2</v>
      </c>
      <c r="B91">
        <v>6</v>
      </c>
      <c r="C91">
        <v>3.4</v>
      </c>
      <c r="D91">
        <v>4.5</v>
      </c>
      <c r="E91">
        <v>1.6</v>
      </c>
      <c r="F91">
        <v>1</v>
      </c>
      <c r="L91">
        <v>2.1970294053386361</v>
      </c>
      <c r="M91">
        <v>-1.1059404061955633</v>
      </c>
      <c r="N91">
        <f t="shared" si="2"/>
        <v>2.1970294053386361</v>
      </c>
      <c r="O91">
        <f t="shared" si="2"/>
        <v>0</v>
      </c>
      <c r="P91">
        <f t="shared" si="3"/>
        <v>2.1970294053386361</v>
      </c>
      <c r="Q91">
        <f>(P91-Table134[[#This Row],[Species_encoded]])^2</f>
        <v>3.8820586568096567E-2</v>
      </c>
    </row>
    <row r="92" spans="1:17" x14ac:dyDescent="0.4">
      <c r="A92">
        <v>2</v>
      </c>
      <c r="B92">
        <v>6.7</v>
      </c>
      <c r="C92">
        <v>3.1</v>
      </c>
      <c r="D92">
        <v>4.7</v>
      </c>
      <c r="E92">
        <v>1.5</v>
      </c>
      <c r="F92">
        <v>1</v>
      </c>
      <c r="L92">
        <v>2.1580051641948375</v>
      </c>
      <c r="M92">
        <v>-1.0763203669854069</v>
      </c>
      <c r="N92">
        <f t="shared" si="2"/>
        <v>2.1580051641948375</v>
      </c>
      <c r="O92">
        <f t="shared" si="2"/>
        <v>0</v>
      </c>
      <c r="P92">
        <f t="shared" si="3"/>
        <v>2.1580051641948375</v>
      </c>
      <c r="Q92">
        <f>(P92-Table134[[#This Row],[Species_encoded]])^2</f>
        <v>2.4965631912237544E-2</v>
      </c>
    </row>
    <row r="93" spans="1:17" x14ac:dyDescent="0.4">
      <c r="A93">
        <v>2</v>
      </c>
      <c r="B93">
        <v>6.3</v>
      </c>
      <c r="C93">
        <v>2.2999999999999998</v>
      </c>
      <c r="D93">
        <v>4.4000000000000004</v>
      </c>
      <c r="E93">
        <v>1.3</v>
      </c>
      <c r="F93">
        <v>1</v>
      </c>
      <c r="L93">
        <v>2.214951043082567</v>
      </c>
      <c r="M93">
        <v>-1.1354913184683459</v>
      </c>
      <c r="N93">
        <f t="shared" si="2"/>
        <v>2.214951043082567</v>
      </c>
      <c r="O93">
        <f t="shared" si="2"/>
        <v>0</v>
      </c>
      <c r="P93">
        <f t="shared" si="3"/>
        <v>2.214951043082567</v>
      </c>
      <c r="Q93">
        <f>(P93-Table134[[#This Row],[Species_encoded]])^2</f>
        <v>4.6203950922283556E-2</v>
      </c>
    </row>
    <row r="94" spans="1:17" x14ac:dyDescent="0.4">
      <c r="A94">
        <v>2</v>
      </c>
      <c r="B94">
        <v>5.6</v>
      </c>
      <c r="C94">
        <v>3</v>
      </c>
      <c r="D94">
        <v>4.0999999999999996</v>
      </c>
      <c r="E94">
        <v>1.3</v>
      </c>
      <c r="F94">
        <v>1</v>
      </c>
      <c r="L94">
        <v>2.0343587336277134</v>
      </c>
      <c r="M94">
        <v>-0.95129595411912471</v>
      </c>
      <c r="N94">
        <f t="shared" si="2"/>
        <v>2.0343587336277134</v>
      </c>
      <c r="O94">
        <f t="shared" si="2"/>
        <v>0</v>
      </c>
      <c r="P94">
        <f t="shared" si="3"/>
        <v>2.0343587336277134</v>
      </c>
      <c r="Q94">
        <f>(P94-Table134[[#This Row],[Species_encoded]])^2</f>
        <v>1.1805225765001606E-3</v>
      </c>
    </row>
    <row r="95" spans="1:17" x14ac:dyDescent="0.4">
      <c r="A95">
        <v>2</v>
      </c>
      <c r="B95">
        <v>5.5</v>
      </c>
      <c r="C95">
        <v>2.5</v>
      </c>
      <c r="D95">
        <v>4</v>
      </c>
      <c r="E95">
        <v>1.3</v>
      </c>
      <c r="F95">
        <v>1</v>
      </c>
      <c r="L95">
        <v>2.1593795689526782</v>
      </c>
      <c r="M95">
        <v>-1.0759312176699773</v>
      </c>
      <c r="N95">
        <f t="shared" si="2"/>
        <v>2.1593795689526782</v>
      </c>
      <c r="O95">
        <f t="shared" si="2"/>
        <v>0</v>
      </c>
      <c r="P95">
        <f t="shared" si="3"/>
        <v>2.1593795689526782</v>
      </c>
      <c r="Q95">
        <f>(P95-Table134[[#This Row],[Species_encoded]])^2</f>
        <v>2.5401846999541518E-2</v>
      </c>
    </row>
    <row r="96" spans="1:17" x14ac:dyDescent="0.4">
      <c r="A96">
        <v>2</v>
      </c>
      <c r="B96">
        <v>5.5</v>
      </c>
      <c r="C96">
        <v>2.6</v>
      </c>
      <c r="D96">
        <v>4.4000000000000004</v>
      </c>
      <c r="E96">
        <v>1.2</v>
      </c>
      <c r="F96">
        <v>1</v>
      </c>
      <c r="L96">
        <v>2.2102142761309995</v>
      </c>
      <c r="M96">
        <v>-1.1169930908685015</v>
      </c>
      <c r="N96">
        <f t="shared" si="2"/>
        <v>2.2102142761309995</v>
      </c>
      <c r="O96">
        <f t="shared" si="2"/>
        <v>0</v>
      </c>
      <c r="P96">
        <f t="shared" si="3"/>
        <v>2.2102142761309995</v>
      </c>
      <c r="Q96">
        <f>(P96-Table134[[#This Row],[Species_encoded]])^2</f>
        <v>4.4190041889280114E-2</v>
      </c>
    </row>
    <row r="97" spans="1:17" x14ac:dyDescent="0.4">
      <c r="A97">
        <v>2</v>
      </c>
      <c r="B97">
        <v>6.1</v>
      </c>
      <c r="C97">
        <v>3</v>
      </c>
      <c r="D97">
        <v>4.5999999999999996</v>
      </c>
      <c r="E97">
        <v>1.4</v>
      </c>
      <c r="F97">
        <v>1</v>
      </c>
      <c r="L97">
        <v>2.1936399082926687</v>
      </c>
      <c r="M97">
        <v>-1.1041972210863658</v>
      </c>
      <c r="N97">
        <f t="shared" si="2"/>
        <v>2.1936399082926687</v>
      </c>
      <c r="O97">
        <f t="shared" si="2"/>
        <v>0</v>
      </c>
      <c r="P97">
        <f t="shared" si="3"/>
        <v>2.1936399082926687</v>
      </c>
      <c r="Q97">
        <f>(P97-Table134[[#This Row],[Species_encoded]])^2</f>
        <v>3.7496414083593166E-2</v>
      </c>
    </row>
    <row r="98" spans="1:17" x14ac:dyDescent="0.4">
      <c r="A98">
        <v>2</v>
      </c>
      <c r="B98">
        <v>5.8</v>
      </c>
      <c r="C98">
        <v>2.6</v>
      </c>
      <c r="D98">
        <v>4</v>
      </c>
      <c r="E98">
        <v>1.2</v>
      </c>
      <c r="F98">
        <v>1</v>
      </c>
      <c r="L98">
        <v>2.0066169445985853</v>
      </c>
      <c r="M98">
        <v>-0.93135923410040011</v>
      </c>
      <c r="N98">
        <f t="shared" si="2"/>
        <v>2.0066169445985853</v>
      </c>
      <c r="O98">
        <f t="shared" si="2"/>
        <v>0</v>
      </c>
      <c r="P98">
        <f t="shared" si="3"/>
        <v>2.0066169445985853</v>
      </c>
      <c r="Q98">
        <f>(P98-Table134[[#This Row],[Species_encoded]])^2</f>
        <v>4.3783955820747255E-5</v>
      </c>
    </row>
    <row r="99" spans="1:17" x14ac:dyDescent="0.4">
      <c r="A99">
        <v>2</v>
      </c>
      <c r="B99">
        <v>5</v>
      </c>
      <c r="C99">
        <v>2.2999999999999998</v>
      </c>
      <c r="D99">
        <v>3.3</v>
      </c>
      <c r="E99">
        <v>1</v>
      </c>
      <c r="F99">
        <v>1</v>
      </c>
      <c r="L99">
        <v>1.8473741135749207</v>
      </c>
      <c r="M99">
        <v>-0.77930545678477303</v>
      </c>
      <c r="N99">
        <f t="shared" si="2"/>
        <v>1.8473741135749207</v>
      </c>
      <c r="O99">
        <f t="shared" si="2"/>
        <v>0</v>
      </c>
      <c r="P99">
        <f t="shared" si="3"/>
        <v>1.8473741135749207</v>
      </c>
      <c r="Q99">
        <f>(P99-Table134[[#This Row],[Species_encoded]])^2</f>
        <v>2.3294661207041222E-2</v>
      </c>
    </row>
    <row r="100" spans="1:17" x14ac:dyDescent="0.4">
      <c r="A100">
        <v>2</v>
      </c>
      <c r="B100">
        <v>5.6</v>
      </c>
      <c r="C100">
        <v>2.7</v>
      </c>
      <c r="D100">
        <v>4.2</v>
      </c>
      <c r="E100">
        <v>1.3</v>
      </c>
      <c r="F100">
        <v>1</v>
      </c>
      <c r="L100">
        <v>2.1572111020993883</v>
      </c>
      <c r="M100">
        <v>-1.0704089246388948</v>
      </c>
      <c r="N100">
        <f t="shared" si="2"/>
        <v>2.1572111020993883</v>
      </c>
      <c r="O100">
        <f t="shared" si="2"/>
        <v>0</v>
      </c>
      <c r="P100">
        <f t="shared" si="3"/>
        <v>2.1572111020993883</v>
      </c>
      <c r="Q100">
        <f>(P100-Table134[[#This Row],[Species_encoded]])^2</f>
        <v>2.471533062330428E-2</v>
      </c>
    </row>
    <row r="101" spans="1:17" x14ac:dyDescent="0.4">
      <c r="A101">
        <v>2</v>
      </c>
      <c r="B101">
        <v>5.7</v>
      </c>
      <c r="C101">
        <v>3</v>
      </c>
      <c r="D101">
        <v>4.2</v>
      </c>
      <c r="E101">
        <v>1.2</v>
      </c>
      <c r="F101">
        <v>1</v>
      </c>
      <c r="L101">
        <v>1.9844790084664727</v>
      </c>
      <c r="M101">
        <v>-0.90230204544913961</v>
      </c>
      <c r="N101">
        <f t="shared" si="2"/>
        <v>1.9844790084664727</v>
      </c>
      <c r="O101">
        <f t="shared" si="2"/>
        <v>0</v>
      </c>
      <c r="P101">
        <f t="shared" si="3"/>
        <v>1.9844790084664727</v>
      </c>
      <c r="Q101">
        <f>(P101-Table134[[#This Row],[Species_encoded]])^2</f>
        <v>2.4090117818382494E-4</v>
      </c>
    </row>
    <row r="102" spans="1:17" x14ac:dyDescent="0.4">
      <c r="A102">
        <v>2</v>
      </c>
      <c r="B102">
        <v>5.7</v>
      </c>
      <c r="C102">
        <v>2.9</v>
      </c>
      <c r="D102">
        <v>4.2</v>
      </c>
      <c r="E102">
        <v>1.3</v>
      </c>
      <c r="F102">
        <v>1</v>
      </c>
      <c r="L102">
        <v>2.0812431905934492</v>
      </c>
      <c r="M102">
        <v>-0.99700447848874652</v>
      </c>
      <c r="N102">
        <f t="shared" si="2"/>
        <v>2.0812431905934492</v>
      </c>
      <c r="O102">
        <f t="shared" si="2"/>
        <v>0</v>
      </c>
      <c r="P102">
        <f t="shared" si="3"/>
        <v>2.0812431905934492</v>
      </c>
      <c r="Q102">
        <f>(P102-Table134[[#This Row],[Species_encoded]])^2</f>
        <v>6.6004560178035123E-3</v>
      </c>
    </row>
    <row r="103" spans="1:17" x14ac:dyDescent="0.4">
      <c r="A103">
        <v>2</v>
      </c>
      <c r="B103">
        <v>6.2</v>
      </c>
      <c r="C103">
        <v>2.9</v>
      </c>
      <c r="D103">
        <v>4.3</v>
      </c>
      <c r="E103">
        <v>1.3</v>
      </c>
      <c r="F103">
        <v>1</v>
      </c>
      <c r="L103">
        <v>2.0248121758745805</v>
      </c>
      <c r="M103">
        <v>-0.94782963749832871</v>
      </c>
      <c r="N103">
        <f t="shared" si="2"/>
        <v>2.0248121758745805</v>
      </c>
      <c r="O103">
        <f t="shared" si="2"/>
        <v>0</v>
      </c>
      <c r="P103">
        <f t="shared" si="3"/>
        <v>2.0248121758745805</v>
      </c>
      <c r="Q103">
        <f>(P103-Table134[[#This Row],[Species_encoded]])^2</f>
        <v>6.1564407163111515E-4</v>
      </c>
    </row>
    <row r="104" spans="1:17" x14ac:dyDescent="0.4">
      <c r="A104">
        <v>2</v>
      </c>
      <c r="B104">
        <v>5.0999999999999996</v>
      </c>
      <c r="C104">
        <v>2.5</v>
      </c>
      <c r="D104">
        <v>3</v>
      </c>
      <c r="E104">
        <v>1.1000000000000001</v>
      </c>
      <c r="F104">
        <v>1</v>
      </c>
      <c r="L104">
        <v>1.7288203351685345</v>
      </c>
      <c r="M104">
        <v>-0.67038958267555493</v>
      </c>
      <c r="N104">
        <f t="shared" si="2"/>
        <v>1.7288203351685345</v>
      </c>
      <c r="O104">
        <f t="shared" si="2"/>
        <v>0</v>
      </c>
      <c r="P104">
        <f t="shared" si="3"/>
        <v>1.7288203351685345</v>
      </c>
      <c r="Q104">
        <f>(P104-Table134[[#This Row],[Species_encoded]])^2</f>
        <v>7.3538410618105968E-2</v>
      </c>
    </row>
    <row r="105" spans="1:17" x14ac:dyDescent="0.4">
      <c r="A105">
        <v>2</v>
      </c>
      <c r="B105">
        <v>5.7</v>
      </c>
      <c r="C105">
        <v>2.8</v>
      </c>
      <c r="D105">
        <v>4.0999999999999996</v>
      </c>
      <c r="E105">
        <v>1.3</v>
      </c>
      <c r="F105">
        <v>1</v>
      </c>
      <c r="L105">
        <v>2.0729943503155743</v>
      </c>
      <c r="M105">
        <v>-0.99145403324929282</v>
      </c>
      <c r="N105">
        <f t="shared" si="2"/>
        <v>2.0729943503155743</v>
      </c>
      <c r="O105">
        <f t="shared" si="2"/>
        <v>0</v>
      </c>
      <c r="P105">
        <f t="shared" si="3"/>
        <v>2.0729943503155743</v>
      </c>
      <c r="Q105">
        <f>(P105-Table134[[#This Row],[Species_encoded]])^2</f>
        <v>5.3281751779927864E-3</v>
      </c>
    </row>
    <row r="106" spans="1:17" x14ac:dyDescent="0.4">
      <c r="A106">
        <v>3</v>
      </c>
      <c r="B106">
        <v>6.3</v>
      </c>
      <c r="C106">
        <v>3.3</v>
      </c>
      <c r="D106">
        <v>6</v>
      </c>
      <c r="E106">
        <v>2.5</v>
      </c>
      <c r="F106">
        <v>1</v>
      </c>
      <c r="L106">
        <v>3.3361973807615763</v>
      </c>
      <c r="M106">
        <v>-2.1903838508544142</v>
      </c>
      <c r="N106">
        <f t="shared" si="2"/>
        <v>3.3361973807615763</v>
      </c>
      <c r="O106">
        <f t="shared" si="2"/>
        <v>0</v>
      </c>
      <c r="P106">
        <f t="shared" si="3"/>
        <v>3.3361973807615763</v>
      </c>
      <c r="Q106">
        <f>(P106-Table134[[#This Row],[Species_encoded]])^2</f>
        <v>0.11302867883094435</v>
      </c>
    </row>
    <row r="107" spans="1:17" x14ac:dyDescent="0.4">
      <c r="A107">
        <v>3</v>
      </c>
      <c r="B107">
        <v>5.8</v>
      </c>
      <c r="C107">
        <v>2.7</v>
      </c>
      <c r="D107">
        <v>5.0999999999999996</v>
      </c>
      <c r="E107">
        <v>1.9</v>
      </c>
      <c r="F107">
        <v>1</v>
      </c>
      <c r="L107">
        <v>2.8606561086893905</v>
      </c>
      <c r="M107">
        <v>-1.7405030569718765</v>
      </c>
      <c r="N107">
        <f t="shared" si="2"/>
        <v>2.8606561086893905</v>
      </c>
      <c r="O107">
        <f t="shared" si="2"/>
        <v>0</v>
      </c>
      <c r="P107">
        <f t="shared" si="3"/>
        <v>2.8606561086893905</v>
      </c>
      <c r="Q107">
        <f>(P107-Table134[[#This Row],[Species_encoded]])^2</f>
        <v>1.9416720045582963E-2</v>
      </c>
    </row>
    <row r="108" spans="1:17" x14ac:dyDescent="0.4">
      <c r="A108">
        <v>3</v>
      </c>
      <c r="B108">
        <v>7.1</v>
      </c>
      <c r="C108">
        <v>3</v>
      </c>
      <c r="D108">
        <v>5.9</v>
      </c>
      <c r="E108">
        <v>2.1</v>
      </c>
      <c r="F108">
        <v>1</v>
      </c>
      <c r="L108">
        <v>2.9634679249941867</v>
      </c>
      <c r="M108">
        <v>-1.8433819932970863</v>
      </c>
      <c r="N108">
        <f t="shared" si="2"/>
        <v>2.9634679249941867</v>
      </c>
      <c r="O108">
        <f t="shared" si="2"/>
        <v>0</v>
      </c>
      <c r="P108">
        <f t="shared" si="3"/>
        <v>2.9634679249941867</v>
      </c>
      <c r="Q108">
        <f>(P108-Table134[[#This Row],[Species_encoded]])^2</f>
        <v>1.3345925042303722E-3</v>
      </c>
    </row>
    <row r="109" spans="1:17" x14ac:dyDescent="0.4">
      <c r="A109">
        <v>3</v>
      </c>
      <c r="B109">
        <v>6.3</v>
      </c>
      <c r="C109">
        <v>2.9</v>
      </c>
      <c r="D109">
        <v>5.6</v>
      </c>
      <c r="E109">
        <v>1.8</v>
      </c>
      <c r="F109">
        <v>1</v>
      </c>
      <c r="L109">
        <v>2.8264089191003929</v>
      </c>
      <c r="M109">
        <v>-1.7039994578599036</v>
      </c>
      <c r="N109">
        <f t="shared" si="2"/>
        <v>2.8264089191003929</v>
      </c>
      <c r="O109">
        <f t="shared" si="2"/>
        <v>0</v>
      </c>
      <c r="P109">
        <f t="shared" si="3"/>
        <v>2.8264089191003929</v>
      </c>
      <c r="Q109">
        <f>(P109-Table134[[#This Row],[Species_encoded]])^2</f>
        <v>3.0133863367893924E-2</v>
      </c>
    </row>
    <row r="110" spans="1:17" x14ac:dyDescent="0.4">
      <c r="A110">
        <v>3</v>
      </c>
      <c r="B110">
        <v>6.5</v>
      </c>
      <c r="C110">
        <v>3</v>
      </c>
      <c r="D110">
        <v>5.8</v>
      </c>
      <c r="E110">
        <v>2.2000000000000002</v>
      </c>
      <c r="F110">
        <v>1</v>
      </c>
      <c r="L110">
        <v>3.1066783872006205</v>
      </c>
      <c r="M110">
        <v>-1.9754918195170219</v>
      </c>
      <c r="N110">
        <f t="shared" si="2"/>
        <v>3.1066783872006205</v>
      </c>
      <c r="O110">
        <f t="shared" si="2"/>
        <v>0</v>
      </c>
      <c r="P110">
        <f t="shared" si="3"/>
        <v>3.1066783872006205</v>
      </c>
      <c r="Q110">
        <f>(P110-Table134[[#This Row],[Species_encoded]])^2</f>
        <v>1.1380278295725512E-2</v>
      </c>
    </row>
    <row r="111" spans="1:17" x14ac:dyDescent="0.4">
      <c r="A111">
        <v>3</v>
      </c>
      <c r="B111">
        <v>7.6</v>
      </c>
      <c r="C111">
        <v>3</v>
      </c>
      <c r="D111">
        <v>6.6</v>
      </c>
      <c r="E111">
        <v>2.1</v>
      </c>
      <c r="F111">
        <v>1</v>
      </c>
      <c r="L111">
        <v>3.1284352442332644</v>
      </c>
      <c r="M111">
        <v>-1.9978536116638645</v>
      </c>
      <c r="N111">
        <f t="shared" si="2"/>
        <v>3.1284352442332644</v>
      </c>
      <c r="O111">
        <f t="shared" si="2"/>
        <v>0</v>
      </c>
      <c r="P111">
        <f t="shared" si="3"/>
        <v>3.1284352442332644</v>
      </c>
      <c r="Q111">
        <f>(P111-Table134[[#This Row],[Species_encoded]])^2</f>
        <v>1.6495611961258264E-2</v>
      </c>
    </row>
    <row r="112" spans="1:17" x14ac:dyDescent="0.4">
      <c r="A112">
        <v>3</v>
      </c>
      <c r="B112">
        <v>4.9000000000000004</v>
      </c>
      <c r="C112">
        <v>2.5</v>
      </c>
      <c r="D112">
        <v>4.5</v>
      </c>
      <c r="E112">
        <v>1.7</v>
      </c>
      <c r="F112">
        <v>1</v>
      </c>
      <c r="L112">
        <v>2.7283282653526388</v>
      </c>
      <c r="M112">
        <v>-1.6106229084056936</v>
      </c>
      <c r="N112">
        <f t="shared" si="2"/>
        <v>2.7283282653526388</v>
      </c>
      <c r="O112">
        <f t="shared" si="2"/>
        <v>0</v>
      </c>
      <c r="P112">
        <f t="shared" si="3"/>
        <v>2.7283282653526388</v>
      </c>
      <c r="Q112">
        <f>(P112-Table134[[#This Row],[Species_encoded]])^2</f>
        <v>7.3805531406306218E-2</v>
      </c>
    </row>
    <row r="113" spans="1:17" x14ac:dyDescent="0.4">
      <c r="A113">
        <v>3</v>
      </c>
      <c r="B113">
        <v>7.3</v>
      </c>
      <c r="C113">
        <v>2.9</v>
      </c>
      <c r="D113">
        <v>6.3</v>
      </c>
      <c r="E113">
        <v>1.8</v>
      </c>
      <c r="F113">
        <v>1</v>
      </c>
      <c r="L113">
        <v>2.8980455012942778</v>
      </c>
      <c r="M113">
        <v>-1.7753551586767315</v>
      </c>
      <c r="N113">
        <f t="shared" si="2"/>
        <v>2.8980455012942778</v>
      </c>
      <c r="O113">
        <f t="shared" si="2"/>
        <v>0</v>
      </c>
      <c r="P113">
        <f t="shared" si="3"/>
        <v>2.8980455012942778</v>
      </c>
      <c r="Q113">
        <f>(P113-Table134[[#This Row],[Species_encoded]])^2</f>
        <v>1.03947198063351E-2</v>
      </c>
    </row>
    <row r="114" spans="1:17" x14ac:dyDescent="0.4">
      <c r="A114">
        <v>3</v>
      </c>
      <c r="B114">
        <v>6.7</v>
      </c>
      <c r="C114">
        <v>2.5</v>
      </c>
      <c r="D114">
        <v>5.8</v>
      </c>
      <c r="E114">
        <v>1.8</v>
      </c>
      <c r="F114">
        <v>1</v>
      </c>
      <c r="L114">
        <v>2.9401473023106877</v>
      </c>
      <c r="M114">
        <v>-1.8189514022193247</v>
      </c>
      <c r="N114">
        <f t="shared" si="2"/>
        <v>2.9401473023106877</v>
      </c>
      <c r="O114">
        <f t="shared" si="2"/>
        <v>0</v>
      </c>
      <c r="P114">
        <f t="shared" si="3"/>
        <v>2.9401473023106877</v>
      </c>
      <c r="Q114">
        <f>(P114-Table134[[#This Row],[Species_encoded]])^2</f>
        <v>3.5823454206882145E-3</v>
      </c>
    </row>
    <row r="115" spans="1:17" x14ac:dyDescent="0.4">
      <c r="A115">
        <v>3</v>
      </c>
      <c r="B115">
        <v>7.2</v>
      </c>
      <c r="C115">
        <v>3.6</v>
      </c>
      <c r="D115">
        <v>6.1</v>
      </c>
      <c r="E115">
        <v>2.5</v>
      </c>
      <c r="F115">
        <v>1</v>
      </c>
      <c r="L115">
        <v>3.119149130261202</v>
      </c>
      <c r="M115">
        <v>-1.989544381863799</v>
      </c>
      <c r="N115">
        <f t="shared" si="2"/>
        <v>3.119149130261202</v>
      </c>
      <c r="O115">
        <f t="shared" si="2"/>
        <v>0</v>
      </c>
      <c r="P115">
        <f t="shared" si="3"/>
        <v>3.119149130261202</v>
      </c>
      <c r="Q115">
        <f>(P115-Table134[[#This Row],[Species_encoded]])^2</f>
        <v>1.4196515242000881E-2</v>
      </c>
    </row>
    <row r="116" spans="1:17" x14ac:dyDescent="0.4">
      <c r="A116">
        <v>3</v>
      </c>
      <c r="B116">
        <v>6.5</v>
      </c>
      <c r="C116">
        <v>3.2</v>
      </c>
      <c r="D116">
        <v>5.0999999999999996</v>
      </c>
      <c r="E116">
        <v>2</v>
      </c>
      <c r="F116">
        <v>1</v>
      </c>
      <c r="L116">
        <v>2.6548519666623953</v>
      </c>
      <c r="M116">
        <v>-1.5484994175210787</v>
      </c>
      <c r="N116">
        <f t="shared" si="2"/>
        <v>2.6548519666623953</v>
      </c>
      <c r="O116">
        <f t="shared" si="2"/>
        <v>0</v>
      </c>
      <c r="P116">
        <f t="shared" si="3"/>
        <v>2.6548519666623953</v>
      </c>
      <c r="Q116">
        <f>(P116-Table134[[#This Row],[Species_encoded]])^2</f>
        <v>0.11912716491681628</v>
      </c>
    </row>
    <row r="117" spans="1:17" x14ac:dyDescent="0.4">
      <c r="A117">
        <v>3</v>
      </c>
      <c r="B117">
        <v>6.4</v>
      </c>
      <c r="C117">
        <v>2.7</v>
      </c>
      <c r="D117">
        <v>5.3</v>
      </c>
      <c r="E117">
        <v>1.9</v>
      </c>
      <c r="F117">
        <v>1</v>
      </c>
      <c r="L117">
        <v>2.8224586688878075</v>
      </c>
      <c r="M117">
        <v>-1.7086461090310012</v>
      </c>
      <c r="N117">
        <f t="shared" si="2"/>
        <v>2.8224586688878075</v>
      </c>
      <c r="O117">
        <f t="shared" si="2"/>
        <v>0</v>
      </c>
      <c r="P117">
        <f t="shared" si="3"/>
        <v>2.8224586688878075</v>
      </c>
      <c r="Q117">
        <f>(P117-Table134[[#This Row],[Species_encoded]])^2</f>
        <v>3.1520924253089173E-2</v>
      </c>
    </row>
    <row r="118" spans="1:17" x14ac:dyDescent="0.4">
      <c r="A118">
        <v>3</v>
      </c>
      <c r="B118">
        <v>6.8</v>
      </c>
      <c r="C118">
        <v>3</v>
      </c>
      <c r="D118">
        <v>5.5</v>
      </c>
      <c r="E118">
        <v>2.1</v>
      </c>
      <c r="F118">
        <v>1</v>
      </c>
      <c r="L118">
        <v>2.8718674779160045</v>
      </c>
      <c r="M118">
        <v>-1.7574872375889254</v>
      </c>
      <c r="N118">
        <f t="shared" si="2"/>
        <v>2.8718674779160045</v>
      </c>
      <c r="O118">
        <f t="shared" si="2"/>
        <v>0</v>
      </c>
      <c r="P118">
        <f t="shared" si="3"/>
        <v>2.8718674779160045</v>
      </c>
      <c r="Q118">
        <f>(P118-Table134[[#This Row],[Species_encoded]])^2</f>
        <v>1.6417943215605597E-2</v>
      </c>
    </row>
    <row r="119" spans="1:17" x14ac:dyDescent="0.4">
      <c r="A119">
        <v>3</v>
      </c>
      <c r="B119">
        <v>5.7</v>
      </c>
      <c r="C119">
        <v>2.5</v>
      </c>
      <c r="D119">
        <v>5</v>
      </c>
      <c r="E119">
        <v>2</v>
      </c>
      <c r="F119">
        <v>1</v>
      </c>
      <c r="L119">
        <v>2.9678375979475318</v>
      </c>
      <c r="M119">
        <v>-1.84627822828202</v>
      </c>
      <c r="N119">
        <f t="shared" si="2"/>
        <v>2.9678375979475318</v>
      </c>
      <c r="O119">
        <f t="shared" si="2"/>
        <v>0</v>
      </c>
      <c r="P119">
        <f t="shared" si="3"/>
        <v>2.9678375979475318</v>
      </c>
      <c r="Q119">
        <f>(P119-Table134[[#This Row],[Species_encoded]])^2</f>
        <v>1.0344201057846127E-3</v>
      </c>
    </row>
    <row r="120" spans="1:17" x14ac:dyDescent="0.4">
      <c r="A120">
        <v>3</v>
      </c>
      <c r="B120">
        <v>5.8</v>
      </c>
      <c r="C120">
        <v>2.8</v>
      </c>
      <c r="D120">
        <v>5.0999999999999996</v>
      </c>
      <c r="E120">
        <v>2.4</v>
      </c>
      <c r="F120">
        <v>1</v>
      </c>
      <c r="L120">
        <v>3.1725717270335729</v>
      </c>
      <c r="M120">
        <v>-2.0436714342494371</v>
      </c>
      <c r="N120">
        <f t="shared" si="2"/>
        <v>3.1725717270335729</v>
      </c>
      <c r="O120">
        <f t="shared" si="2"/>
        <v>0</v>
      </c>
      <c r="P120">
        <f t="shared" si="3"/>
        <v>3.1725717270335729</v>
      </c>
      <c r="Q120">
        <f>(P120-Table134[[#This Row],[Species_encoded]])^2</f>
        <v>2.9781000971350006E-2</v>
      </c>
    </row>
    <row r="121" spans="1:17" x14ac:dyDescent="0.4">
      <c r="A121">
        <v>3</v>
      </c>
      <c r="B121">
        <v>6.4</v>
      </c>
      <c r="C121">
        <v>3.2</v>
      </c>
      <c r="D121">
        <v>5.3</v>
      </c>
      <c r="E121">
        <v>2.2999999999999998</v>
      </c>
      <c r="F121">
        <v>1</v>
      </c>
      <c r="L121">
        <v>2.9516574589596623</v>
      </c>
      <c r="M121">
        <v>-1.8319401593087181</v>
      </c>
      <c r="N121">
        <f t="shared" si="2"/>
        <v>2.9516574589596623</v>
      </c>
      <c r="O121">
        <f t="shared" si="2"/>
        <v>0</v>
      </c>
      <c r="P121">
        <f t="shared" si="3"/>
        <v>2.9516574589596623</v>
      </c>
      <c r="Q121">
        <f>(P121-Table134[[#This Row],[Species_encoded]])^2</f>
        <v>2.3370012742367397E-3</v>
      </c>
    </row>
    <row r="122" spans="1:17" x14ac:dyDescent="0.4">
      <c r="A122">
        <v>3</v>
      </c>
      <c r="B122">
        <v>6.5</v>
      </c>
      <c r="C122">
        <v>3</v>
      </c>
      <c r="D122">
        <v>5.5</v>
      </c>
      <c r="E122">
        <v>1.8</v>
      </c>
      <c r="F122">
        <v>1</v>
      </c>
      <c r="L122">
        <v>2.7235260199075411</v>
      </c>
      <c r="M122">
        <v>-1.6084213829603118</v>
      </c>
      <c r="N122">
        <f t="shared" si="2"/>
        <v>2.7235260199075411</v>
      </c>
      <c r="O122">
        <f t="shared" si="2"/>
        <v>0</v>
      </c>
      <c r="P122">
        <f t="shared" si="3"/>
        <v>2.7235260199075411</v>
      </c>
      <c r="Q122">
        <f>(P122-Table134[[#This Row],[Species_encoded]])^2</f>
        <v>7.643786166816538E-2</v>
      </c>
    </row>
    <row r="123" spans="1:17" x14ac:dyDescent="0.4">
      <c r="A123">
        <v>3</v>
      </c>
      <c r="B123">
        <v>7.7</v>
      </c>
      <c r="C123">
        <v>3.8</v>
      </c>
      <c r="D123">
        <v>6.7</v>
      </c>
      <c r="E123">
        <v>2.2000000000000002</v>
      </c>
      <c r="F123">
        <v>1</v>
      </c>
      <c r="L123">
        <v>2.9855750628414763</v>
      </c>
      <c r="M123">
        <v>-1.8543582558723029</v>
      </c>
      <c r="N123">
        <f t="shared" si="2"/>
        <v>2.9855750628414763</v>
      </c>
      <c r="O123">
        <f t="shared" si="2"/>
        <v>0</v>
      </c>
      <c r="P123">
        <f t="shared" si="3"/>
        <v>2.9855750628414763</v>
      </c>
      <c r="Q123">
        <f>(P123-Table134[[#This Row],[Species_encoded]])^2</f>
        <v>2.0807881202735678E-4</v>
      </c>
    </row>
    <row r="124" spans="1:17" x14ac:dyDescent="0.4">
      <c r="A124">
        <v>3</v>
      </c>
      <c r="B124">
        <v>7.7</v>
      </c>
      <c r="C124">
        <v>2.6</v>
      </c>
      <c r="D124">
        <v>6.9</v>
      </c>
      <c r="E124">
        <v>2.2999999999999998</v>
      </c>
      <c r="F124">
        <v>1</v>
      </c>
      <c r="L124">
        <v>3.4712983921540537</v>
      </c>
      <c r="M124">
        <v>-2.3292397865518444</v>
      </c>
      <c r="N124">
        <f t="shared" si="2"/>
        <v>3.4712983921540537</v>
      </c>
      <c r="O124">
        <f t="shared" si="2"/>
        <v>0</v>
      </c>
      <c r="P124">
        <f t="shared" si="3"/>
        <v>3.4712983921540537</v>
      </c>
      <c r="Q124">
        <f>(P124-Table134[[#This Row],[Species_encoded]])^2</f>
        <v>0.22212217444699617</v>
      </c>
    </row>
    <row r="125" spans="1:17" x14ac:dyDescent="0.4">
      <c r="A125">
        <v>3</v>
      </c>
      <c r="B125">
        <v>6</v>
      </c>
      <c r="C125">
        <v>2.2000000000000002</v>
      </c>
      <c r="D125">
        <v>5</v>
      </c>
      <c r="E125">
        <v>1.5</v>
      </c>
      <c r="F125">
        <v>1</v>
      </c>
      <c r="L125">
        <v>2.6572253014731331</v>
      </c>
      <c r="M125">
        <v>-1.550021563114647</v>
      </c>
      <c r="N125">
        <f t="shared" si="2"/>
        <v>2.6572253014731331</v>
      </c>
      <c r="O125">
        <f t="shared" si="2"/>
        <v>0</v>
      </c>
      <c r="P125">
        <f t="shared" si="3"/>
        <v>2.6572253014731331</v>
      </c>
      <c r="Q125">
        <f>(P125-Table134[[#This Row],[Species_encoded]])^2</f>
        <v>0.11749449395018451</v>
      </c>
    </row>
    <row r="126" spans="1:17" x14ac:dyDescent="0.4">
      <c r="A126">
        <v>3</v>
      </c>
      <c r="B126">
        <v>6.9</v>
      </c>
      <c r="C126">
        <v>3.2</v>
      </c>
      <c r="D126">
        <v>5.7</v>
      </c>
      <c r="E126">
        <v>2.2999999999999998</v>
      </c>
      <c r="F126">
        <v>1</v>
      </c>
      <c r="L126">
        <v>3.0059256112197676</v>
      </c>
      <c r="M126">
        <v>-1.8845885479968987</v>
      </c>
      <c r="N126">
        <f t="shared" si="2"/>
        <v>3.0059256112197676</v>
      </c>
      <c r="O126">
        <f t="shared" si="2"/>
        <v>0</v>
      </c>
      <c r="P126">
        <f t="shared" si="3"/>
        <v>3.0059256112197676</v>
      </c>
      <c r="Q126">
        <f>(P126-Table134[[#This Row],[Species_encoded]])^2</f>
        <v>3.5112868327836208E-5</v>
      </c>
    </row>
    <row r="127" spans="1:17" x14ac:dyDescent="0.4">
      <c r="A127">
        <v>3</v>
      </c>
      <c r="B127">
        <v>5.6</v>
      </c>
      <c r="C127">
        <v>2.8</v>
      </c>
      <c r="D127">
        <v>4.9000000000000004</v>
      </c>
      <c r="E127">
        <v>2</v>
      </c>
      <c r="F127">
        <v>1</v>
      </c>
      <c r="L127">
        <v>2.8636513768848957</v>
      </c>
      <c r="M127">
        <v>-1.7437884412722406</v>
      </c>
      <c r="N127">
        <f t="shared" si="2"/>
        <v>2.8636513768848957</v>
      </c>
      <c r="O127">
        <f t="shared" si="2"/>
        <v>0</v>
      </c>
      <c r="P127">
        <f t="shared" si="3"/>
        <v>2.8636513768848957</v>
      </c>
      <c r="Q127">
        <f>(P127-Table134[[#This Row],[Species_encoded]])^2</f>
        <v>1.859094702538476E-2</v>
      </c>
    </row>
    <row r="128" spans="1:17" x14ac:dyDescent="0.4">
      <c r="A128">
        <v>3</v>
      </c>
      <c r="B128">
        <v>7.7</v>
      </c>
      <c r="C128">
        <v>2.8</v>
      </c>
      <c r="D128">
        <v>6.7</v>
      </c>
      <c r="E128">
        <v>2</v>
      </c>
      <c r="F128">
        <v>1</v>
      </c>
      <c r="L128">
        <v>3.1358572831689244</v>
      </c>
      <c r="M128">
        <v>-2.0056409656340373</v>
      </c>
      <c r="N128">
        <f t="shared" si="2"/>
        <v>3.1358572831689244</v>
      </c>
      <c r="O128">
        <f t="shared" si="2"/>
        <v>0</v>
      </c>
      <c r="P128">
        <f t="shared" si="3"/>
        <v>3.1358572831689244</v>
      </c>
      <c r="Q128">
        <f>(P128-Table134[[#This Row],[Species_encoded]])^2</f>
        <v>1.8457201390041315E-2</v>
      </c>
    </row>
    <row r="129" spans="1:17" x14ac:dyDescent="0.4">
      <c r="A129">
        <v>3</v>
      </c>
      <c r="B129">
        <v>6.3</v>
      </c>
      <c r="C129">
        <v>2.7</v>
      </c>
      <c r="D129">
        <v>4.9000000000000004</v>
      </c>
      <c r="E129">
        <v>1.8</v>
      </c>
      <c r="F129">
        <v>1</v>
      </c>
      <c r="L129">
        <v>2.6254126269130218</v>
      </c>
      <c r="M129">
        <v>-1.5231931845833331</v>
      </c>
      <c r="N129">
        <f t="shared" si="2"/>
        <v>2.6254126269130218</v>
      </c>
      <c r="O129">
        <f t="shared" si="2"/>
        <v>0</v>
      </c>
      <c r="P129">
        <f t="shared" si="3"/>
        <v>2.6254126269130218</v>
      </c>
      <c r="Q129">
        <f>(P129-Table134[[#This Row],[Species_encoded]])^2</f>
        <v>0.140315700076203</v>
      </c>
    </row>
    <row r="130" spans="1:17" x14ac:dyDescent="0.4">
      <c r="A130">
        <v>3</v>
      </c>
      <c r="B130">
        <v>6.7</v>
      </c>
      <c r="C130">
        <v>3.3</v>
      </c>
      <c r="D130">
        <v>5.7</v>
      </c>
      <c r="E130">
        <v>2.1</v>
      </c>
      <c r="F130">
        <v>1</v>
      </c>
      <c r="L130">
        <v>2.8783804238323416</v>
      </c>
      <c r="M130">
        <v>-1.756820680257744</v>
      </c>
      <c r="N130">
        <f t="shared" si="2"/>
        <v>2.8783804238323416</v>
      </c>
      <c r="O130">
        <f t="shared" si="2"/>
        <v>0</v>
      </c>
      <c r="P130">
        <f t="shared" si="3"/>
        <v>2.8783804238323416</v>
      </c>
      <c r="Q130">
        <f>(P130-Table134[[#This Row],[Species_encoded]])^2</f>
        <v>1.4791321307200862E-2</v>
      </c>
    </row>
    <row r="131" spans="1:17" x14ac:dyDescent="0.4">
      <c r="A131">
        <v>3</v>
      </c>
      <c r="B131">
        <v>7.2</v>
      </c>
      <c r="C131">
        <v>3.2</v>
      </c>
      <c r="D131">
        <v>6</v>
      </c>
      <c r="E131">
        <v>1.8</v>
      </c>
      <c r="F131">
        <v>1</v>
      </c>
      <c r="L131">
        <v>2.7200598355789927</v>
      </c>
      <c r="M131">
        <v>-1.6049832185478867</v>
      </c>
      <c r="N131">
        <f t="shared" si="2"/>
        <v>2.7200598355789927</v>
      </c>
      <c r="O131">
        <f t="shared" si="2"/>
        <v>0</v>
      </c>
      <c r="P131">
        <f t="shared" si="3"/>
        <v>2.7200598355789927</v>
      </c>
      <c r="Q131">
        <f>(P131-Table134[[#This Row],[Species_encoded]])^2</f>
        <v>7.8366495656060617E-2</v>
      </c>
    </row>
    <row r="132" spans="1:17" x14ac:dyDescent="0.4">
      <c r="A132">
        <v>3</v>
      </c>
      <c r="B132">
        <v>6.2</v>
      </c>
      <c r="C132">
        <v>2.8</v>
      </c>
      <c r="D132">
        <v>4.8</v>
      </c>
      <c r="E132">
        <v>1.8</v>
      </c>
      <c r="F132">
        <v>1</v>
      </c>
      <c r="L132">
        <v>2.5785281699472855</v>
      </c>
      <c r="M132">
        <v>-1.4774846602137111</v>
      </c>
      <c r="N132">
        <f t="shared" si="2"/>
        <v>2.5785281699472855</v>
      </c>
      <c r="O132">
        <f t="shared" si="2"/>
        <v>0</v>
      </c>
      <c r="P132">
        <f t="shared" si="3"/>
        <v>2.5785281699472855</v>
      </c>
      <c r="Q132">
        <f>(P132-Table134[[#This Row],[Species_encoded]])^2</f>
        <v>0.17763850352798424</v>
      </c>
    </row>
    <row r="133" spans="1:17" x14ac:dyDescent="0.4">
      <c r="A133">
        <v>3</v>
      </c>
      <c r="B133">
        <v>6.1</v>
      </c>
      <c r="C133">
        <v>3</v>
      </c>
      <c r="D133">
        <v>4.9000000000000004</v>
      </c>
      <c r="E133">
        <v>1.8</v>
      </c>
      <c r="F133">
        <v>1</v>
      </c>
      <c r="L133">
        <v>2.5767922755857491</v>
      </c>
      <c r="M133">
        <v>-1.4712676576430761</v>
      </c>
      <c r="N133">
        <f t="shared" si="2"/>
        <v>2.5767922755857491</v>
      </c>
      <c r="O133">
        <f t="shared" si="2"/>
        <v>0</v>
      </c>
      <c r="P133">
        <f t="shared" si="3"/>
        <v>2.5767922755857491</v>
      </c>
      <c r="Q133">
        <f>(P133-Table134[[#This Row],[Species_encoded]])^2</f>
        <v>0.17910477800388855</v>
      </c>
    </row>
    <row r="134" spans="1:17" x14ac:dyDescent="0.4">
      <c r="A134">
        <v>3</v>
      </c>
      <c r="B134">
        <v>6.4</v>
      </c>
      <c r="C134">
        <v>2.8</v>
      </c>
      <c r="D134">
        <v>5.6</v>
      </c>
      <c r="E134">
        <v>2.1</v>
      </c>
      <c r="F134">
        <v>1</v>
      </c>
      <c r="L134">
        <v>3.0407335539753837</v>
      </c>
      <c r="M134">
        <v>-1.9147023108285763</v>
      </c>
      <c r="N134">
        <f t="shared" si="2"/>
        <v>3.0407335539753837</v>
      </c>
      <c r="O134">
        <f t="shared" si="2"/>
        <v>0</v>
      </c>
      <c r="P134">
        <f t="shared" si="3"/>
        <v>3.0407335539753837</v>
      </c>
      <c r="Q134">
        <f>(P134-Table134[[#This Row],[Species_encoded]])^2</f>
        <v>1.659222419465497E-3</v>
      </c>
    </row>
    <row r="135" spans="1:17" x14ac:dyDescent="0.4">
      <c r="A135">
        <v>3</v>
      </c>
      <c r="B135">
        <v>7.2</v>
      </c>
      <c r="C135">
        <v>3</v>
      </c>
      <c r="D135">
        <v>5.8</v>
      </c>
      <c r="E135">
        <v>1.6</v>
      </c>
      <c r="F135">
        <v>1</v>
      </c>
      <c r="L135">
        <v>2.5673355548661903</v>
      </c>
      <c r="M135">
        <v>-1.4612587246299231</v>
      </c>
      <c r="N135">
        <f t="shared" ref="N135:O155" si="4">MAX(L135,0)</f>
        <v>2.5673355548661903</v>
      </c>
      <c r="O135">
        <f t="shared" si="4"/>
        <v>0</v>
      </c>
      <c r="P135">
        <f t="shared" ref="P135:P155" si="5">N135+O135</f>
        <v>2.5673355548661903</v>
      </c>
      <c r="Q135">
        <f>(P135-Table134[[#This Row],[Species_encoded]])^2</f>
        <v>0.18719852208294746</v>
      </c>
    </row>
    <row r="136" spans="1:17" x14ac:dyDescent="0.4">
      <c r="A136">
        <v>3</v>
      </c>
      <c r="B136">
        <v>7.4</v>
      </c>
      <c r="C136">
        <v>2.8</v>
      </c>
      <c r="D136">
        <v>6.1</v>
      </c>
      <c r="E136">
        <v>1.9</v>
      </c>
      <c r="F136">
        <v>1</v>
      </c>
      <c r="L136">
        <v>2.9023440913595664</v>
      </c>
      <c r="M136">
        <v>-1.7855522550872824</v>
      </c>
      <c r="N136">
        <f t="shared" si="4"/>
        <v>2.9023440913595664</v>
      </c>
      <c r="O136">
        <f t="shared" si="4"/>
        <v>0</v>
      </c>
      <c r="P136">
        <f t="shared" si="5"/>
        <v>2.9023440913595664</v>
      </c>
      <c r="Q136">
        <f>(P136-Table134[[#This Row],[Species_encoded]])^2</f>
        <v>9.5366764923887157E-3</v>
      </c>
    </row>
    <row r="137" spans="1:17" x14ac:dyDescent="0.4">
      <c r="A137">
        <v>3</v>
      </c>
      <c r="B137">
        <v>7.9</v>
      </c>
      <c r="C137">
        <v>3.8</v>
      </c>
      <c r="D137">
        <v>6.4</v>
      </c>
      <c r="E137">
        <v>2</v>
      </c>
      <c r="F137">
        <v>1</v>
      </c>
      <c r="L137">
        <v>2.7013170008873724</v>
      </c>
      <c r="M137">
        <v>-1.5866650557346682</v>
      </c>
      <c r="N137">
        <f t="shared" si="4"/>
        <v>2.7013170008873724</v>
      </c>
      <c r="O137">
        <f t="shared" si="4"/>
        <v>0</v>
      </c>
      <c r="P137">
        <f t="shared" si="5"/>
        <v>2.7013170008873724</v>
      </c>
      <c r="Q137">
        <f>(P137-Table134[[#This Row],[Species_encoded]])^2</f>
        <v>8.9211533958913916E-2</v>
      </c>
    </row>
    <row r="138" spans="1:17" x14ac:dyDescent="0.4">
      <c r="A138">
        <v>3</v>
      </c>
      <c r="B138">
        <v>6.4</v>
      </c>
      <c r="C138">
        <v>2.8</v>
      </c>
      <c r="D138">
        <v>5.6</v>
      </c>
      <c r="E138">
        <v>2.2000000000000002</v>
      </c>
      <c r="F138">
        <v>1</v>
      </c>
      <c r="L138">
        <v>3.10884685405391</v>
      </c>
      <c r="M138">
        <v>-1.9810141125481042</v>
      </c>
      <c r="N138">
        <f t="shared" si="4"/>
        <v>3.10884685405391</v>
      </c>
      <c r="O138">
        <f t="shared" si="4"/>
        <v>0</v>
      </c>
      <c r="P138">
        <f t="shared" si="5"/>
        <v>3.10884685405391</v>
      </c>
      <c r="Q138">
        <f>(P138-Table134[[#This Row],[Species_encoded]])^2</f>
        <v>1.1847637637433192E-2</v>
      </c>
    </row>
    <row r="139" spans="1:17" x14ac:dyDescent="0.4">
      <c r="A139">
        <v>3</v>
      </c>
      <c r="B139">
        <v>6.3</v>
      </c>
      <c r="C139">
        <v>2.8</v>
      </c>
      <c r="D139">
        <v>5.0999999999999996</v>
      </c>
      <c r="E139">
        <v>1.5</v>
      </c>
      <c r="F139">
        <v>1</v>
      </c>
      <c r="L139">
        <v>2.4662212892816409</v>
      </c>
      <c r="M139">
        <v>-1.3637493012237352</v>
      </c>
      <c r="N139">
        <f t="shared" si="4"/>
        <v>2.4662212892816409</v>
      </c>
      <c r="O139">
        <f t="shared" si="4"/>
        <v>0</v>
      </c>
      <c r="P139">
        <f t="shared" si="5"/>
        <v>2.4662212892816409</v>
      </c>
      <c r="Q139">
        <f>(P139-Table134[[#This Row],[Species_encoded]])^2</f>
        <v>0.28491971201615374</v>
      </c>
    </row>
    <row r="140" spans="1:17" x14ac:dyDescent="0.4">
      <c r="A140">
        <v>3</v>
      </c>
      <c r="B140">
        <v>6.1</v>
      </c>
      <c r="C140">
        <v>2.6</v>
      </c>
      <c r="D140">
        <v>5.6</v>
      </c>
      <c r="E140">
        <v>1.4</v>
      </c>
      <c r="F140">
        <v>1</v>
      </c>
      <c r="L140">
        <v>2.6772406597497147</v>
      </c>
      <c r="M140">
        <v>-1.5571705119620087</v>
      </c>
      <c r="N140">
        <f t="shared" si="4"/>
        <v>2.6772406597497147</v>
      </c>
      <c r="O140">
        <f t="shared" si="4"/>
        <v>0</v>
      </c>
      <c r="P140">
        <f t="shared" si="5"/>
        <v>2.6772406597497147</v>
      </c>
      <c r="Q140">
        <f>(P140-Table134[[#This Row],[Species_encoded]])^2</f>
        <v>0.10417359171879943</v>
      </c>
    </row>
    <row r="141" spans="1:17" x14ac:dyDescent="0.4">
      <c r="A141">
        <v>3</v>
      </c>
      <c r="B141">
        <v>7.7</v>
      </c>
      <c r="C141">
        <v>3</v>
      </c>
      <c r="D141">
        <v>6.1</v>
      </c>
      <c r="E141">
        <v>2.2999999999999998</v>
      </c>
      <c r="F141">
        <v>1</v>
      </c>
      <c r="L141">
        <v>3.0614970853496564</v>
      </c>
      <c r="M141">
        <v>-1.9441486487952662</v>
      </c>
      <c r="N141">
        <f t="shared" si="4"/>
        <v>3.0614970853496564</v>
      </c>
      <c r="O141">
        <f t="shared" si="4"/>
        <v>0</v>
      </c>
      <c r="P141">
        <f t="shared" si="5"/>
        <v>3.0614970853496564</v>
      </c>
      <c r="Q141">
        <f>(P141-Table134[[#This Row],[Species_encoded]])^2</f>
        <v>3.7818915065029198E-3</v>
      </c>
    </row>
    <row r="142" spans="1:17" x14ac:dyDescent="0.4">
      <c r="A142">
        <v>3</v>
      </c>
      <c r="B142">
        <v>6.3</v>
      </c>
      <c r="C142">
        <v>3.4</v>
      </c>
      <c r="D142">
        <v>5.6</v>
      </c>
      <c r="E142">
        <v>2.4</v>
      </c>
      <c r="F142">
        <v>1</v>
      </c>
      <c r="L142">
        <v>3.0918343093293013</v>
      </c>
      <c r="M142">
        <v>-1.9599171115766765</v>
      </c>
      <c r="N142">
        <f t="shared" si="4"/>
        <v>3.0918343093293013</v>
      </c>
      <c r="O142">
        <f t="shared" si="4"/>
        <v>0</v>
      </c>
      <c r="P142">
        <f t="shared" si="5"/>
        <v>3.0918343093293013</v>
      </c>
      <c r="Q142">
        <f>(P142-Table134[[#This Row],[Species_encoded]])^2</f>
        <v>8.4335403699897869E-3</v>
      </c>
    </row>
    <row r="143" spans="1:17" x14ac:dyDescent="0.4">
      <c r="A143">
        <v>3</v>
      </c>
      <c r="B143">
        <v>6.4</v>
      </c>
      <c r="C143">
        <v>3.1</v>
      </c>
      <c r="D143">
        <v>5.5</v>
      </c>
      <c r="E143">
        <v>1.8</v>
      </c>
      <c r="F143">
        <v>1</v>
      </c>
      <c r="L143">
        <v>2.7135412852681293</v>
      </c>
      <c r="M143">
        <v>-1.5966539351502227</v>
      </c>
      <c r="N143">
        <f t="shared" si="4"/>
        <v>2.7135412852681293</v>
      </c>
      <c r="O143">
        <f t="shared" si="4"/>
        <v>0</v>
      </c>
      <c r="P143">
        <f t="shared" si="5"/>
        <v>2.7135412852681293</v>
      </c>
      <c r="Q143">
        <f>(P143-Table134[[#This Row],[Species_encoded]])^2</f>
        <v>8.2058595245835267E-2</v>
      </c>
    </row>
    <row r="144" spans="1:17" x14ac:dyDescent="0.4">
      <c r="A144">
        <v>3</v>
      </c>
      <c r="B144">
        <v>6</v>
      </c>
      <c r="C144">
        <v>3</v>
      </c>
      <c r="D144">
        <v>4.8</v>
      </c>
      <c r="E144">
        <v>1.8</v>
      </c>
      <c r="F144">
        <v>1</v>
      </c>
      <c r="L144">
        <v>2.5585587006684625</v>
      </c>
      <c r="M144">
        <v>-1.4539497645935333</v>
      </c>
      <c r="N144">
        <f t="shared" si="4"/>
        <v>2.5585587006684625</v>
      </c>
      <c r="O144">
        <f t="shared" si="4"/>
        <v>0</v>
      </c>
      <c r="P144">
        <f t="shared" si="5"/>
        <v>2.5585587006684625</v>
      </c>
      <c r="Q144">
        <f>(P144-Table134[[#This Row],[Species_encoded]])^2</f>
        <v>0.19487042075551611</v>
      </c>
    </row>
    <row r="145" spans="1:17" x14ac:dyDescent="0.4">
      <c r="A145">
        <v>3</v>
      </c>
      <c r="B145">
        <v>6.9</v>
      </c>
      <c r="C145">
        <v>3.1</v>
      </c>
      <c r="D145">
        <v>5.4</v>
      </c>
      <c r="E145">
        <v>2.1</v>
      </c>
      <c r="F145">
        <v>1</v>
      </c>
      <c r="L145">
        <v>2.787650726132191</v>
      </c>
      <c r="M145">
        <v>-1.6785323461993238</v>
      </c>
      <c r="N145">
        <f t="shared" si="4"/>
        <v>2.787650726132191</v>
      </c>
      <c r="O145">
        <f t="shared" si="4"/>
        <v>0</v>
      </c>
      <c r="P145">
        <f t="shared" si="5"/>
        <v>2.787650726132191</v>
      </c>
      <c r="Q145">
        <f>(P145-Table134[[#This Row],[Species_encoded]])^2</f>
        <v>4.5092214112185745E-2</v>
      </c>
    </row>
    <row r="146" spans="1:17" x14ac:dyDescent="0.4">
      <c r="A146">
        <v>3</v>
      </c>
      <c r="B146">
        <v>6.7</v>
      </c>
      <c r="C146">
        <v>3.1</v>
      </c>
      <c r="D146">
        <v>5.6</v>
      </c>
      <c r="E146">
        <v>2.4</v>
      </c>
      <c r="F146">
        <v>1</v>
      </c>
      <c r="L146">
        <v>3.1031223658384963</v>
      </c>
      <c r="M146">
        <v>-1.9785962714969527</v>
      </c>
      <c r="N146">
        <f t="shared" si="4"/>
        <v>3.1031223658384963</v>
      </c>
      <c r="O146">
        <f t="shared" si="4"/>
        <v>0</v>
      </c>
      <c r="P146">
        <f t="shared" si="5"/>
        <v>3.1031223658384963</v>
      </c>
      <c r="Q146">
        <f>(P146-Table134[[#This Row],[Species_encoded]])^2</f>
        <v>1.0634222336128674E-2</v>
      </c>
    </row>
    <row r="147" spans="1:17" x14ac:dyDescent="0.4">
      <c r="A147">
        <v>3</v>
      </c>
      <c r="B147">
        <v>6.9</v>
      </c>
      <c r="C147">
        <v>3.1</v>
      </c>
      <c r="D147">
        <v>5.0999999999999996</v>
      </c>
      <c r="E147">
        <v>2.2999999999999998</v>
      </c>
      <c r="F147">
        <v>1</v>
      </c>
      <c r="L147">
        <v>2.8131781593102705</v>
      </c>
      <c r="M147">
        <v>-1.709332719959781</v>
      </c>
      <c r="N147">
        <f t="shared" si="4"/>
        <v>2.8131781593102705</v>
      </c>
      <c r="O147">
        <f t="shared" si="4"/>
        <v>0</v>
      </c>
      <c r="P147">
        <f t="shared" si="5"/>
        <v>2.8131781593102705</v>
      </c>
      <c r="Q147">
        <f>(P147-Table134[[#This Row],[Species_encoded]])^2</f>
        <v>3.4902400158698672E-2</v>
      </c>
    </row>
    <row r="148" spans="1:17" x14ac:dyDescent="0.4">
      <c r="A148">
        <v>3</v>
      </c>
      <c r="B148">
        <v>5.8</v>
      </c>
      <c r="C148">
        <v>2.7</v>
      </c>
      <c r="D148">
        <v>5.0999999999999996</v>
      </c>
      <c r="E148">
        <v>1.9</v>
      </c>
      <c r="F148">
        <v>1</v>
      </c>
      <c r="L148">
        <v>2.8606561086893905</v>
      </c>
      <c r="M148">
        <v>-1.7405030569718765</v>
      </c>
      <c r="N148">
        <f t="shared" si="4"/>
        <v>2.8606561086893905</v>
      </c>
      <c r="O148">
        <f t="shared" si="4"/>
        <v>0</v>
      </c>
      <c r="P148">
        <f t="shared" si="5"/>
        <v>2.8606561086893905</v>
      </c>
      <c r="Q148">
        <f>(P148-Table134[[#This Row],[Species_encoded]])^2</f>
        <v>1.9416720045582963E-2</v>
      </c>
    </row>
    <row r="149" spans="1:17" x14ac:dyDescent="0.4">
      <c r="A149">
        <v>3</v>
      </c>
      <c r="B149">
        <v>6.8</v>
      </c>
      <c r="C149">
        <v>3.2</v>
      </c>
      <c r="D149">
        <v>5.9</v>
      </c>
      <c r="E149">
        <v>2.2999999999999998</v>
      </c>
      <c r="F149">
        <v>1</v>
      </c>
      <c r="L149">
        <v>3.0983912032814556</v>
      </c>
      <c r="M149">
        <v>-1.9690938846259542</v>
      </c>
      <c r="N149">
        <f t="shared" si="4"/>
        <v>3.0983912032814556</v>
      </c>
      <c r="O149">
        <f t="shared" si="4"/>
        <v>0</v>
      </c>
      <c r="P149">
        <f t="shared" si="5"/>
        <v>3.0983912032814556</v>
      </c>
      <c r="Q149">
        <f>(P149-Table134[[#This Row],[Species_encoded]])^2</f>
        <v>9.6808288831727127E-3</v>
      </c>
    </row>
    <row r="150" spans="1:17" x14ac:dyDescent="0.4">
      <c r="A150">
        <v>3</v>
      </c>
      <c r="B150">
        <v>6.7</v>
      </c>
      <c r="C150">
        <v>3.3</v>
      </c>
      <c r="D150">
        <v>5.7</v>
      </c>
      <c r="E150">
        <v>2.5</v>
      </c>
      <c r="F150">
        <v>1</v>
      </c>
      <c r="L150">
        <v>3.1508336241464479</v>
      </c>
      <c r="M150">
        <v>-2.0220678871358557</v>
      </c>
      <c r="N150">
        <f t="shared" si="4"/>
        <v>3.1508336241464479</v>
      </c>
      <c r="O150">
        <f t="shared" si="4"/>
        <v>0</v>
      </c>
      <c r="P150">
        <f t="shared" si="5"/>
        <v>3.1508336241464479</v>
      </c>
      <c r="Q150">
        <f>(P150-Table134[[#This Row],[Species_encoded]])^2</f>
        <v>2.2750782173151896E-2</v>
      </c>
    </row>
    <row r="151" spans="1:17" x14ac:dyDescent="0.4">
      <c r="A151">
        <v>3</v>
      </c>
      <c r="B151">
        <v>6.7</v>
      </c>
      <c r="C151">
        <v>3</v>
      </c>
      <c r="D151">
        <v>5.2</v>
      </c>
      <c r="E151">
        <v>2.2999999999999998</v>
      </c>
      <c r="F151">
        <v>1</v>
      </c>
      <c r="L151">
        <v>2.9160610585031224</v>
      </c>
      <c r="M151">
        <v>-1.8049107948593732</v>
      </c>
      <c r="N151">
        <f t="shared" si="4"/>
        <v>2.9160610585031224</v>
      </c>
      <c r="O151">
        <f t="shared" si="4"/>
        <v>0</v>
      </c>
      <c r="P151">
        <f t="shared" si="5"/>
        <v>2.9160610585031224</v>
      </c>
      <c r="Q151">
        <f>(P151-Table134[[#This Row],[Species_encoded]])^2</f>
        <v>7.0457458996162469E-3</v>
      </c>
    </row>
    <row r="152" spans="1:17" x14ac:dyDescent="0.4">
      <c r="A152">
        <v>3</v>
      </c>
      <c r="B152">
        <v>6.3</v>
      </c>
      <c r="C152">
        <v>2.5</v>
      </c>
      <c r="D152">
        <v>5</v>
      </c>
      <c r="E152">
        <v>1.9</v>
      </c>
      <c r="F152">
        <v>1</v>
      </c>
      <c r="L152">
        <v>2.7877274134147729</v>
      </c>
      <c r="M152">
        <v>-1.6802273255025515</v>
      </c>
      <c r="N152">
        <f t="shared" si="4"/>
        <v>2.7877274134147729</v>
      </c>
      <c r="O152">
        <f t="shared" si="4"/>
        <v>0</v>
      </c>
      <c r="P152">
        <f t="shared" si="5"/>
        <v>2.7877274134147729</v>
      </c>
      <c r="Q152">
        <f>(P152-Table134[[#This Row],[Species_encoded]])^2</f>
        <v>4.5059651015582729E-2</v>
      </c>
    </row>
    <row r="153" spans="1:17" x14ac:dyDescent="0.4">
      <c r="A153">
        <v>3</v>
      </c>
      <c r="B153">
        <v>6.5</v>
      </c>
      <c r="C153">
        <v>3</v>
      </c>
      <c r="D153">
        <v>5.2</v>
      </c>
      <c r="E153">
        <v>2</v>
      </c>
      <c r="F153">
        <v>1</v>
      </c>
      <c r="L153">
        <v>2.7490534530856205</v>
      </c>
      <c r="M153">
        <v>-1.6392217567207696</v>
      </c>
      <c r="N153">
        <f t="shared" si="4"/>
        <v>2.7490534530856205</v>
      </c>
      <c r="O153">
        <f t="shared" si="4"/>
        <v>0</v>
      </c>
      <c r="P153">
        <f t="shared" si="5"/>
        <v>2.7490534530856205</v>
      </c>
      <c r="Q153">
        <f>(P153-Table134[[#This Row],[Species_encoded]])^2</f>
        <v>6.2974169408250846E-2</v>
      </c>
    </row>
    <row r="154" spans="1:17" x14ac:dyDescent="0.4">
      <c r="A154">
        <v>3</v>
      </c>
      <c r="B154">
        <v>6.2</v>
      </c>
      <c r="C154">
        <v>3.4</v>
      </c>
      <c r="D154">
        <v>5.4</v>
      </c>
      <c r="E154">
        <v>2.2999999999999998</v>
      </c>
      <c r="F154">
        <v>1</v>
      </c>
      <c r="L154">
        <v>2.9685877120071646</v>
      </c>
      <c r="M154">
        <v>-1.8423463402480733</v>
      </c>
      <c r="N154">
        <f t="shared" si="4"/>
        <v>2.9685877120071646</v>
      </c>
      <c r="O154">
        <f t="shared" si="4"/>
        <v>0</v>
      </c>
      <c r="P154">
        <f t="shared" si="5"/>
        <v>2.9685877120071646</v>
      </c>
      <c r="Q154">
        <f>(P154-Table134[[#This Row],[Species_encoded]])^2</f>
        <v>9.8673183694482814E-4</v>
      </c>
    </row>
    <row r="155" spans="1:17" x14ac:dyDescent="0.4">
      <c r="A155">
        <v>3</v>
      </c>
      <c r="B155">
        <v>5.9</v>
      </c>
      <c r="C155">
        <v>3</v>
      </c>
      <c r="D155">
        <v>5.0999999999999996</v>
      </c>
      <c r="E155">
        <v>1.8</v>
      </c>
      <c r="F155">
        <v>1</v>
      </c>
      <c r="L155">
        <v>2.6879240150564749</v>
      </c>
      <c r="M155">
        <v>-1.5723961777821214</v>
      </c>
      <c r="N155">
        <f t="shared" si="4"/>
        <v>2.6879240150564749</v>
      </c>
      <c r="O155">
        <f t="shared" si="4"/>
        <v>0</v>
      </c>
      <c r="P155">
        <f t="shared" si="5"/>
        <v>2.6879240150564749</v>
      </c>
      <c r="Q155">
        <f>(P155-Table134[[#This Row],[Species_encoded]])^2</f>
        <v>9.7391420378471288E-2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E8"/>
  <sheetViews>
    <sheetView zoomScale="65" workbookViewId="0">
      <selection activeCell="B17" sqref="B17"/>
    </sheetView>
  </sheetViews>
  <sheetFormatPr baseColWidth="10" defaultRowHeight="32" x14ac:dyDescent="0.4"/>
  <cols>
    <col min="1" max="1" width="17.4140625" bestFit="1" customWidth="1"/>
    <col min="2" max="2" width="15.08203125" bestFit="1" customWidth="1"/>
    <col min="3" max="3" width="12.25" bestFit="1" customWidth="1"/>
    <col min="4" max="4" width="11.08203125" bestFit="1" customWidth="1"/>
    <col min="5" max="6" width="10.33203125" bestFit="1" customWidth="1"/>
  </cols>
  <sheetData>
    <row r="3" spans="1:5" x14ac:dyDescent="0.4">
      <c r="A3" s="1" t="s">
        <v>9</v>
      </c>
      <c r="B3" s="1" t="s">
        <v>11</v>
      </c>
    </row>
    <row r="4" spans="1:5" x14ac:dyDescent="0.4">
      <c r="A4" s="1" t="s">
        <v>8</v>
      </c>
      <c r="B4" t="s">
        <v>5</v>
      </c>
      <c r="C4" t="s">
        <v>6</v>
      </c>
      <c r="D4" t="s">
        <v>7</v>
      </c>
      <c r="E4" t="s">
        <v>10</v>
      </c>
    </row>
    <row r="5" spans="1:5" x14ac:dyDescent="0.4">
      <c r="A5" s="2">
        <v>1</v>
      </c>
      <c r="B5">
        <v>50</v>
      </c>
      <c r="E5">
        <v>50</v>
      </c>
    </row>
    <row r="6" spans="1:5" x14ac:dyDescent="0.4">
      <c r="A6" s="2">
        <v>2</v>
      </c>
      <c r="C6">
        <v>50</v>
      </c>
      <c r="E6">
        <v>50</v>
      </c>
    </row>
    <row r="7" spans="1:5" x14ac:dyDescent="0.4">
      <c r="A7" s="2">
        <v>3</v>
      </c>
      <c r="D7">
        <v>50</v>
      </c>
      <c r="E7">
        <v>50</v>
      </c>
    </row>
    <row r="8" spans="1:5" x14ac:dyDescent="0.4">
      <c r="A8" s="2" t="s">
        <v>10</v>
      </c>
      <c r="B8">
        <v>50</v>
      </c>
      <c r="C8">
        <v>50</v>
      </c>
      <c r="D8">
        <v>50</v>
      </c>
      <c r="E8">
        <v>150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Iris</vt:lpstr>
      <vt:lpstr>linear</vt:lpstr>
      <vt:lpstr>nn</vt:lpstr>
      <vt:lpstr>mmult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sarah5tb</cp:lastModifiedBy>
  <dcterms:modified xsi:type="dcterms:W3CDTF">2024-07-26T12:49:30Z</dcterms:modified>
</cp:coreProperties>
</file>