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rah\Documents\IronSarah\labs\module 2\lab17\"/>
    </mc:Choice>
  </mc:AlternateContent>
  <xr:revisionPtr revIDLastSave="0" documentId="13_ncr:1_{B9D543D6-26FA-4ABC-A6A0-045C99DF84DA}" xr6:coauthVersionLast="47" xr6:coauthVersionMax="47" xr10:uidLastSave="{00000000-0000-0000-0000-000000000000}"/>
  <bookViews>
    <workbookView xWindow="-96" yWindow="-96" windowWidth="19992" windowHeight="12792" activeTab="3" xr2:uid="{00000000-000D-0000-FFFF-FFFF00000000}"/>
  </bookViews>
  <sheets>
    <sheet name="Data" sheetId="1" r:id="rId1"/>
    <sheet name="Statistics" sheetId="2" r:id="rId2"/>
    <sheet name="Feuil3" sheetId="5" r:id="rId3"/>
    <sheet name="Prediction" sheetId="3" r:id="rId4"/>
  </sheets>
  <externalReferences>
    <externalReference r:id="rId5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3" l="1"/>
  <c r="Y3" i="3"/>
  <c r="B16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C22" i="5"/>
  <c r="H4" i="5"/>
  <c r="C23" i="5"/>
  <c r="H5" i="5"/>
  <c r="H6" i="5"/>
  <c r="H7" i="5"/>
  <c r="H2" i="5"/>
  <c r="H8" i="5"/>
  <c r="H3" i="5"/>
  <c r="B12" i="2" l="1"/>
  <c r="D23" i="5"/>
  <c r="E23" i="5"/>
  <c r="D22" i="5"/>
  <c r="E22" i="5"/>
</calcChain>
</file>

<file path=xl/sharedStrings.xml><?xml version="1.0" encoding="utf-8"?>
<sst xmlns="http://schemas.openxmlformats.org/spreadsheetml/2006/main" count="721" uniqueCount="425">
  <si>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</si>
  <si>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</si>
  <si>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</si>
  <si>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</si>
  <si>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</si>
  <si>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</si>
  <si>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</si>
  <si>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</si>
  <si>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</si>
  <si>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</si>
  <si>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</si>
  <si>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</si>
  <si>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</si>
  <si>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</si>
  <si>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</si>
  <si>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</si>
  <si>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</si>
  <si>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</si>
  <si>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</si>
  <si>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</si>
  <si>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</si>
  <si>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</si>
  <si>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</si>
  <si>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</si>
  <si>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</si>
  <si>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</si>
  <si>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</si>
  <si>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</si>
  <si>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</si>
  <si>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</si>
  <si>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</si>
  <si>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</si>
  <si>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</si>
  <si>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</si>
  <si>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</si>
  <si>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</si>
  <si>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</si>
  <si>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</si>
  <si>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</si>
  <si>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</si>
  <si>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</si>
  <si>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</si>
  <si>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</si>
  <si>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</si>
  <si>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</si>
  <si>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</si>
  <si>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</si>
  <si>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</si>
  <si>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</si>
  <si>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</si>
  <si>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</si>
  <si>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</si>
  <si>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</si>
  <si>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</si>
  <si>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</si>
  <si>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</si>
  <si>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</si>
  <si>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</si>
  <si>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</si>
  <si>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</si>
  <si>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</si>
  <si>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</si>
  <si>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</si>
  <si>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</si>
  <si>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</si>
  <si>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</si>
  <si>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</si>
  <si>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</si>
  <si>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</si>
  <si>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</si>
  <si>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</si>
  <si>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</si>
  <si>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</si>
  <si>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</si>
  <si>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</si>
  <si>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</si>
  <si>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</si>
  <si>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</si>
  <si>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</si>
  <si>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</si>
  <si>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</si>
  <si>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</si>
  <si>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</si>
  <si>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</si>
  <si>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</si>
  <si>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</si>
  <si>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</si>
  <si>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</si>
  <si>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</si>
  <si>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</si>
  <si>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</si>
  <si>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</si>
  <si>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</si>
  <si>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</si>
  <si>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</si>
  <si>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</si>
  <si>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</si>
  <si>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</si>
  <si>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</si>
  <si>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</si>
  <si>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</si>
  <si>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</si>
  <si>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</si>
  <si>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</si>
  <si>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</si>
  <si>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</si>
  <si>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</si>
  <si>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</si>
  <si>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</si>
  <si>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</si>
  <si>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</si>
  <si>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</si>
  <si>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</si>
  <si>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</si>
  <si>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</si>
  <si>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</si>
  <si>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</si>
  <si>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</si>
  <si>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</si>
  <si>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</si>
  <si>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</si>
  <si>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</si>
  <si>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</si>
  <si>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</si>
  <si>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</si>
  <si>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</si>
  <si>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</si>
  <si>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</si>
  <si>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</si>
  <si>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</si>
  <si>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</si>
  <si>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</si>
  <si>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</si>
  <si>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</si>
  <si>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</si>
  <si>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</si>
  <si>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</si>
  <si>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</si>
  <si>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</si>
  <si>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</si>
  <si>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</si>
  <si>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</si>
  <si>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</si>
  <si>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</si>
  <si>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</si>
  <si>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</si>
  <si>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</si>
  <si>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</si>
  <si>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</si>
  <si>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</si>
  <si>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</si>
  <si>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</si>
  <si>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</si>
  <si>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</si>
  <si>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</si>
  <si>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</si>
  <si>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</si>
  <si>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</si>
  <si>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</si>
  <si>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</si>
  <si>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</si>
  <si>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</si>
  <si>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</si>
  <si>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</si>
  <si>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</si>
  <si>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</si>
  <si>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</si>
  <si>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</si>
  <si>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</si>
  <si>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</si>
  <si>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</si>
  <si>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</si>
  <si>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</si>
  <si>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</si>
  <si>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</si>
  <si>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</si>
  <si>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</si>
  <si>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</si>
  <si>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</si>
  <si>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</si>
  <si>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</si>
  <si>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</si>
  <si>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</si>
  <si>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</si>
  <si>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</si>
  <si>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</si>
  <si>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</si>
  <si>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</si>
  <si>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</si>
  <si>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</si>
  <si>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</si>
  <si>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</si>
  <si>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</si>
  <si>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</si>
  <si>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</si>
  <si>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</si>
  <si>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</si>
  <si>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</si>
  <si>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</si>
  <si>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</si>
  <si>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</si>
  <si>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</si>
  <si>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</si>
  <si>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</si>
  <si>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</si>
  <si>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</si>
  <si>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</si>
  <si>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</si>
  <si>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</si>
  <si>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</si>
  <si>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</si>
  <si>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</si>
  <si>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</si>
  <si>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</si>
  <si>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</si>
  <si>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</si>
  <si>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</si>
  <si>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</si>
  <si>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</si>
  <si>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</si>
  <si>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</si>
  <si>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</si>
  <si>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</si>
  <si>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</si>
  <si>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</si>
  <si>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</si>
  <si>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</si>
  <si>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</si>
  <si>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</si>
  <si>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</si>
  <si>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</si>
  <si>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</si>
  <si>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</si>
  <si>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</si>
  <si>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</si>
  <si>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</si>
  <si>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</si>
  <si>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</si>
  <si>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</si>
  <si>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</si>
  <si>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</si>
  <si>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</si>
  <si>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</si>
  <si>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</si>
  <si>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</si>
  <si>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</si>
  <si>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</si>
  <si>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</si>
  <si>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</si>
  <si>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</si>
  <si>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</si>
  <si>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</si>
  <si>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</si>
  <si>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</si>
  <si>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</si>
  <si>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</si>
  <si>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</si>
  <si>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</si>
  <si>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</si>
  <si>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</si>
  <si>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</si>
  <si>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</si>
  <si>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</si>
  <si>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</si>
  <si>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</si>
  <si>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</si>
  <si>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</si>
  <si>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</si>
  <si>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</si>
  <si>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</si>
  <si>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</si>
  <si>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</si>
  <si>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</si>
  <si>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</si>
  <si>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</si>
  <si>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</si>
  <si>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</si>
  <si>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</si>
  <si>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</si>
  <si>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</si>
  <si>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</si>
  <si>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</si>
  <si>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</si>
  <si>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</si>
  <si>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</si>
  <si>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</si>
  <si>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</si>
  <si>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</si>
  <si>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</si>
  <si>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</si>
  <si>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</si>
  <si>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</si>
  <si>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</si>
  <si>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</si>
  <si>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</si>
  <si>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</si>
  <si>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</si>
  <si>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</si>
  <si>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</si>
  <si>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</si>
  <si>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</si>
  <si>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</si>
  <si>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</si>
  <si>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</si>
  <si>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</si>
  <si>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</si>
  <si>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</si>
  <si>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</si>
  <si>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</si>
  <si>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</si>
  <si>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</si>
  <si>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</si>
  <si>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</si>
  <si>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</si>
  <si>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</si>
  <si>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</si>
  <si>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</si>
  <si>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</si>
  <si>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</si>
  <si>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</si>
  <si>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</si>
  <si>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</si>
  <si>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</si>
  <si>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</si>
  <si>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</si>
  <si>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</si>
  <si>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</si>
  <si>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</si>
  <si>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</si>
  <si>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</si>
  <si>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</si>
  <si>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</si>
  <si>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</si>
  <si>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</si>
  <si>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</si>
  <si>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</si>
  <si>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</si>
  <si>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</si>
  <si>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</si>
  <si>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</si>
  <si>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</si>
  <si>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</si>
  <si>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</si>
  <si>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</si>
  <si>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</si>
  <si>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</si>
  <si>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</si>
  <si>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</si>
  <si>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</si>
  <si>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</si>
  <si>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</si>
  <si>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</si>
  <si>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</si>
  <si>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</si>
  <si>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</si>
  <si>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</si>
  <si>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</si>
  <si>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</si>
  <si>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</si>
  <si>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</si>
  <si>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</si>
  <si>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</si>
  <si>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</si>
  <si>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</si>
  <si>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</si>
  <si>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</si>
  <si>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</si>
  <si>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</si>
  <si>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</si>
  <si>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</si>
  <si>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</si>
  <si>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</si>
  <si>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</si>
  <si>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</si>
  <si>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</si>
  <si>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</si>
  <si>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</si>
  <si>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</si>
  <si>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</si>
  <si>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</si>
  <si>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</si>
  <si>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</si>
  <si>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</si>
  <si>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</si>
  <si>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</si>
  <si>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</si>
  <si>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</si>
  <si>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</si>
  <si>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</si>
  <si>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</si>
  <si>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</si>
  <si>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</si>
  <si>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</si>
  <si>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</si>
  <si>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</si>
  <si>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</si>
  <si>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</si>
  <si>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</si>
  <si>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</si>
  <si>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</si>
  <si>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</si>
  <si>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</si>
  <si>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</si>
  <si>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</si>
  <si>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</si>
  <si>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</si>
  <si>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</si>
  <si>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</si>
  <si>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</si>
  <si>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Chronologie</t>
  </si>
  <si>
    <t>Valeurs</t>
  </si>
  <si>
    <t>Prévision</t>
  </si>
  <si>
    <t>Limite de confiance inférieure</t>
  </si>
  <si>
    <t>Limite de confiance supérieure</t>
  </si>
  <si>
    <t>Statistique</t>
  </si>
  <si>
    <t>Valeur</t>
  </si>
  <si>
    <t>Alpha</t>
  </si>
  <si>
    <t>Beta</t>
  </si>
  <si>
    <t>Gamma</t>
  </si>
  <si>
    <t>MASE</t>
  </si>
  <si>
    <t>SMAPE</t>
  </si>
  <si>
    <t>MAE</t>
  </si>
  <si>
    <t>RMSE</t>
  </si>
  <si>
    <t>Equation</t>
  </si>
  <si>
    <r>
      <t>y = 0,0187x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+ 0,0519x + 2,6289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</si>
</sst>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Feuil3!$B$2:$B$23</c:f>
              <c:numCache>
                <c:formatCode>General</c:formatCode>
                <c:ptCount val="22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B-46CD-8CF5-C176B1A9A18E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Feuil3!$A$2:$A$23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Feuil3!$C$2:$C$23</c:f>
              <c:numCache>
                <c:formatCode>General</c:formatCode>
                <c:ptCount val="22"/>
                <c:pt idx="19">
                  <c:v>11.0647974014282</c:v>
                </c:pt>
                <c:pt idx="20">
                  <c:v>11.819384551252552</c:v>
                </c:pt>
                <c:pt idx="21">
                  <c:v>12.630254442448987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B-46CD-8CF5-C176B1A9A18E}"/>
            </c:ext>
          </c:extLst>
        </c:ser>
        <c:ser>
          <c:idx val="2"/>
          <c:order val="2"/>
          <c:tx>
            <c:strRef>
              <c:f>Feuil3!$D$1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Feuil3!$A$2:$A$23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Feuil3!$D$2:$D$23</c:f>
              <c:numCache>
                <c:formatCode>General</c:formatCode>
                <c:ptCount val="22"/>
                <c:pt idx="19" formatCode="0.00">
                  <c:v>11.0647974014282</c:v>
                </c:pt>
                <c:pt idx="20" formatCode="0.00">
                  <c:v>10.528171658600408</c:v>
                </c:pt>
                <c:pt idx="21" formatCode="0.00">
                  <c:v>11.187211527568946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B-46CD-8CF5-C176B1A9A18E}"/>
            </c:ext>
          </c:extLst>
        </c:ser>
        <c:ser>
          <c:idx val="3"/>
          <c:order val="3"/>
          <c:tx>
            <c:strRef>
              <c:f>Feuil3!$E$1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Feuil3!$A$2:$A$23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Feuil3!$E$2:$E$23</c:f>
              <c:numCache>
                <c:formatCode>General</c:formatCode>
                <c:ptCount val="22"/>
                <c:pt idx="19" formatCode="0.00">
                  <c:v>11.0647974014282</c:v>
                </c:pt>
                <c:pt idx="20" formatCode="0.00">
                  <c:v>13.110597443904696</c:v>
                </c:pt>
                <c:pt idx="21" formatCode="0.00">
                  <c:v>14.073297357329027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B-46CD-8CF5-C176B1A9A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786304"/>
        <c:axId val="1792786720"/>
      </c:lineChart>
      <c:catAx>
        <c:axId val="179278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2786720"/>
        <c:crosses val="autoZero"/>
        <c:auto val="1"/>
        <c:lblAlgn val="ctr"/>
        <c:lblOffset val="100"/>
        <c:noMultiLvlLbl val="0"/>
      </c:catAx>
      <c:valAx>
        <c:axId val="1792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27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656824146981626E-2"/>
                  <c:y val="-0.17465915718868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8370953630796148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690682414698163E-2"/>
                  <c:y val="0.37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Prediction!$D$1:$W$1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Prediction!$D$3:$W$3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FEF-9571-FB7C83B1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88384"/>
        <c:axId val="1792790464"/>
      </c:scatterChart>
      <c:valAx>
        <c:axId val="17927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2790464"/>
        <c:crosses val="autoZero"/>
        <c:crossBetween val="midCat"/>
      </c:valAx>
      <c:valAx>
        <c:axId val="17927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27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Prediction!$D$3:$W$3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E31-AA1B-F574BF20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99104"/>
        <c:axId val="1358399936"/>
      </c:scatterChart>
      <c:valAx>
        <c:axId val="13583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399936"/>
        <c:crosses val="autoZero"/>
        <c:crossBetween val="midCat"/>
      </c:valAx>
      <c:valAx>
        <c:axId val="13583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3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2</xdr:row>
      <xdr:rowOff>140970</xdr:rowOff>
    </xdr:from>
    <xdr:to>
      <xdr:col>5</xdr:col>
      <xdr:colOff>678180</xdr:colOff>
      <xdr:row>15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8FC199-B068-4299-8F8E-6AAE6428E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6</xdr:row>
      <xdr:rowOff>152400</xdr:rowOff>
    </xdr:from>
    <xdr:to>
      <xdr:col>15</xdr:col>
      <xdr:colOff>733425</xdr:colOff>
      <xdr:row>21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44C8223-EE02-49A2-B9D6-FE9FCB3DF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</xdr:colOff>
      <xdr:row>6</xdr:row>
      <xdr:rowOff>110490</xdr:rowOff>
    </xdr:from>
    <xdr:to>
      <xdr:col>22</xdr:col>
      <xdr:colOff>653415</xdr:colOff>
      <xdr:row>21</xdr:row>
      <xdr:rowOff>110490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5058A67-E978-4BDB-B2FB-08E62CB04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39DC88-78C3-4183-ABC2-76320BD8A398}" name="Tableau2" displayName="Tableau2" ref="A1:E23" totalsRowShown="0">
  <autoFilter ref="A1:E23" xr:uid="{3B39DC88-78C3-4183-ABC2-76320BD8A398}"/>
  <tableColumns count="5">
    <tableColumn id="1" xr3:uid="{11E484E7-BD5E-4CD6-B8EB-5196153B9E40}" name="Chronologie"/>
    <tableColumn id="2" xr3:uid="{2E906968-44FE-4083-BCBA-EE69F541AE86}" name="Valeurs"/>
    <tableColumn id="3" xr3:uid="{F404B1C8-8759-4B93-9806-2F8B6B3CC112}" name="Prévision"/>
    <tableColumn id="4" xr3:uid="{DF4E5264-7D78-4C38-907B-37B1BF35D767}" name="Limite de confiance inférieure" dataDxfId="2"/>
    <tableColumn id="5" xr3:uid="{DA3238BE-23E4-431B-B5EC-F58F3C217400}" name="Limite de confiance supérieur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8D537A-8CD1-4364-866E-C6D5F63D8CBB}" name="Tableau3" displayName="Tableau3" ref="G1:H8" totalsRowShown="0">
  <autoFilter ref="G1:H8" xr:uid="{7C8D537A-8CD1-4364-866E-C6D5F63D8CBB}"/>
  <tableColumns count="2">
    <tableColumn id="1" xr3:uid="{7AA9543B-0961-4929-A5BD-63B1E53F3E43}" name="Statistique"/>
    <tableColumn id="2" xr3:uid="{90ED3703-92D8-4EE9-B18A-5761F687BB9A}" name="Val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workbookViewId="0">
      <selection activeCell="C3" sqref="C3"/>
    </sheetView>
  </sheetViews>
  <sheetFormatPr baseColWidth="10" defaultColWidth="8.83984375" defaultRowHeight="14.4" x14ac:dyDescent="0.55000000000000004"/>
  <cols>
    <col min="1" max="1" width="43.68359375" customWidth="1"/>
  </cols>
  <sheetData>
    <row r="1" spans="1:23" x14ac:dyDescent="0.55000000000000004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55000000000000004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55000000000000004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55000000000000004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55000000000000004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55000000000000004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55000000000000004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55000000000000004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55000000000000004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55000000000000004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55000000000000004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55000000000000004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55000000000000004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55000000000000004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55000000000000004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55000000000000004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55000000000000004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55000000000000004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55000000000000004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55000000000000004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55000000000000004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55000000000000004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55000000000000004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55000000000000004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55000000000000004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55000000000000004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55000000000000004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55000000000000004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55000000000000004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55000000000000004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55000000000000004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55000000000000004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55000000000000004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55000000000000004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55000000000000004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55000000000000004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55000000000000004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55000000000000004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55000000000000004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55000000000000004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55000000000000004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55000000000000004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55000000000000004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55000000000000004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55000000000000004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55000000000000004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55000000000000004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55000000000000004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55000000000000004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55000000000000004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55000000000000004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55000000000000004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55000000000000004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55000000000000004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55000000000000004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55000000000000004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55000000000000004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55000000000000004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55000000000000004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55000000000000004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55000000000000004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55000000000000004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55000000000000004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55000000000000004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55000000000000004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55000000000000004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55000000000000004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55000000000000004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55000000000000004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55000000000000004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55000000000000004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55000000000000004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55000000000000004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55000000000000004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55000000000000004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55000000000000004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55000000000000004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55000000000000004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55000000000000004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55000000000000004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55000000000000004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55000000000000004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55000000000000004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55000000000000004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55000000000000004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55000000000000004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55000000000000004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55000000000000004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55000000000000004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55000000000000004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55000000000000004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55000000000000004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55000000000000004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55000000000000004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55000000000000004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55000000000000004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55000000000000004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55000000000000004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55000000000000004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55000000000000004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55000000000000004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55000000000000004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55000000000000004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55000000000000004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55000000000000004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55000000000000004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55000000000000004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55000000000000004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55000000000000004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55000000000000004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55000000000000004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55000000000000004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55000000000000004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55000000000000004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55000000000000004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55000000000000004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55000000000000004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55000000000000004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55000000000000004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55000000000000004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55000000000000004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55000000000000004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55000000000000004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55000000000000004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55000000000000004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55000000000000004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55000000000000004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55000000000000004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55000000000000004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55000000000000004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55000000000000004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55000000000000004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55000000000000004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55000000000000004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55000000000000004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55000000000000004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55000000000000004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55000000000000004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55000000000000004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55000000000000004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55000000000000004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55000000000000004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55000000000000004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55000000000000004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55000000000000004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55000000000000004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55000000000000004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55000000000000004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55000000000000004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55000000000000004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55000000000000004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55000000000000004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55000000000000004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55000000000000004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55000000000000004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55000000000000004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55000000000000004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55000000000000004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55000000000000004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55000000000000004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55000000000000004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55000000000000004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55000000000000004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55000000000000004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55000000000000004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55000000000000004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55000000000000004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55000000000000004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55000000000000004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55000000000000004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55000000000000004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55000000000000004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55000000000000004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55000000000000004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55000000000000004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55000000000000004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55000000000000004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55000000000000004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55000000000000004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55000000000000004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55000000000000004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55000000000000004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55000000000000004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55000000000000004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55000000000000004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55000000000000004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55000000000000004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topLeftCell="A13" zoomScaleNormal="100" workbookViewId="0">
      <selection activeCell="O26" sqref="O26"/>
    </sheetView>
  </sheetViews>
  <sheetFormatPr baseColWidth="10" defaultColWidth="8.83984375" defaultRowHeight="14.4" x14ac:dyDescent="0.55000000000000004"/>
  <cols>
    <col min="2" max="2" width="14.89453125" customWidth="1"/>
  </cols>
  <sheetData>
    <row r="1" spans="1:21" ht="15" x14ac:dyDescent="0.55000000000000004">
      <c r="A1" s="2" t="s">
        <v>397</v>
      </c>
    </row>
    <row r="2" spans="1:21" ht="15" x14ac:dyDescent="0.55000000000000004">
      <c r="A2" s="3" t="s">
        <v>398</v>
      </c>
    </row>
    <row r="3" spans="1:21" ht="15" x14ac:dyDescent="0.55000000000000004">
      <c r="A3" s="3" t="s">
        <v>399</v>
      </c>
    </row>
    <row r="4" spans="1:21" ht="15" x14ac:dyDescent="0.55000000000000004">
      <c r="A4" s="3" t="s">
        <v>400</v>
      </c>
    </row>
    <row r="6" spans="1:21" x14ac:dyDescent="0.55000000000000004">
      <c r="A6" s="4" t="s">
        <v>401</v>
      </c>
    </row>
    <row r="7" spans="1:21" x14ac:dyDescent="0.55000000000000004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55000000000000004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55000000000000004">
      <c r="A10" t="s">
        <v>403</v>
      </c>
    </row>
    <row r="11" spans="1:21" ht="28.8" x14ac:dyDescent="0.55000000000000004">
      <c r="A11" s="5" t="s">
        <v>404</v>
      </c>
      <c r="B11">
        <f>U8</f>
        <v>87.375514185710614</v>
      </c>
    </row>
    <row r="12" spans="1:21" ht="72" x14ac:dyDescent="0.55000000000000004">
      <c r="A12" s="5" t="s">
        <v>405</v>
      </c>
      <c r="B12">
        <f>COUNTIF(Data!W2:W187, "&gt;"&amp;Statistics!B11)</f>
        <v>145</v>
      </c>
    </row>
    <row r="13" spans="1:21" x14ac:dyDescent="0.55000000000000004">
      <c r="A13" s="5"/>
    </row>
    <row r="14" spans="1:21" x14ac:dyDescent="0.55000000000000004">
      <c r="A14" s="5" t="s">
        <v>403</v>
      </c>
    </row>
    <row r="15" spans="1:21" ht="28.8" x14ac:dyDescent="0.55000000000000004">
      <c r="A15" s="5" t="s">
        <v>404</v>
      </c>
      <c r="B15">
        <f>B11</f>
        <v>87.375514185710614</v>
      </c>
    </row>
    <row r="16" spans="1:21" ht="72" x14ac:dyDescent="0.55000000000000004">
      <c r="A16" s="5" t="s">
        <v>406</v>
      </c>
      <c r="B16">
        <f>COUNTIF(Data!W2:W187, "&lt;"&amp;[1]Statistics!B15)</f>
        <v>41</v>
      </c>
      <c r="C16" s="6"/>
    </row>
    <row r="17" spans="1:2" x14ac:dyDescent="0.55000000000000004">
      <c r="A17" s="5"/>
    </row>
    <row r="18" spans="1:2" x14ac:dyDescent="0.55000000000000004">
      <c r="A18" s="5" t="s">
        <v>407</v>
      </c>
    </row>
    <row r="19" spans="1:2" ht="15" x14ac:dyDescent="0.55000000000000004">
      <c r="A19" s="7" t="s">
        <v>408</v>
      </c>
    </row>
    <row r="21" spans="1:2" x14ac:dyDescent="0.55000000000000004">
      <c r="A21" t="s">
        <v>384</v>
      </c>
      <c r="B21" t="s">
        <v>177</v>
      </c>
    </row>
    <row r="22" spans="1:2" x14ac:dyDescent="0.55000000000000004">
      <c r="A22" t="s">
        <v>146</v>
      </c>
      <c r="B22" s="8">
        <v>6.7205352783203098</v>
      </c>
    </row>
    <row r="23" spans="1:2" x14ac:dyDescent="0.55000000000000004">
      <c r="A23" t="s">
        <v>331</v>
      </c>
      <c r="B23" s="8">
        <v>8.4</v>
      </c>
    </row>
    <row r="24" spans="1:2" x14ac:dyDescent="0.55000000000000004">
      <c r="A24" t="s">
        <v>250</v>
      </c>
      <c r="B24" s="8">
        <v>11.0647974014282</v>
      </c>
    </row>
    <row r="25" spans="1:2" x14ac:dyDescent="0.55000000000000004">
      <c r="A25" t="s">
        <v>290</v>
      </c>
      <c r="B25" s="8">
        <v>11.2</v>
      </c>
    </row>
    <row r="26" spans="1:2" x14ac:dyDescent="0.55000000000000004">
      <c r="A26" t="s">
        <v>103</v>
      </c>
      <c r="B26" s="8">
        <v>14.3</v>
      </c>
    </row>
    <row r="27" spans="1:2" x14ac:dyDescent="0.55000000000000004">
      <c r="A27" t="s">
        <v>70</v>
      </c>
      <c r="B27" s="8">
        <v>18.379152297973601</v>
      </c>
    </row>
    <row r="28" spans="1:2" x14ac:dyDescent="0.55000000000000004">
      <c r="A28" t="s">
        <v>100</v>
      </c>
      <c r="B28" s="8">
        <v>18.774724960327099</v>
      </c>
    </row>
    <row r="29" spans="1:2" x14ac:dyDescent="0.55000000000000004">
      <c r="A29" t="s">
        <v>262</v>
      </c>
      <c r="B29" s="8">
        <v>19.100000000000001</v>
      </c>
    </row>
    <row r="30" spans="1:2" x14ac:dyDescent="0.55000000000000004">
      <c r="A30" t="s">
        <v>380</v>
      </c>
      <c r="B30" s="8">
        <v>22.7</v>
      </c>
    </row>
    <row r="31" spans="1:2" x14ac:dyDescent="0.55000000000000004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8EDB-7C18-49BE-B16E-FD04B9DB3EF0}">
  <dimension ref="A1:H23"/>
  <sheetViews>
    <sheetView workbookViewId="0">
      <selection activeCell="C22" sqref="C22"/>
    </sheetView>
  </sheetViews>
  <sheetFormatPr baseColWidth="10" defaultRowHeight="14.4" x14ac:dyDescent="0.55000000000000004"/>
  <cols>
    <col min="1" max="1" width="12.41796875" customWidth="1"/>
    <col min="4" max="4" width="26.734375" customWidth="1"/>
    <col min="5" max="5" width="27.05078125" customWidth="1"/>
    <col min="7" max="7" width="11.26171875" customWidth="1"/>
    <col min="8" max="8" width="7.83984375" customWidth="1"/>
  </cols>
  <sheetData>
    <row r="1" spans="1:8" x14ac:dyDescent="0.55000000000000004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G1" t="s">
        <v>414</v>
      </c>
      <c r="H1" t="s">
        <v>415</v>
      </c>
    </row>
    <row r="2" spans="1:8" x14ac:dyDescent="0.55000000000000004">
      <c r="A2">
        <v>2000</v>
      </c>
      <c r="B2">
        <v>2.4396891593933101</v>
      </c>
      <c r="G2" t="s">
        <v>416</v>
      </c>
      <c r="H2" s="9">
        <f>_xlfn.FORECAST.ETS.STAT($B$2:$B$21,$A$2:$A$21,1,1,1)</f>
        <v>0.25</v>
      </c>
    </row>
    <row r="3" spans="1:8" x14ac:dyDescent="0.55000000000000004">
      <c r="A3">
        <v>2001</v>
      </c>
      <c r="B3">
        <v>2.8013172149658199</v>
      </c>
      <c r="G3" t="s">
        <v>417</v>
      </c>
      <c r="H3" s="9">
        <f>_xlfn.FORECAST.ETS.STAT($B$2:$B$21,$A$2:$A$21,2,1,1)</f>
        <v>0.249</v>
      </c>
    </row>
    <row r="4" spans="1:8" x14ac:dyDescent="0.55000000000000004">
      <c r="A4">
        <v>2002</v>
      </c>
      <c r="B4">
        <v>3.1546571254730198</v>
      </c>
      <c r="G4" t="s">
        <v>418</v>
      </c>
      <c r="H4" s="9">
        <f>_xlfn.FORECAST.ETS.STAT($B$2:$B$21,$A$2:$A$21,3,1,1)</f>
        <v>2.2204460492503131E-16</v>
      </c>
    </row>
    <row r="5" spans="1:8" x14ac:dyDescent="0.55000000000000004">
      <c r="A5">
        <v>2003</v>
      </c>
      <c r="B5">
        <v>3.4985325336456299</v>
      </c>
      <c r="G5" t="s">
        <v>419</v>
      </c>
      <c r="H5" s="9">
        <f>_xlfn.FORECAST.ETS.STAT($B$2:$B$21,$A$2:$A$21,4,1,1)</f>
        <v>0.64583402402473933</v>
      </c>
    </row>
    <row r="6" spans="1:8" x14ac:dyDescent="0.55000000000000004">
      <c r="A6">
        <v>2004</v>
      </c>
      <c r="B6">
        <v>3.8317673206329301</v>
      </c>
      <c r="G6" t="s">
        <v>420</v>
      </c>
      <c r="H6" s="9">
        <f>_xlfn.FORECAST.ETS.STAT($B$2:$B$21,$A$2:$A$21,5,1,1)</f>
        <v>4.3702131588800049E-2</v>
      </c>
    </row>
    <row r="7" spans="1:8" x14ac:dyDescent="0.55000000000000004">
      <c r="A7">
        <v>2005</v>
      </c>
      <c r="B7">
        <v>3.2073170731707301</v>
      </c>
      <c r="G7" t="s">
        <v>421</v>
      </c>
      <c r="H7" s="9">
        <f>_xlfn.FORECAST.ETS.STAT($B$2:$B$21,$A$2:$A$21,6,1,1)</f>
        <v>0.36579194586631303</v>
      </c>
    </row>
    <row r="8" spans="1:8" x14ac:dyDescent="0.55000000000000004">
      <c r="A8">
        <v>2006</v>
      </c>
      <c r="B8">
        <v>2.66</v>
      </c>
      <c r="G8" t="s">
        <v>422</v>
      </c>
      <c r="H8" s="9">
        <f>_xlfn.FORECAST.ETS.STAT($B$2:$B$21,$A$2:$A$21,7,1,1)</f>
        <v>0.44177861201513335</v>
      </c>
    </row>
    <row r="9" spans="1:8" x14ac:dyDescent="0.55000000000000004">
      <c r="A9">
        <v>2007</v>
      </c>
      <c r="B9">
        <v>4.77516794204712</v>
      </c>
    </row>
    <row r="10" spans="1:8" x14ac:dyDescent="0.55000000000000004">
      <c r="A10">
        <v>2008</v>
      </c>
      <c r="B10">
        <v>4.8</v>
      </c>
    </row>
    <row r="11" spans="1:8" x14ac:dyDescent="0.55000000000000004">
      <c r="A11">
        <v>2009</v>
      </c>
      <c r="B11">
        <v>5.4097371101379403</v>
      </c>
    </row>
    <row r="12" spans="1:8" x14ac:dyDescent="0.55000000000000004">
      <c r="A12">
        <v>2010</v>
      </c>
      <c r="B12">
        <v>5.3</v>
      </c>
    </row>
    <row r="13" spans="1:8" x14ac:dyDescent="0.55000000000000004">
      <c r="A13">
        <v>2011</v>
      </c>
      <c r="B13">
        <v>6.1069364547729501</v>
      </c>
    </row>
    <row r="14" spans="1:8" x14ac:dyDescent="0.55000000000000004">
      <c r="A14">
        <v>2012</v>
      </c>
      <c r="B14">
        <v>6.5</v>
      </c>
    </row>
    <row r="15" spans="1:8" x14ac:dyDescent="0.55000000000000004">
      <c r="A15">
        <v>2013</v>
      </c>
      <c r="B15">
        <v>6.9</v>
      </c>
    </row>
    <row r="16" spans="1:8" x14ac:dyDescent="0.55000000000000004">
      <c r="A16">
        <v>2014</v>
      </c>
      <c r="B16">
        <v>7</v>
      </c>
    </row>
    <row r="17" spans="1:5" x14ac:dyDescent="0.55000000000000004">
      <c r="A17">
        <v>2015</v>
      </c>
      <c r="B17">
        <v>8.4030895233154297</v>
      </c>
    </row>
    <row r="18" spans="1:5" x14ac:dyDescent="0.55000000000000004">
      <c r="A18">
        <v>2016</v>
      </c>
      <c r="B18">
        <v>9.2517995834350604</v>
      </c>
    </row>
    <row r="19" spans="1:5" x14ac:dyDescent="0.55000000000000004">
      <c r="A19">
        <v>2017</v>
      </c>
      <c r="B19">
        <v>9.3000000000000007</v>
      </c>
    </row>
    <row r="20" spans="1:5" x14ac:dyDescent="0.55000000000000004">
      <c r="A20">
        <v>2018</v>
      </c>
      <c r="B20">
        <v>10.598614692688001</v>
      </c>
    </row>
    <row r="21" spans="1:5" x14ac:dyDescent="0.55000000000000004">
      <c r="A21">
        <v>2019</v>
      </c>
      <c r="B21">
        <v>11.0647974014282</v>
      </c>
      <c r="C21">
        <v>11.0647974014282</v>
      </c>
      <c r="D21" s="8">
        <v>11.0647974014282</v>
      </c>
      <c r="E21" s="8">
        <v>11.0647974014282</v>
      </c>
    </row>
    <row r="22" spans="1:5" x14ac:dyDescent="0.55000000000000004">
      <c r="A22">
        <v>2020</v>
      </c>
      <c r="C22">
        <f>_xlfn.FORECAST.ETS(A22,$B$2:$B$21,$A$2:$A$21,1,1)</f>
        <v>11.819384551252552</v>
      </c>
      <c r="D22" s="8">
        <f>C22-_xlfn.FORECAST.ETS.CONFINT(A22,$B$2:$B$21,$A$2:$A$21,0.95,1,1)</f>
        <v>10.528171658600408</v>
      </c>
      <c r="E22" s="8">
        <f>C22+_xlfn.FORECAST.ETS.CONFINT(A22,$B$2:$B$21,$A$2:$A$21,0.95,1,1)</f>
        <v>13.110597443904696</v>
      </c>
    </row>
    <row r="23" spans="1:5" x14ac:dyDescent="0.55000000000000004">
      <c r="A23">
        <v>2021</v>
      </c>
      <c r="C23">
        <f>_xlfn.FORECAST.ETS(A23,$B$2:$B$21,$A$2:$A$21,1,1)</f>
        <v>12.630254442448987</v>
      </c>
      <c r="D23" s="8">
        <f>C23-_xlfn.FORECAST.ETS.CONFINT(A23,$B$2:$B$21,$A$2:$A$21,0.95,1,1)</f>
        <v>11.187211527568946</v>
      </c>
      <c r="E23" s="8">
        <f>C23+_xlfn.FORECAST.ETS.CONFINT(A23,$B$2:$B$21,$A$2:$A$21,0.95,1,1)</f>
        <v>14.073297357329027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F225-BA60-4904-980F-CD2C4166811E}">
  <dimension ref="A1:Y5"/>
  <sheetViews>
    <sheetView tabSelected="1" topLeftCell="Q1" workbookViewId="0">
      <selection activeCell="X1" sqref="X1:Y3"/>
    </sheetView>
  </sheetViews>
  <sheetFormatPr baseColWidth="10" defaultRowHeight="14.4" x14ac:dyDescent="0.55000000000000004"/>
  <cols>
    <col min="1" max="1" width="12.15625" bestFit="1" customWidth="1"/>
    <col min="2" max="2" width="12.26171875" bestFit="1" customWidth="1"/>
    <col min="3" max="3" width="30.20703125" bestFit="1" customWidth="1"/>
    <col min="23" max="23" width="12.26171875" bestFit="1" customWidth="1"/>
  </cols>
  <sheetData>
    <row r="1" spans="1:25" x14ac:dyDescent="0.55000000000000004"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 s="10">
        <v>2020</v>
      </c>
      <c r="Y1" s="10">
        <v>2021</v>
      </c>
    </row>
    <row r="2" spans="1:25" x14ac:dyDescent="0.55000000000000004">
      <c r="A2" t="s">
        <v>384</v>
      </c>
      <c r="B2" s="1" t="s">
        <v>256</v>
      </c>
      <c r="C2" t="s">
        <v>321</v>
      </c>
      <c r="D2" t="s">
        <v>4</v>
      </c>
      <c r="E2" t="s">
        <v>34</v>
      </c>
      <c r="F2" t="s">
        <v>59</v>
      </c>
      <c r="G2" t="s">
        <v>383</v>
      </c>
      <c r="H2" t="s">
        <v>6</v>
      </c>
      <c r="I2" t="s">
        <v>36</v>
      </c>
      <c r="J2" t="s">
        <v>372</v>
      </c>
      <c r="K2" t="s">
        <v>386</v>
      </c>
      <c r="L2" t="s">
        <v>9</v>
      </c>
      <c r="M2" t="s">
        <v>349</v>
      </c>
      <c r="N2" t="s">
        <v>230</v>
      </c>
      <c r="O2" t="s">
        <v>260</v>
      </c>
      <c r="P2" t="s">
        <v>189</v>
      </c>
      <c r="Q2" t="s">
        <v>210</v>
      </c>
      <c r="R2" t="s">
        <v>233</v>
      </c>
      <c r="S2" t="s">
        <v>263</v>
      </c>
      <c r="T2" t="s">
        <v>190</v>
      </c>
      <c r="U2" t="s">
        <v>212</v>
      </c>
      <c r="V2" t="s">
        <v>235</v>
      </c>
      <c r="W2" t="s">
        <v>177</v>
      </c>
      <c r="X2" s="10"/>
      <c r="Y2" s="10"/>
    </row>
    <row r="3" spans="1:25" x14ac:dyDescent="0.55000000000000004">
      <c r="A3" t="s">
        <v>250</v>
      </c>
      <c r="B3" s="1" t="s">
        <v>293</v>
      </c>
      <c r="C3" t="s">
        <v>294</v>
      </c>
      <c r="D3">
        <v>2.4396891593933101</v>
      </c>
      <c r="E3">
        <v>2.8013172149658199</v>
      </c>
      <c r="F3">
        <v>3.1546571254730198</v>
      </c>
      <c r="G3">
        <v>3.4985325336456299</v>
      </c>
      <c r="H3">
        <v>3.8317673206329301</v>
      </c>
      <c r="I3">
        <v>3.2073170731707301</v>
      </c>
      <c r="J3">
        <v>2.66</v>
      </c>
      <c r="K3">
        <v>4.77516794204712</v>
      </c>
      <c r="L3">
        <v>4.8</v>
      </c>
      <c r="M3">
        <v>5.4097371101379403</v>
      </c>
      <c r="N3">
        <v>5.3</v>
      </c>
      <c r="O3">
        <v>6.1069364547729501</v>
      </c>
      <c r="P3">
        <v>6.5</v>
      </c>
      <c r="Q3">
        <v>6.9</v>
      </c>
      <c r="R3">
        <v>7</v>
      </c>
      <c r="S3">
        <v>8.4030895233154297</v>
      </c>
      <c r="T3">
        <v>9.2517995834350604</v>
      </c>
      <c r="U3">
        <v>9.3000000000000007</v>
      </c>
      <c r="V3">
        <v>10.598614692688001</v>
      </c>
      <c r="W3">
        <v>11.0647974014282</v>
      </c>
      <c r="X3" s="10">
        <f>0.0187*20*20+0.0519*20+2.6289</f>
        <v>11.1469</v>
      </c>
      <c r="Y3" s="10">
        <f>0.0187*21*21+0.0519*21+2.6289</f>
        <v>11.9655</v>
      </c>
    </row>
    <row r="5" spans="1:25" ht="16.5" x14ac:dyDescent="0.55000000000000004">
      <c r="W5" t="s">
        <v>423</v>
      </c>
      <c r="X5" t="s">
        <v>424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Statistics</vt:lpstr>
      <vt:lpstr>Feuil3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Sarah</cp:lastModifiedBy>
  <dcterms:created xsi:type="dcterms:W3CDTF">2021-11-20T17:19:33Z</dcterms:created>
  <dcterms:modified xsi:type="dcterms:W3CDTF">2022-01-17T14:49:56Z</dcterms:modified>
</cp:coreProperties>
</file>