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2EE888F2-22EB-4680-9A1E-55B71D5C3C0D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ocumentation" sheetId="8" r:id="rId1"/>
    <sheet name="Employee Analysis" sheetId="2" r:id="rId2"/>
    <sheet name="Employee Data" sheetId="1" r:id="rId3"/>
    <sheet name="Data Tables" sheetId="7" r:id="rId4"/>
  </sheets>
  <definedNames>
    <definedName name="_xlnm._FilterDatabase" localSheetId="2" hidden="1">'Employee Data'!$A$1:$K$101</definedName>
    <definedName name="Bonus_Table">'Data Tables'!$A$14:$B$17</definedName>
  </definedNames>
  <calcPr calcId="191029"/>
  <webPublishing codePage="1252"/>
</workbook>
</file>

<file path=xl/calcChain.xml><?xml version="1.0" encoding="utf-8"?>
<calcChain xmlns="http://schemas.openxmlformats.org/spreadsheetml/2006/main">
  <c r="D3" i="2" l="1"/>
  <c r="D4" i="2"/>
  <c r="C4" i="2"/>
  <c r="C3" i="2"/>
  <c r="B4" i="2"/>
  <c r="B3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H51" i="1" l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101" i="1"/>
  <c r="H100" i="1"/>
  <c r="H97" i="1"/>
  <c r="H99" i="1"/>
  <c r="H98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</calcChain>
</file>

<file path=xl/sharedStrings.xml><?xml version="1.0" encoding="utf-8"?>
<sst xmlns="http://schemas.openxmlformats.org/spreadsheetml/2006/main" count="608" uniqueCount="254">
  <si>
    <t>FT</t>
  </si>
  <si>
    <t>PT</t>
  </si>
  <si>
    <t>Young</t>
  </si>
  <si>
    <t>O'Donnell</t>
  </si>
  <si>
    <t>Average Salary</t>
  </si>
  <si>
    <t>Hire Date</t>
  </si>
  <si>
    <t>Birth Date</t>
  </si>
  <si>
    <t>Purpose</t>
  </si>
  <si>
    <t>Years of Service</t>
  </si>
  <si>
    <t>Lloyd</t>
  </si>
  <si>
    <t>Current Salary</t>
  </si>
  <si>
    <t>Age</t>
  </si>
  <si>
    <t>Last 
Name</t>
  </si>
  <si>
    <t>Author</t>
  </si>
  <si>
    <t>Date</t>
  </si>
  <si>
    <t>Field</t>
  </si>
  <si>
    <t>Description</t>
  </si>
  <si>
    <t>Data Type</t>
  </si>
  <si>
    <t>Notes</t>
  </si>
  <si>
    <t>Employee ID</t>
  </si>
  <si>
    <t>Number</t>
  </si>
  <si>
    <t>1000-9999</t>
  </si>
  <si>
    <t>Last Name</t>
  </si>
  <si>
    <t>Text</t>
  </si>
  <si>
    <t>Enter dates using mm/dd/yyyy</t>
  </si>
  <si>
    <t>Integer</t>
  </si>
  <si>
    <t>One decimal place</t>
  </si>
  <si>
    <t>Yes or blank</t>
  </si>
  <si>
    <t>Employee last name</t>
  </si>
  <si>
    <t>Employee hire date</t>
  </si>
  <si>
    <t>Employee birth date</t>
  </si>
  <si>
    <t>Employee job status</t>
  </si>
  <si>
    <t>Employee current salary</t>
  </si>
  <si>
    <t>Employee age</t>
  </si>
  <si>
    <t>Age as of</t>
  </si>
  <si>
    <t>Accounting format with two decimal places</t>
  </si>
  <si>
    <t>First Name</t>
  </si>
  <si>
    <t>Mortimer</t>
  </si>
  <si>
    <t>John</t>
  </si>
  <si>
    <t>Allen</t>
  </si>
  <si>
    <t>Elizabeth</t>
  </si>
  <si>
    <t>Smith</t>
  </si>
  <si>
    <t>Helen</t>
  </si>
  <si>
    <t>Rodriguez</t>
  </si>
  <si>
    <t>Stephen</t>
  </si>
  <si>
    <t>Thompson</t>
  </si>
  <si>
    <t>Lane</t>
  </si>
  <si>
    <t>Robert</t>
  </si>
  <si>
    <t>Spaulding</t>
  </si>
  <si>
    <t>Sherri</t>
  </si>
  <si>
    <t>McKeown</t>
  </si>
  <si>
    <t>Michael</t>
  </si>
  <si>
    <t>Benham</t>
  </si>
  <si>
    <t>Paul</t>
  </si>
  <si>
    <t>Laboy</t>
  </si>
  <si>
    <t>Jayma</t>
  </si>
  <si>
    <t>Casas</t>
  </si>
  <si>
    <t>Antolin</t>
  </si>
  <si>
    <t>Guyer</t>
  </si>
  <si>
    <t>Ian</t>
  </si>
  <si>
    <t>Ramos</t>
  </si>
  <si>
    <t>Dunton</t>
  </si>
  <si>
    <t>Diana</t>
  </si>
  <si>
    <t>Weaver</t>
  </si>
  <si>
    <t>Leanne</t>
  </si>
  <si>
    <t>Jung</t>
  </si>
  <si>
    <t>Brenda</t>
  </si>
  <si>
    <t>Wall</t>
  </si>
  <si>
    <t>Merritt</t>
  </si>
  <si>
    <t>Vernon</t>
  </si>
  <si>
    <t>Parham</t>
  </si>
  <si>
    <t>Jose</t>
  </si>
  <si>
    <t>Hutton</t>
  </si>
  <si>
    <t>Patrice</t>
  </si>
  <si>
    <t>Davis</t>
  </si>
  <si>
    <t>Carla</t>
  </si>
  <si>
    <t>Griffin</t>
  </si>
  <si>
    <t>Merrill</t>
  </si>
  <si>
    <t>Shannon</t>
  </si>
  <si>
    <t>Blackshear</t>
  </si>
  <si>
    <t>Gregory</t>
  </si>
  <si>
    <t>Palmer</t>
  </si>
  <si>
    <t>Angel</t>
  </si>
  <si>
    <t>Delosreyes</t>
  </si>
  <si>
    <t>Lori</t>
  </si>
  <si>
    <t>Goode</t>
  </si>
  <si>
    <t>Bari</t>
  </si>
  <si>
    <t>Reams</t>
  </si>
  <si>
    <t>Linda</t>
  </si>
  <si>
    <t>Richard</t>
  </si>
  <si>
    <t>Peters</t>
  </si>
  <si>
    <t>Jessica</t>
  </si>
  <si>
    <t>Cortez</t>
  </si>
  <si>
    <t>Nick</t>
  </si>
  <si>
    <t>Millard</t>
  </si>
  <si>
    <t>Melissa</t>
  </si>
  <si>
    <t>Burns</t>
  </si>
  <si>
    <t>Kimball</t>
  </si>
  <si>
    <t>Susan</t>
  </si>
  <si>
    <t>Ford</t>
  </si>
  <si>
    <t>Charles</t>
  </si>
  <si>
    <t>Vazquez</t>
  </si>
  <si>
    <t>Johnny</t>
  </si>
  <si>
    <t>Whetstone</t>
  </si>
  <si>
    <t>William</t>
  </si>
  <si>
    <t>Arnold</t>
  </si>
  <si>
    <t>Leroy</t>
  </si>
  <si>
    <t>Basile</t>
  </si>
  <si>
    <t>Santos</t>
  </si>
  <si>
    <t>Loftis</t>
  </si>
  <si>
    <t>Olson</t>
  </si>
  <si>
    <t>Ruth</t>
  </si>
  <si>
    <t>Gridley</t>
  </si>
  <si>
    <t>Marjorie</t>
  </si>
  <si>
    <t>Estevez</t>
  </si>
  <si>
    <t>Lois</t>
  </si>
  <si>
    <t>Cannon</t>
  </si>
  <si>
    <t>Eva</t>
  </si>
  <si>
    <t>Tyler</t>
  </si>
  <si>
    <t>Shirley</t>
  </si>
  <si>
    <t>Robin</t>
  </si>
  <si>
    <t>Lee</t>
  </si>
  <si>
    <t>Marvin</t>
  </si>
  <si>
    <t>Erwin</t>
  </si>
  <si>
    <t>Erin</t>
  </si>
  <si>
    <t>Godrun</t>
  </si>
  <si>
    <t>Earle</t>
  </si>
  <si>
    <t>Ramon</t>
  </si>
  <si>
    <t>Fallis</t>
  </si>
  <si>
    <t>Montoya</t>
  </si>
  <si>
    <t>Maria</t>
  </si>
  <si>
    <t>Bennett</t>
  </si>
  <si>
    <t>James</t>
  </si>
  <si>
    <t>Web</t>
  </si>
  <si>
    <t>Jason</t>
  </si>
  <si>
    <t>Whiting</t>
  </si>
  <si>
    <t>Jeffery</t>
  </si>
  <si>
    <t>Shanika</t>
  </si>
  <si>
    <t>Baker</t>
  </si>
  <si>
    <t>Ina</t>
  </si>
  <si>
    <t>Rosenberg</t>
  </si>
  <si>
    <t>George</t>
  </si>
  <si>
    <t>Trottier</t>
  </si>
  <si>
    <t>Elamin</t>
  </si>
  <si>
    <t>Martin</t>
  </si>
  <si>
    <t>Pope</t>
  </si>
  <si>
    <t>Burgess</t>
  </si>
  <si>
    <t>Charlotte</t>
  </si>
  <si>
    <t>Floyd</t>
  </si>
  <si>
    <t>Bobbi</t>
  </si>
  <si>
    <t>Guerrero</t>
  </si>
  <si>
    <t>Maudie</t>
  </si>
  <si>
    <t>Roeder</t>
  </si>
  <si>
    <t>Larry</t>
  </si>
  <si>
    <t>Joe</t>
  </si>
  <si>
    <t>Ronald</t>
  </si>
  <si>
    <t>Holland</t>
  </si>
  <si>
    <t>Patricia</t>
  </si>
  <si>
    <t>Theresa</t>
  </si>
  <si>
    <t>Williamson</t>
  </si>
  <si>
    <t>Santina</t>
  </si>
  <si>
    <t>Wolfe</t>
  </si>
  <si>
    <t>Bradley</t>
  </si>
  <si>
    <t>Thomas</t>
  </si>
  <si>
    <t>June</t>
  </si>
  <si>
    <t>Martinez</t>
  </si>
  <si>
    <t>Bean</t>
  </si>
  <si>
    <t>Douglas</t>
  </si>
  <si>
    <t>Chavez</t>
  </si>
  <si>
    <t>Poulsen</t>
  </si>
  <si>
    <t>Catherine</t>
  </si>
  <si>
    <t>Lunsford</t>
  </si>
  <si>
    <t>Alberta</t>
  </si>
  <si>
    <t>Marciano</t>
  </si>
  <si>
    <t>Kathy</t>
  </si>
  <si>
    <t>Miller</t>
  </si>
  <si>
    <t>Billy</t>
  </si>
  <si>
    <t>Ward</t>
  </si>
  <si>
    <t>Deann</t>
  </si>
  <si>
    <t>Wilt</t>
  </si>
  <si>
    <t>Alfonso</t>
  </si>
  <si>
    <t>Maddox</t>
  </si>
  <si>
    <t>Nicole</t>
  </si>
  <si>
    <t>Escarcega</t>
  </si>
  <si>
    <t>Mizer</t>
  </si>
  <si>
    <t>Joseph</t>
  </si>
  <si>
    <t>Larsen</t>
  </si>
  <si>
    <t>Jennifer</t>
  </si>
  <si>
    <t>Jackson</t>
  </si>
  <si>
    <t>Edwin</t>
  </si>
  <si>
    <t>Keefer</t>
  </si>
  <si>
    <t>Cynthia</t>
  </si>
  <si>
    <t>Melancon</t>
  </si>
  <si>
    <t>Dina</t>
  </si>
  <si>
    <t>Foley</t>
  </si>
  <si>
    <t>Pamela</t>
  </si>
  <si>
    <t>Jean</t>
  </si>
  <si>
    <t>Carlos</t>
  </si>
  <si>
    <t>Neace</t>
  </si>
  <si>
    <t>Marc</t>
  </si>
  <si>
    <t>Swanson</t>
  </si>
  <si>
    <t>Brandon</t>
  </si>
  <si>
    <t>Simpkins</t>
  </si>
  <si>
    <t>Lavalee</t>
  </si>
  <si>
    <t>Beals</t>
  </si>
  <si>
    <t>Pearce</t>
  </si>
  <si>
    <t>Gurganus</t>
  </si>
  <si>
    <t>Esther</t>
  </si>
  <si>
    <t>Toomer</t>
  </si>
  <si>
    <t>Katherine</t>
  </si>
  <si>
    <t>Garland</t>
  </si>
  <si>
    <t>Bowie</t>
  </si>
  <si>
    <t>Graham</t>
  </si>
  <si>
    <t>Bonham</t>
  </si>
  <si>
    <t>Total Employees</t>
  </si>
  <si>
    <t>Employee Dates</t>
  </si>
  <si>
    <t>Employee first name</t>
  </si>
  <si>
    <t xml:space="preserve"> </t>
  </si>
  <si>
    <t>Vanesa</t>
  </si>
  <si>
    <t>Employee years of service</t>
  </si>
  <si>
    <t>Job Status</t>
  </si>
  <si>
    <t>Years of service as of</t>
  </si>
  <si>
    <t>Data Definition Table - Employee Data</t>
  </si>
  <si>
    <t>MB Hobbies &amp; Crafts</t>
  </si>
  <si>
    <t xml:space="preserve">Total
Salary </t>
  </si>
  <si>
    <t>Store</t>
  </si>
  <si>
    <t>Employee store</t>
  </si>
  <si>
    <t>Bonham, Bowie, Garland, or Graham</t>
  </si>
  <si>
    <t>FT (Full Time) or PT (Part Time)</t>
  </si>
  <si>
    <t>Employee Analysis</t>
  </si>
  <si>
    <t>Work Anniversary</t>
  </si>
  <si>
    <t>Comp Days</t>
  </si>
  <si>
    <t>Bonus</t>
  </si>
  <si>
    <t>C</t>
  </si>
  <si>
    <t>A</t>
  </si>
  <si>
    <t>B</t>
  </si>
  <si>
    <t>D</t>
  </si>
  <si>
    <t>Work Anniversary  this month</t>
  </si>
  <si>
    <t>Employee work anniversary month</t>
  </si>
  <si>
    <t>Years of Service &lt;=1 receive none
Years of Service &gt;1 and &lt;=5 receive 1 day
Years of Service &gt;5 and &lt;=10 receive 2 days
Years of Service &gt;10 receive 3 days
Integer</t>
  </si>
  <si>
    <t>&lt;=1 Years of Service</t>
  </si>
  <si>
    <t>&gt;1 and &lt;=5 Years of Service</t>
  </si>
  <si>
    <t>&gt;5 and &lt;=10 Years of Service</t>
  </si>
  <si>
    <t>&gt;10 Years of Service</t>
  </si>
  <si>
    <t>Pay Grade</t>
  </si>
  <si>
    <t>To analyze the MBHC employees and products</t>
  </si>
  <si>
    <t>Eligible for Bonus</t>
  </si>
  <si>
    <t>Employee comp days (paid days off)</t>
  </si>
  <si>
    <t>Employee bonus dollars</t>
  </si>
  <si>
    <t>A, B, C, or D</t>
  </si>
  <si>
    <t>Employee eligibility for bonus</t>
  </si>
  <si>
    <t>No' or blank</t>
  </si>
  <si>
    <t>Employee pay grade for bonus</t>
  </si>
  <si>
    <t>Sarah Romy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</si>
</sst>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0.0"/>
    <numFmt numFmtId="169" formatCode="_-[$$-409]* #,##0.00_ ;_-[$$-409]* \-#,##0.00\ ;_-[$$-409]* &quot;-&quot;??_ ;_-@_ "/>
    <numFmt numFmtId="171" formatCode="_-[$$-409]* #,##0_ ;_-[$$-409]* \-#,##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rgb="FF7030A0"/>
      <name val="Bradley Hand ITC"/>
      <family val="4"/>
    </font>
    <font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/>
        <bgColor theme="9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7" tint="0.39997558519241921"/>
      </top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166" fontId="0" fillId="0" borderId="0" xfId="1" applyNumberFormat="1" applyFont="1"/>
    <xf numFmtId="0" fontId="0" fillId="0" borderId="0" xfId="0" quotePrefix="1"/>
    <xf numFmtId="166" fontId="0" fillId="0" borderId="0" xfId="1" quotePrefix="1" applyNumberFormat="1" applyFont="1"/>
    <xf numFmtId="0" fontId="0" fillId="0" borderId="1" xfId="0" applyBorder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0" fillId="0" borderId="0" xfId="0" applyAlignment="1">
      <alignment wrapText="1"/>
    </xf>
    <xf numFmtId="0" fontId="6" fillId="0" borderId="0" xfId="0" applyFont="1"/>
    <xf numFmtId="0" fontId="0" fillId="0" borderId="9" xfId="0" applyBorder="1"/>
    <xf numFmtId="0" fontId="8" fillId="0" borderId="0" xfId="0" applyFont="1" applyFill="1"/>
    <xf numFmtId="0" fontId="9" fillId="0" borderId="0" xfId="0" applyFont="1"/>
    <xf numFmtId="167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12" xfId="0" applyBorder="1"/>
    <xf numFmtId="14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Fill="1" applyBorder="1"/>
    <xf numFmtId="0" fontId="3" fillId="0" borderId="4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4" xfId="0" applyFont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5" fillId="2" borderId="5" xfId="0" applyFont="1" applyFill="1" applyBorder="1"/>
    <xf numFmtId="0" fontId="5" fillId="2" borderId="5" xfId="0" applyFont="1" applyFill="1" applyBorder="1" applyAlignment="1">
      <alignment horizontal="center" wrapText="1"/>
    </xf>
    <xf numFmtId="0" fontId="7" fillId="2" borderId="8" xfId="0" applyFont="1" applyFill="1" applyBorder="1" applyAlignment="1"/>
    <xf numFmtId="0" fontId="7" fillId="2" borderId="5" xfId="0" applyFont="1" applyFill="1" applyBorder="1" applyAlignment="1">
      <alignment wrapText="1"/>
    </xf>
    <xf numFmtId="0" fontId="7" fillId="2" borderId="5" xfId="0" applyFont="1" applyFill="1" applyBorder="1" applyAlignment="1"/>
    <xf numFmtId="0" fontId="7" fillId="2" borderId="10" xfId="0" applyFont="1" applyFill="1" applyBorder="1" applyAlignment="1">
      <alignment wrapText="1"/>
    </xf>
    <xf numFmtId="0" fontId="0" fillId="0" borderId="1" xfId="0" applyFill="1" applyBorder="1"/>
    <xf numFmtId="0" fontId="3" fillId="0" borderId="4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5" borderId="14" xfId="0" applyFont="1" applyFill="1" applyBorder="1"/>
    <xf numFmtId="14" fontId="0" fillId="5" borderId="14" xfId="0" applyNumberFormat="1" applyFont="1" applyFill="1" applyBorder="1"/>
    <xf numFmtId="167" fontId="0" fillId="5" borderId="14" xfId="0" applyNumberFormat="1" applyFont="1" applyFill="1" applyBorder="1"/>
    <xf numFmtId="164" fontId="0" fillId="5" borderId="14" xfId="0" applyNumberFormat="1" applyFont="1" applyFill="1" applyBorder="1"/>
    <xf numFmtId="0" fontId="0" fillId="0" borderId="14" xfId="0" applyFont="1" applyBorder="1"/>
    <xf numFmtId="14" fontId="0" fillId="0" borderId="14" xfId="0" applyNumberFormat="1" applyFont="1" applyBorder="1"/>
    <xf numFmtId="167" fontId="0" fillId="0" borderId="14" xfId="0" applyNumberFormat="1" applyFont="1" applyBorder="1"/>
    <xf numFmtId="164" fontId="0" fillId="0" borderId="14" xfId="0" applyNumberFormat="1" applyFont="1" applyBorder="1"/>
    <xf numFmtId="0" fontId="9" fillId="6" borderId="15" xfId="0" applyFont="1" applyFill="1" applyBorder="1"/>
    <xf numFmtId="0" fontId="0" fillId="0" borderId="15" xfId="0" applyBorder="1" applyAlignment="1">
      <alignment wrapText="1"/>
    </xf>
    <xf numFmtId="14" fontId="0" fillId="0" borderId="15" xfId="0" applyNumberFormat="1" applyBorder="1" applyAlignment="1">
      <alignment wrapText="1"/>
    </xf>
    <xf numFmtId="0" fontId="4" fillId="4" borderId="0" xfId="0" applyFont="1" applyFill="1" applyBorder="1" applyAlignment="1">
      <alignment horizontal="center" wrapText="1"/>
    </xf>
    <xf numFmtId="14" fontId="4" fillId="4" borderId="0" xfId="0" applyNumberFormat="1" applyFont="1" applyFill="1" applyBorder="1" applyAlignment="1">
      <alignment horizontal="center" wrapText="1"/>
    </xf>
    <xf numFmtId="167" fontId="4" fillId="4" borderId="0" xfId="0" applyNumberFormat="1" applyFont="1" applyFill="1" applyBorder="1" applyAlignment="1">
      <alignment horizontal="center" wrapText="1"/>
    </xf>
    <xf numFmtId="164" fontId="4" fillId="4" borderId="0" xfId="0" applyNumberFormat="1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0" fontId="0" fillId="5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Font="1" applyBorder="1" applyAlignment="1">
      <alignment horizontal="center"/>
    </xf>
    <xf numFmtId="171" fontId="0" fillId="0" borderId="0" xfId="2" applyNumberFormat="1" applyFont="1" applyAlignment="1">
      <alignment horizontal="center" vertical="center"/>
    </xf>
    <xf numFmtId="169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indent="0" justifyLastLine="0" shrinkToFit="0" readingOrder="0"/>
      <border diagonalUp="0" diagonalDown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"/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_);_(@_)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m/d/yyyy"/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m/d/yyyy"/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101" totalsRowShown="0" headerRowDxfId="19" dataDxfId="18" tableBorderDxfId="17">
  <autoFilter ref="A1:O101" xr:uid="{00000000-0009-0000-0100-000001000000}"/>
  <tableColumns count="15">
    <tableColumn id="1" xr3:uid="{00000000-0010-0000-0000-000001000000}" name="Employee ID" dataDxfId="16"/>
    <tableColumn id="2" xr3:uid="{00000000-0010-0000-0000-000002000000}" name="Last _x000a_Name" dataDxfId="15"/>
    <tableColumn id="3" xr3:uid="{00000000-0010-0000-0000-000003000000}" name="First Name" dataDxfId="14"/>
    <tableColumn id="4" xr3:uid="{00000000-0010-0000-0000-000004000000}" name="Pay Grade" dataDxfId="13"/>
    <tableColumn id="5" xr3:uid="{00000000-0010-0000-0000-000005000000}" name="Hire Date" dataDxfId="12"/>
    <tableColumn id="6" xr3:uid="{00000000-0010-0000-0000-000006000000}" name="Years of Service" dataDxfId="3">
      <calculatedColumnFormula>IFERROR(('Data Tables'!$B$3-E2)/365,"Invalid Hire Date")</calculatedColumnFormula>
    </tableColumn>
    <tableColumn id="7" xr3:uid="{00000000-0010-0000-0000-000007000000}" name="Birth Date" dataDxfId="11"/>
    <tableColumn id="8" xr3:uid="{00000000-0010-0000-0000-000008000000}" name="Age" dataDxfId="10">
      <calculatedColumnFormula>DATEDIF(G2,'Data Tables'!$B$5,"Y")</calculatedColumnFormula>
    </tableColumn>
    <tableColumn id="9" xr3:uid="{00000000-0010-0000-0000-000009000000}" name="Store" dataDxfId="9"/>
    <tableColumn id="10" xr3:uid="{00000000-0010-0000-0000-00000A000000}" name="Job Status" dataDxfId="8"/>
    <tableColumn id="11" xr3:uid="{00000000-0010-0000-0000-00000B000000}" name="Current Salary" dataDxfId="7"/>
    <tableColumn id="12" xr3:uid="{00000000-0010-0000-0000-00000C000000}" name="Work Anniversary" dataDxfId="2">
      <calculatedColumnFormula>IFERROR(IF(MONTH(Table1[[#This Row],[Hire Date]])='Data Tables'!$B$4:$B$4,"Yes",""),"Invalid Hire Date")</calculatedColumnFormula>
    </tableColumn>
    <tableColumn id="13" xr3:uid="{00000000-0010-0000-0000-00000D000000}" name="Eligible for Bonus" dataDxfId="6">
      <calculatedColumnFormula>IF(OR(Table1[[#This Row],[Pay Grade]]="D",Table1[[#This Row],[Job Status]]="PT"),"No","")</calculatedColumnFormula>
    </tableColumn>
    <tableColumn id="14" xr3:uid="{00000000-0010-0000-0000-00000E000000}" name="Comp Days" dataDxfId="5">
      <calculatedColumnFormula>IF(Table1[[#This Row],[Years of Service]]&lt;=1,0,IF(Table1[[#This Row],[Years of Service]]&lt;=5,1,IF(Table1[[#This Row],[Years of Service]]&lt;=10,2,3)))</calculatedColumnFormula>
    </tableColumn>
    <tableColumn id="15" xr3:uid="{00000000-0010-0000-0000-00000F000000}" name="Bonus" dataDxfId="4">
      <calculatedColumnFormula>IF(Table1[[#This Row],[Eligible for Bonus]]="",VLOOKUP(Table1[[#This Row],[Pay Grade]],Bonus_Table,2,FALSE),"")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D34"/>
  <sheetViews>
    <sheetView topLeftCell="A9" zoomScale="120" zoomScaleNormal="120" workbookViewId="0">
      <selection activeCell="B4" sqref="B4"/>
    </sheetView>
  </sheetViews>
  <sheetFormatPr defaultRowHeight="14.5" x14ac:dyDescent="0.35"/>
  <cols>
    <col min="1" max="1" width="16.7265625" customWidth="1"/>
    <col min="2" max="2" width="30.7265625" style="8" customWidth="1"/>
    <col min="3" max="3" width="13" customWidth="1"/>
    <col min="4" max="4" width="59.7265625" style="8" customWidth="1"/>
    <col min="6" max="7" width="16.7265625" customWidth="1"/>
  </cols>
  <sheetData>
    <row r="1" spans="1:4" ht="31.5" x14ac:dyDescent="0.95">
      <c r="A1" s="11" t="s">
        <v>223</v>
      </c>
    </row>
    <row r="2" spans="1:4" x14ac:dyDescent="0.35">
      <c r="A2" s="9"/>
    </row>
    <row r="3" spans="1:4" x14ac:dyDescent="0.35">
      <c r="A3" s="46" t="s">
        <v>13</v>
      </c>
      <c r="B3" s="47" t="s">
        <v>253</v>
      </c>
    </row>
    <row r="4" spans="1:4" x14ac:dyDescent="0.35">
      <c r="A4" s="46" t="s">
        <v>14</v>
      </c>
      <c r="B4" s="48">
        <v>44167</v>
      </c>
    </row>
    <row r="5" spans="1:4" ht="29" x14ac:dyDescent="0.35">
      <c r="A5" s="46" t="s">
        <v>7</v>
      </c>
      <c r="B5" s="47" t="s">
        <v>245</v>
      </c>
    </row>
    <row r="6" spans="1:4" x14ac:dyDescent="0.35">
      <c r="A6" s="12"/>
    </row>
    <row r="7" spans="1:4" x14ac:dyDescent="0.35">
      <c r="A7" s="12"/>
    </row>
    <row r="8" spans="1:4" x14ac:dyDescent="0.35">
      <c r="A8" s="12"/>
    </row>
    <row r="10" spans="1:4" ht="18.5" x14ac:dyDescent="0.45">
      <c r="A10" s="53" t="s">
        <v>222</v>
      </c>
      <c r="B10" s="54"/>
      <c r="C10" s="54"/>
      <c r="D10" s="55"/>
    </row>
    <row r="11" spans="1:4" ht="15.5" x14ac:dyDescent="0.35">
      <c r="A11" s="31" t="s">
        <v>15</v>
      </c>
      <c r="B11" s="32" t="s">
        <v>16</v>
      </c>
      <c r="C11" s="33" t="s">
        <v>17</v>
      </c>
      <c r="D11" s="34" t="s">
        <v>18</v>
      </c>
    </row>
    <row r="12" spans="1:4" ht="15" thickBot="1" x14ac:dyDescent="0.4">
      <c r="A12" s="5" t="s">
        <v>19</v>
      </c>
      <c r="B12" s="24" t="s">
        <v>19</v>
      </c>
      <c r="C12" s="6" t="s">
        <v>20</v>
      </c>
      <c r="D12" s="26" t="s">
        <v>21</v>
      </c>
    </row>
    <row r="13" spans="1:4" ht="15" thickBot="1" x14ac:dyDescent="0.4">
      <c r="A13" s="5" t="s">
        <v>22</v>
      </c>
      <c r="B13" s="24" t="s">
        <v>28</v>
      </c>
      <c r="C13" s="6" t="s">
        <v>23</v>
      </c>
      <c r="D13" s="24"/>
    </row>
    <row r="14" spans="1:4" ht="15" thickBot="1" x14ac:dyDescent="0.4">
      <c r="A14" s="5" t="s">
        <v>36</v>
      </c>
      <c r="B14" s="24" t="s">
        <v>216</v>
      </c>
      <c r="C14" s="6" t="s">
        <v>23</v>
      </c>
      <c r="D14" s="24" t="s">
        <v>217</v>
      </c>
    </row>
    <row r="15" spans="1:4" ht="15" thickBot="1" x14ac:dyDescent="0.4">
      <c r="A15" s="5" t="s">
        <v>244</v>
      </c>
      <c r="B15" s="24" t="s">
        <v>252</v>
      </c>
      <c r="C15" s="6" t="s">
        <v>23</v>
      </c>
      <c r="D15" s="24" t="s">
        <v>249</v>
      </c>
    </row>
    <row r="16" spans="1:4" ht="15" thickBot="1" x14ac:dyDescent="0.4">
      <c r="A16" s="5" t="s">
        <v>5</v>
      </c>
      <c r="B16" s="24" t="s">
        <v>29</v>
      </c>
      <c r="C16" s="6" t="s">
        <v>14</v>
      </c>
      <c r="D16" s="24" t="s">
        <v>24</v>
      </c>
    </row>
    <row r="17" spans="1:4" ht="15" thickBot="1" x14ac:dyDescent="0.4">
      <c r="A17" s="5" t="s">
        <v>8</v>
      </c>
      <c r="B17" s="24" t="s">
        <v>219</v>
      </c>
      <c r="C17" s="6" t="s">
        <v>20</v>
      </c>
      <c r="D17" s="24" t="s">
        <v>26</v>
      </c>
    </row>
    <row r="18" spans="1:4" ht="15" thickBot="1" x14ac:dyDescent="0.4">
      <c r="A18" s="7" t="s">
        <v>6</v>
      </c>
      <c r="B18" s="25" t="s">
        <v>30</v>
      </c>
      <c r="C18" s="7" t="s">
        <v>14</v>
      </c>
      <c r="D18" s="22" t="s">
        <v>24</v>
      </c>
    </row>
    <row r="19" spans="1:4" ht="15" thickBot="1" x14ac:dyDescent="0.4">
      <c r="A19" s="7" t="s">
        <v>11</v>
      </c>
      <c r="B19" s="25" t="s">
        <v>33</v>
      </c>
      <c r="C19" s="7" t="s">
        <v>20</v>
      </c>
      <c r="D19" s="22" t="s">
        <v>25</v>
      </c>
    </row>
    <row r="20" spans="1:4" ht="15" thickBot="1" x14ac:dyDescent="0.4">
      <c r="A20" s="7" t="s">
        <v>225</v>
      </c>
      <c r="B20" s="25" t="s">
        <v>226</v>
      </c>
      <c r="C20" s="7" t="s">
        <v>23</v>
      </c>
      <c r="D20" s="23" t="s">
        <v>227</v>
      </c>
    </row>
    <row r="21" spans="1:4" ht="15" thickBot="1" x14ac:dyDescent="0.4">
      <c r="A21" s="7" t="s">
        <v>220</v>
      </c>
      <c r="B21" s="25" t="s">
        <v>31</v>
      </c>
      <c r="C21" s="7" t="s">
        <v>23</v>
      </c>
      <c r="D21" s="27" t="s">
        <v>228</v>
      </c>
    </row>
    <row r="22" spans="1:4" ht="15" thickBot="1" x14ac:dyDescent="0.4">
      <c r="A22" s="7" t="s">
        <v>10</v>
      </c>
      <c r="B22" s="25" t="s">
        <v>32</v>
      </c>
      <c r="C22" s="7" t="s">
        <v>20</v>
      </c>
      <c r="D22" s="22" t="s">
        <v>35</v>
      </c>
    </row>
    <row r="23" spans="1:4" ht="15" thickBot="1" x14ac:dyDescent="0.4">
      <c r="A23" s="7" t="s">
        <v>230</v>
      </c>
      <c r="B23" s="25" t="s">
        <v>238</v>
      </c>
      <c r="C23" s="7" t="s">
        <v>23</v>
      </c>
      <c r="D23" s="22" t="s">
        <v>27</v>
      </c>
    </row>
    <row r="24" spans="1:4" ht="15" thickBot="1" x14ac:dyDescent="0.4">
      <c r="A24" s="7" t="s">
        <v>246</v>
      </c>
      <c r="B24" s="25" t="s">
        <v>250</v>
      </c>
      <c r="C24" s="7" t="s">
        <v>23</v>
      </c>
      <c r="D24" s="36" t="s">
        <v>251</v>
      </c>
    </row>
    <row r="25" spans="1:4" ht="73" thickBot="1" x14ac:dyDescent="0.4">
      <c r="A25" s="7" t="s">
        <v>231</v>
      </c>
      <c r="B25" s="25" t="s">
        <v>247</v>
      </c>
      <c r="C25" s="7" t="s">
        <v>20</v>
      </c>
      <c r="D25" s="22" t="s">
        <v>239</v>
      </c>
    </row>
    <row r="26" spans="1:4" ht="15" thickBot="1" x14ac:dyDescent="0.4">
      <c r="A26" s="7" t="s">
        <v>232</v>
      </c>
      <c r="B26" s="25" t="s">
        <v>248</v>
      </c>
      <c r="C26" s="7" t="s">
        <v>20</v>
      </c>
      <c r="D26" s="22" t="s">
        <v>35</v>
      </c>
    </row>
    <row r="28" spans="1:4" x14ac:dyDescent="0.35">
      <c r="B28"/>
      <c r="D28"/>
    </row>
    <row r="29" spans="1:4" x14ac:dyDescent="0.35">
      <c r="B29"/>
      <c r="D29"/>
    </row>
    <row r="30" spans="1:4" x14ac:dyDescent="0.35">
      <c r="B30"/>
      <c r="D30"/>
    </row>
    <row r="31" spans="1:4" x14ac:dyDescent="0.35">
      <c r="B31"/>
      <c r="D31"/>
    </row>
    <row r="32" spans="1:4" x14ac:dyDescent="0.35">
      <c r="B32"/>
      <c r="D32"/>
    </row>
    <row r="33" spans="2:4" x14ac:dyDescent="0.35">
      <c r="B33"/>
      <c r="D33"/>
    </row>
    <row r="34" spans="2:4" x14ac:dyDescent="0.35">
      <c r="B34"/>
      <c r="D34"/>
    </row>
  </sheetData>
  <mergeCells count="1">
    <mergeCell ref="A10:D10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7"/>
  <sheetViews>
    <sheetView tabSelected="1" zoomScale="120" zoomScaleNormal="120" workbookViewId="0">
      <selection activeCell="D4" sqref="D4"/>
    </sheetView>
  </sheetViews>
  <sheetFormatPr defaultRowHeight="14.5" x14ac:dyDescent="0.35"/>
  <cols>
    <col min="1" max="3" width="16.7265625" customWidth="1"/>
    <col min="4" max="4" width="12.54296875" bestFit="1" customWidth="1"/>
    <col min="5" max="6" width="16.7265625" customWidth="1"/>
    <col min="7" max="7" width="2.7265625" customWidth="1"/>
    <col min="8" max="8" width="8.54296875" customWidth="1"/>
    <col min="9" max="9" width="8.26953125" customWidth="1"/>
    <col min="10" max="10" width="2.453125" customWidth="1"/>
    <col min="11" max="11" width="8.26953125" customWidth="1"/>
    <col min="12" max="12" width="8" customWidth="1"/>
  </cols>
  <sheetData>
    <row r="1" spans="1:11" x14ac:dyDescent="0.35">
      <c r="A1" s="56" t="s">
        <v>229</v>
      </c>
      <c r="B1" s="57"/>
      <c r="C1" s="57"/>
      <c r="D1" s="57"/>
    </row>
    <row r="2" spans="1:11" ht="31.5" customHeight="1" x14ac:dyDescent="0.35">
      <c r="A2" s="29" t="s">
        <v>220</v>
      </c>
      <c r="B2" s="30" t="s">
        <v>214</v>
      </c>
      <c r="C2" s="30" t="s">
        <v>224</v>
      </c>
      <c r="D2" s="30" t="s">
        <v>4</v>
      </c>
    </row>
    <row r="3" spans="1:11" x14ac:dyDescent="0.35">
      <c r="A3" t="s">
        <v>0</v>
      </c>
      <c r="B3" s="62">
        <f>COUNTIF('Employee Data'!J:J,"FT")</f>
        <v>89</v>
      </c>
      <c r="C3" s="64">
        <f>SUMIF('Employee Data'!J:J,"FT",'Employee Data'!K:K)</f>
        <v>6624787</v>
      </c>
      <c r="D3" s="65">
        <f>AVERAGEIF('Employee Data'!J:J,"FT",'Employee Data'!K:K)</f>
        <v>74435.808988764038</v>
      </c>
      <c r="I3" s="2"/>
      <c r="J3" s="3"/>
      <c r="K3" s="3"/>
    </row>
    <row r="4" spans="1:11" x14ac:dyDescent="0.35">
      <c r="A4" t="s">
        <v>1</v>
      </c>
      <c r="B4" s="62">
        <f>COUNTIF('Employee Data'!J:J,"PT")</f>
        <v>11</v>
      </c>
      <c r="C4" s="64">
        <f>SUMIF('Employee Data'!J:J,"PT",'Employee Data'!K:K)</f>
        <v>628997</v>
      </c>
      <c r="D4" s="65">
        <f>AVERAGEIF('Employee Data'!J:J,"PT",'Employee Data'!K:K)</f>
        <v>57181.545454545456</v>
      </c>
    </row>
    <row r="5" spans="1:11" x14ac:dyDescent="0.35">
      <c r="A5" t="s">
        <v>217</v>
      </c>
      <c r="C5" s="1"/>
      <c r="D5" s="1"/>
    </row>
    <row r="6" spans="1:11" x14ac:dyDescent="0.35">
      <c r="A6" t="s">
        <v>217</v>
      </c>
      <c r="C6" s="1"/>
      <c r="D6" s="1"/>
    </row>
    <row r="7" spans="1:11" x14ac:dyDescent="0.35">
      <c r="C7" s="1"/>
      <c r="D7" s="1"/>
    </row>
  </sheetData>
  <sortState xmlns:xlrd2="http://schemas.microsoft.com/office/spreadsheetml/2017/richdata2" ref="A4:A7">
    <sortCondition ref="A4"/>
  </sortState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O101"/>
  <sheetViews>
    <sheetView topLeftCell="C1" zoomScale="120" zoomScaleNormal="120" workbookViewId="0">
      <selection activeCell="C1" sqref="C1:C101"/>
    </sheetView>
  </sheetViews>
  <sheetFormatPr defaultColWidth="9.1796875" defaultRowHeight="14.5" x14ac:dyDescent="0.35"/>
  <cols>
    <col min="1" max="1" width="14" customWidth="1"/>
    <col min="2" max="2" width="16.7265625" customWidth="1"/>
    <col min="3" max="3" width="15.1796875" bestFit="1" customWidth="1"/>
    <col min="4" max="4" width="11.81640625" customWidth="1"/>
    <col min="5" max="5" width="12.7265625" style="14" customWidth="1"/>
    <col min="6" max="6" width="16.7265625" style="13" customWidth="1"/>
    <col min="7" max="7" width="16.7265625" style="14" customWidth="1"/>
    <col min="8" max="8" width="9" bestFit="1" customWidth="1"/>
    <col min="9" max="9" width="9.7265625" customWidth="1"/>
    <col min="10" max="10" width="11.81640625" customWidth="1"/>
    <col min="11" max="11" width="16.26953125" style="15" customWidth="1"/>
    <col min="12" max="12" width="18.7265625" style="62" customWidth="1"/>
    <col min="13" max="13" width="18.1796875" style="62" customWidth="1"/>
    <col min="14" max="14" width="12.7265625" customWidth="1"/>
    <col min="15" max="15" width="12" customWidth="1"/>
    <col min="16" max="16" width="8.54296875" customWidth="1"/>
    <col min="18" max="18" width="17.26953125" bestFit="1" customWidth="1"/>
    <col min="19" max="19" width="18" customWidth="1"/>
    <col min="21" max="21" width="12.26953125" customWidth="1"/>
    <col min="22" max="22" width="6.81640625" customWidth="1"/>
    <col min="23" max="23" width="11.26953125" bestFit="1" customWidth="1"/>
    <col min="24" max="24" width="12.26953125" customWidth="1"/>
    <col min="25" max="25" width="8.453125" customWidth="1"/>
    <col min="27" max="27" width="6.26953125" customWidth="1"/>
  </cols>
  <sheetData>
    <row r="1" spans="1:15" s="20" customFormat="1" ht="29" x14ac:dyDescent="0.35">
      <c r="A1" s="49" t="s">
        <v>19</v>
      </c>
      <c r="B1" s="49" t="s">
        <v>12</v>
      </c>
      <c r="C1" s="49" t="s">
        <v>36</v>
      </c>
      <c r="D1" s="49" t="s">
        <v>244</v>
      </c>
      <c r="E1" s="50" t="s">
        <v>5</v>
      </c>
      <c r="F1" s="51" t="s">
        <v>8</v>
      </c>
      <c r="G1" s="50" t="s">
        <v>6</v>
      </c>
      <c r="H1" s="49" t="s">
        <v>11</v>
      </c>
      <c r="I1" s="49" t="s">
        <v>225</v>
      </c>
      <c r="J1" s="49" t="s">
        <v>220</v>
      </c>
      <c r="K1" s="52" t="s">
        <v>10</v>
      </c>
      <c r="L1" s="49" t="s">
        <v>230</v>
      </c>
      <c r="M1" s="49" t="s">
        <v>246</v>
      </c>
      <c r="N1" s="49" t="s">
        <v>231</v>
      </c>
      <c r="O1" s="49" t="s">
        <v>232</v>
      </c>
    </row>
    <row r="2" spans="1:15" x14ac:dyDescent="0.35">
      <c r="A2" s="38">
        <v>1102</v>
      </c>
      <c r="B2" s="38" t="s">
        <v>83</v>
      </c>
      <c r="C2" s="38" t="s">
        <v>84</v>
      </c>
      <c r="D2" s="38" t="s">
        <v>235</v>
      </c>
      <c r="E2" s="39">
        <v>41830</v>
      </c>
      <c r="F2" s="40">
        <f>IFERROR(('Data Tables'!$B$3-E2)/365,"Invalid Hire Date")</f>
        <v>3.4794520547945207</v>
      </c>
      <c r="G2" s="39">
        <v>22382</v>
      </c>
      <c r="H2" s="38">
        <f>DATEDIF(G2,'Data Tables'!$B$5,"Y")</f>
        <v>55</v>
      </c>
      <c r="I2" s="38" t="s">
        <v>213</v>
      </c>
      <c r="J2" s="38" t="s">
        <v>0</v>
      </c>
      <c r="K2" s="41">
        <v>106010</v>
      </c>
      <c r="L2" s="61" t="str">
        <f>IFERROR(IF(MONTH(Table1[[#This Row],[Hire Date]])='Data Tables'!$B$4:$B$4,"Yes",""),"Invalid Hire Date")</f>
        <v/>
      </c>
      <c r="M2" s="61" t="str">
        <f>IF(OR(Table1[[#This Row],[Pay Grade]]="D",Table1[[#This Row],[Job Status]]="PT"),"No","")</f>
        <v/>
      </c>
      <c r="N2" s="38">
        <f>IF(Table1[[#This Row],[Years of Service]]&lt;=1,0,IF(Table1[[#This Row],[Years of Service]]&lt;=5,1,IF(Table1[[#This Row],[Years of Service]]&lt;=10,2,3)))</f>
        <v>1</v>
      </c>
      <c r="O2" s="38">
        <f>IF(Table1[[#This Row],[Eligible for Bonus]]="",VLOOKUP(Table1[[#This Row],[Pay Grade]],Bonus_Table,2,FALSE),"")</f>
        <v>300</v>
      </c>
    </row>
    <row r="3" spans="1:15" x14ac:dyDescent="0.35">
      <c r="A3" s="42">
        <v>1106</v>
      </c>
      <c r="B3" s="42" t="s">
        <v>85</v>
      </c>
      <c r="C3" s="42" t="s">
        <v>86</v>
      </c>
      <c r="D3" s="42" t="s">
        <v>235</v>
      </c>
      <c r="E3" s="43">
        <v>42314</v>
      </c>
      <c r="F3" s="44">
        <f>IFERROR(('Data Tables'!$B$3-E3)/365,"Invalid Hire Date")</f>
        <v>2.1534246575342464</v>
      </c>
      <c r="G3" s="43">
        <v>33565</v>
      </c>
      <c r="H3" s="42">
        <f>DATEDIF(G3,'Data Tables'!$B$5,"Y")</f>
        <v>25</v>
      </c>
      <c r="I3" s="42" t="s">
        <v>212</v>
      </c>
      <c r="J3" s="42" t="s">
        <v>0</v>
      </c>
      <c r="K3" s="45">
        <v>42182</v>
      </c>
      <c r="L3" s="61" t="str">
        <f>IFERROR(IF(MONTH(Table1[[#This Row],[Hire Date]])='Data Tables'!$B$4:$B$4,"Yes",""),"Invalid Hire Date")</f>
        <v/>
      </c>
      <c r="M3" s="63" t="str">
        <f>IF(OR(Table1[[#This Row],[Pay Grade]]="D",Table1[[#This Row],[Job Status]]="PT"),"No","")</f>
        <v/>
      </c>
      <c r="N3" s="42">
        <f>IF(Table1[[#This Row],[Years of Service]]&lt;=1,0,IF(Table1[[#This Row],[Years of Service]]&lt;=5,1,IF(Table1[[#This Row],[Years of Service]]&lt;=10,2,3)))</f>
        <v>1</v>
      </c>
      <c r="O3" s="42">
        <f>IF(Table1[[#This Row],[Eligible for Bonus]]="",VLOOKUP(Table1[[#This Row],[Pay Grade]],Bonus_Table,2,FALSE),"")</f>
        <v>300</v>
      </c>
    </row>
    <row r="4" spans="1:15" x14ac:dyDescent="0.35">
      <c r="A4" s="38">
        <v>1110</v>
      </c>
      <c r="B4" s="38" t="s">
        <v>87</v>
      </c>
      <c r="C4" s="38" t="s">
        <v>88</v>
      </c>
      <c r="D4" s="38" t="s">
        <v>235</v>
      </c>
      <c r="E4" s="39">
        <v>42342</v>
      </c>
      <c r="F4" s="40">
        <f>IFERROR(('Data Tables'!$B$3-E4)/365,"Invalid Hire Date")</f>
        <v>2.0767123287671234</v>
      </c>
      <c r="G4" s="39">
        <v>24395</v>
      </c>
      <c r="H4" s="38">
        <f>DATEDIF(G4,'Data Tables'!$B$5,"Y")</f>
        <v>50</v>
      </c>
      <c r="I4" s="38" t="s">
        <v>213</v>
      </c>
      <c r="J4" s="38" t="s">
        <v>0</v>
      </c>
      <c r="K4" s="41">
        <v>92254</v>
      </c>
      <c r="L4" s="61" t="str">
        <f>IFERROR(IF(MONTH(Table1[[#This Row],[Hire Date]])='Data Tables'!$B$4:$B$4,"Yes",""),"Invalid Hire Date")</f>
        <v/>
      </c>
      <c r="M4" s="61" t="str">
        <f>IF(OR(Table1[[#This Row],[Pay Grade]]="D",Table1[[#This Row],[Job Status]]="PT"),"No","")</f>
        <v/>
      </c>
      <c r="N4" s="38">
        <f>IF(Table1[[#This Row],[Years of Service]]&lt;=1,0,IF(Table1[[#This Row],[Years of Service]]&lt;=5,1,IF(Table1[[#This Row],[Years of Service]]&lt;=10,2,3)))</f>
        <v>1</v>
      </c>
      <c r="O4" s="38">
        <f>IF(Table1[[#This Row],[Eligible for Bonus]]="",VLOOKUP(Table1[[#This Row],[Pay Grade]],Bonus_Table,2,FALSE),"")</f>
        <v>300</v>
      </c>
    </row>
    <row r="5" spans="1:15" x14ac:dyDescent="0.35">
      <c r="A5" s="42">
        <v>1114</v>
      </c>
      <c r="B5" s="42" t="s">
        <v>43</v>
      </c>
      <c r="C5" s="42" t="s">
        <v>89</v>
      </c>
      <c r="D5" s="42" t="s">
        <v>236</v>
      </c>
      <c r="E5" s="43">
        <v>37704</v>
      </c>
      <c r="F5" s="44">
        <f>IFERROR(('Data Tables'!$B$3-E5)/365,"Invalid Hire Date")</f>
        <v>14.783561643835617</v>
      </c>
      <c r="G5" s="43">
        <v>23719</v>
      </c>
      <c r="H5" s="42">
        <f>DATEDIF(G5,'Data Tables'!$B$5,"Y")</f>
        <v>52</v>
      </c>
      <c r="I5" s="42" t="s">
        <v>212</v>
      </c>
      <c r="J5" s="42" t="s">
        <v>0</v>
      </c>
      <c r="K5" s="45">
        <v>69250</v>
      </c>
      <c r="L5" s="61" t="str">
        <f>IFERROR(IF(MONTH(Table1[[#This Row],[Hire Date]])='Data Tables'!$B$4:$B$4,"Yes",""),"Invalid Hire Date")</f>
        <v/>
      </c>
      <c r="M5" s="63" t="str">
        <f>IF(OR(Table1[[#This Row],[Pay Grade]]="D",Table1[[#This Row],[Job Status]]="PT"),"No","")</f>
        <v>No</v>
      </c>
      <c r="N5" s="42">
        <f>IF(Table1[[#This Row],[Years of Service]]&lt;=1,0,IF(Table1[[#This Row],[Years of Service]]&lt;=5,1,IF(Table1[[#This Row],[Years of Service]]&lt;=10,2,3)))</f>
        <v>3</v>
      </c>
      <c r="O5" s="42" t="str">
        <f>IF(Table1[[#This Row],[Eligible for Bonus]]="",VLOOKUP(Table1[[#This Row],[Pay Grade]],Bonus_Table,2,FALSE),"")</f>
        <v/>
      </c>
    </row>
    <row r="6" spans="1:15" x14ac:dyDescent="0.35">
      <c r="A6" s="38">
        <v>1118</v>
      </c>
      <c r="B6" s="38" t="s">
        <v>90</v>
      </c>
      <c r="C6" s="38" t="s">
        <v>91</v>
      </c>
      <c r="D6" s="38" t="s">
        <v>233</v>
      </c>
      <c r="E6" s="39">
        <v>40686</v>
      </c>
      <c r="F6" s="40">
        <f>IFERROR(('Data Tables'!$B$3-E6)/365,"Invalid Hire Date")</f>
        <v>6.6136986301369864</v>
      </c>
      <c r="G6" s="39">
        <v>22692</v>
      </c>
      <c r="H6" s="38">
        <f>DATEDIF(G6,'Data Tables'!$B$5,"Y")</f>
        <v>54</v>
      </c>
      <c r="I6" s="38" t="s">
        <v>213</v>
      </c>
      <c r="J6" s="38" t="s">
        <v>0</v>
      </c>
      <c r="K6" s="41">
        <v>102567</v>
      </c>
      <c r="L6" s="61" t="str">
        <f>IFERROR(IF(MONTH(Table1[[#This Row],[Hire Date]])='Data Tables'!$B$4:$B$4,"Yes",""),"Invalid Hire Date")</f>
        <v/>
      </c>
      <c r="M6" s="61" t="str">
        <f>IF(OR(Table1[[#This Row],[Pay Grade]]="D",Table1[[#This Row],[Job Status]]="PT"),"No","")</f>
        <v/>
      </c>
      <c r="N6" s="38">
        <f>IF(Table1[[#This Row],[Years of Service]]&lt;=1,0,IF(Table1[[#This Row],[Years of Service]]&lt;=5,1,IF(Table1[[#This Row],[Years of Service]]&lt;=10,2,3)))</f>
        <v>2</v>
      </c>
      <c r="O6" s="38">
        <f>IF(Table1[[#This Row],[Eligible for Bonus]]="",VLOOKUP(Table1[[#This Row],[Pay Grade]],Bonus_Table,2,FALSE),"")</f>
        <v>600</v>
      </c>
    </row>
    <row r="7" spans="1:15" x14ac:dyDescent="0.35">
      <c r="A7" s="42">
        <v>1122</v>
      </c>
      <c r="B7" s="42" t="s">
        <v>92</v>
      </c>
      <c r="C7" s="42" t="s">
        <v>93</v>
      </c>
      <c r="D7" s="42" t="s">
        <v>236</v>
      </c>
      <c r="E7" s="43">
        <v>37480</v>
      </c>
      <c r="F7" s="44">
        <f>IFERROR(('Data Tables'!$B$3-E7)/365,"Invalid Hire Date")</f>
        <v>15.397260273972602</v>
      </c>
      <c r="G7" s="43">
        <v>25126</v>
      </c>
      <c r="H7" s="42">
        <f>DATEDIF(G7,'Data Tables'!$B$5,"Y")</f>
        <v>48</v>
      </c>
      <c r="I7" s="42" t="s">
        <v>211</v>
      </c>
      <c r="J7" s="42" t="s">
        <v>0</v>
      </c>
      <c r="K7" s="45">
        <v>94517</v>
      </c>
      <c r="L7" s="61" t="str">
        <f>IFERROR(IF(MONTH(Table1[[#This Row],[Hire Date]])='Data Tables'!$B$4:$B$4,"Yes",""),"Invalid Hire Date")</f>
        <v/>
      </c>
      <c r="M7" s="63" t="str">
        <f>IF(OR(Table1[[#This Row],[Pay Grade]]="D",Table1[[#This Row],[Job Status]]="PT"),"No","")</f>
        <v>No</v>
      </c>
      <c r="N7" s="42">
        <f>IF(Table1[[#This Row],[Years of Service]]&lt;=1,0,IF(Table1[[#This Row],[Years of Service]]&lt;=5,1,IF(Table1[[#This Row],[Years of Service]]&lt;=10,2,3)))</f>
        <v>3</v>
      </c>
      <c r="O7" s="42" t="str">
        <f>IF(Table1[[#This Row],[Eligible for Bonus]]="",VLOOKUP(Table1[[#This Row],[Pay Grade]],Bonus_Table,2,FALSE),"")</f>
        <v/>
      </c>
    </row>
    <row r="8" spans="1:15" x14ac:dyDescent="0.35">
      <c r="A8" s="38">
        <v>1126</v>
      </c>
      <c r="B8" s="38" t="s">
        <v>94</v>
      </c>
      <c r="C8" s="38" t="s">
        <v>95</v>
      </c>
      <c r="D8" s="38" t="s">
        <v>235</v>
      </c>
      <c r="E8" s="39">
        <v>42314</v>
      </c>
      <c r="F8" s="40">
        <f>IFERROR(('Data Tables'!$B$3-E8)/365,"Invalid Hire Date")</f>
        <v>2.1534246575342464</v>
      </c>
      <c r="G8" s="39">
        <v>26743</v>
      </c>
      <c r="H8" s="38">
        <f>DATEDIF(G8,'Data Tables'!$B$5,"Y")</f>
        <v>43</v>
      </c>
      <c r="I8" s="38" t="s">
        <v>210</v>
      </c>
      <c r="J8" s="38" t="s">
        <v>0</v>
      </c>
      <c r="K8" s="41">
        <v>51791</v>
      </c>
      <c r="L8" s="61" t="str">
        <f>IFERROR(IF(MONTH(Table1[[#This Row],[Hire Date]])='Data Tables'!$B$4:$B$4,"Yes",""),"Invalid Hire Date")</f>
        <v/>
      </c>
      <c r="M8" s="61" t="str">
        <f>IF(OR(Table1[[#This Row],[Pay Grade]]="D",Table1[[#This Row],[Job Status]]="PT"),"No","")</f>
        <v/>
      </c>
      <c r="N8" s="38">
        <f>IF(Table1[[#This Row],[Years of Service]]&lt;=1,0,IF(Table1[[#This Row],[Years of Service]]&lt;=5,1,IF(Table1[[#This Row],[Years of Service]]&lt;=10,2,3)))</f>
        <v>1</v>
      </c>
      <c r="O8" s="38">
        <f>IF(Table1[[#This Row],[Eligible for Bonus]]="",VLOOKUP(Table1[[#This Row],[Pay Grade]],Bonus_Table,2,FALSE),"")</f>
        <v>300</v>
      </c>
    </row>
    <row r="9" spans="1:15" x14ac:dyDescent="0.35">
      <c r="A9" s="42">
        <v>1130</v>
      </c>
      <c r="B9" s="42" t="s">
        <v>96</v>
      </c>
      <c r="C9" s="42" t="s">
        <v>66</v>
      </c>
      <c r="D9" s="42" t="s">
        <v>233</v>
      </c>
      <c r="E9" s="43">
        <v>40339</v>
      </c>
      <c r="F9" s="44">
        <f>IFERROR(('Data Tables'!$B$3-E9)/365,"Invalid Hire Date")</f>
        <v>7.5643835616438357</v>
      </c>
      <c r="G9" s="43">
        <v>24217</v>
      </c>
      <c r="H9" s="42">
        <f>DATEDIF(G9,'Data Tables'!$B$5,"Y")</f>
        <v>50</v>
      </c>
      <c r="I9" s="42" t="s">
        <v>210</v>
      </c>
      <c r="J9" s="42" t="s">
        <v>0</v>
      </c>
      <c r="K9" s="45">
        <v>32530</v>
      </c>
      <c r="L9" s="61" t="str">
        <f>IFERROR(IF(MONTH(Table1[[#This Row],[Hire Date]])='Data Tables'!$B$4:$B$4,"Yes",""),"Invalid Hire Date")</f>
        <v/>
      </c>
      <c r="M9" s="63" t="str">
        <f>IF(OR(Table1[[#This Row],[Pay Grade]]="D",Table1[[#This Row],[Job Status]]="PT"),"No","")</f>
        <v/>
      </c>
      <c r="N9" s="42">
        <f>IF(Table1[[#This Row],[Years of Service]]&lt;=1,0,IF(Table1[[#This Row],[Years of Service]]&lt;=5,1,IF(Table1[[#This Row],[Years of Service]]&lt;=10,2,3)))</f>
        <v>2</v>
      </c>
      <c r="O9" s="42">
        <f>IF(Table1[[#This Row],[Eligible for Bonus]]="",VLOOKUP(Table1[[#This Row],[Pay Grade]],Bonus_Table,2,FALSE),"")</f>
        <v>600</v>
      </c>
    </row>
    <row r="10" spans="1:15" x14ac:dyDescent="0.35">
      <c r="A10" s="38">
        <v>1134</v>
      </c>
      <c r="B10" s="38" t="s">
        <v>97</v>
      </c>
      <c r="C10" s="38" t="s">
        <v>98</v>
      </c>
      <c r="D10" s="38" t="s">
        <v>233</v>
      </c>
      <c r="E10" s="39">
        <v>42389</v>
      </c>
      <c r="F10" s="40">
        <f>IFERROR(('Data Tables'!$B$3-E10)/365,"Invalid Hire Date")</f>
        <v>1.9479452054794522</v>
      </c>
      <c r="G10" s="39">
        <v>20900</v>
      </c>
      <c r="H10" s="38">
        <f>DATEDIF(G10,'Data Tables'!$B$5,"Y")</f>
        <v>59</v>
      </c>
      <c r="I10" s="38" t="s">
        <v>212</v>
      </c>
      <c r="J10" s="38" t="s">
        <v>0</v>
      </c>
      <c r="K10" s="41">
        <v>94502</v>
      </c>
      <c r="L10" s="61" t="str">
        <f>IFERROR(IF(MONTH(Table1[[#This Row],[Hire Date]])='Data Tables'!$B$4:$B$4,"Yes",""),"Invalid Hire Date")</f>
        <v/>
      </c>
      <c r="M10" s="61" t="str">
        <f>IF(OR(Table1[[#This Row],[Pay Grade]]="D",Table1[[#This Row],[Job Status]]="PT"),"No","")</f>
        <v/>
      </c>
      <c r="N10" s="38">
        <f>IF(Table1[[#This Row],[Years of Service]]&lt;=1,0,IF(Table1[[#This Row],[Years of Service]]&lt;=5,1,IF(Table1[[#This Row],[Years of Service]]&lt;=10,2,3)))</f>
        <v>1</v>
      </c>
      <c r="O10" s="38">
        <f>IF(Table1[[#This Row],[Eligible for Bonus]]="",VLOOKUP(Table1[[#This Row],[Pay Grade]],Bonus_Table,2,FALSE),"")</f>
        <v>600</v>
      </c>
    </row>
    <row r="11" spans="1:15" x14ac:dyDescent="0.35">
      <c r="A11" s="42">
        <v>1138</v>
      </c>
      <c r="B11" s="42" t="s">
        <v>99</v>
      </c>
      <c r="C11" s="42" t="s">
        <v>100</v>
      </c>
      <c r="D11" s="42" t="s">
        <v>234</v>
      </c>
      <c r="E11" s="43">
        <v>41033</v>
      </c>
      <c r="F11" s="44">
        <f>IFERROR(('Data Tables'!$B$3-E11)/365,"Invalid Hire Date")</f>
        <v>5.6630136986301371</v>
      </c>
      <c r="G11" s="43">
        <v>24651</v>
      </c>
      <c r="H11" s="42">
        <f>DATEDIF(G11,'Data Tables'!$B$5,"Y")</f>
        <v>49</v>
      </c>
      <c r="I11" s="42" t="s">
        <v>213</v>
      </c>
      <c r="J11" s="42" t="s">
        <v>1</v>
      </c>
      <c r="K11" s="45">
        <v>45671</v>
      </c>
      <c r="L11" s="61" t="str">
        <f>IFERROR(IF(MONTH(Table1[[#This Row],[Hire Date]])='Data Tables'!$B$4:$B$4,"Yes",""),"Invalid Hire Date")</f>
        <v/>
      </c>
      <c r="M11" s="63" t="str">
        <f>IF(OR(Table1[[#This Row],[Pay Grade]]="D",Table1[[#This Row],[Job Status]]="PT"),"No","")</f>
        <v>No</v>
      </c>
      <c r="N11" s="42">
        <f>IF(Table1[[#This Row],[Years of Service]]&lt;=1,0,IF(Table1[[#This Row],[Years of Service]]&lt;=5,1,IF(Table1[[#This Row],[Years of Service]]&lt;=10,2,3)))</f>
        <v>2</v>
      </c>
      <c r="O11" s="42" t="str">
        <f>IF(Table1[[#This Row],[Eligible for Bonus]]="",VLOOKUP(Table1[[#This Row],[Pay Grade]],Bonus_Table,2,FALSE),"")</f>
        <v/>
      </c>
    </row>
    <row r="12" spans="1:15" x14ac:dyDescent="0.35">
      <c r="A12" s="38">
        <v>1142</v>
      </c>
      <c r="B12" s="38" t="s">
        <v>101</v>
      </c>
      <c r="C12" s="38" t="s">
        <v>102</v>
      </c>
      <c r="D12" s="38" t="s">
        <v>233</v>
      </c>
      <c r="E12" s="39">
        <v>40740</v>
      </c>
      <c r="F12" s="40">
        <f>IFERROR(('Data Tables'!$B$3-E12)/365,"Invalid Hire Date")</f>
        <v>6.4657534246575343</v>
      </c>
      <c r="G12" s="39">
        <v>31451</v>
      </c>
      <c r="H12" s="38">
        <f>DATEDIF(G12,'Data Tables'!$B$5,"Y")</f>
        <v>30</v>
      </c>
      <c r="I12" s="38" t="s">
        <v>212</v>
      </c>
      <c r="J12" s="38" t="s">
        <v>0</v>
      </c>
      <c r="K12" s="41">
        <v>70346</v>
      </c>
      <c r="L12" s="61" t="str">
        <f>IFERROR(IF(MONTH(Table1[[#This Row],[Hire Date]])='Data Tables'!$B$4:$B$4,"Yes",""),"Invalid Hire Date")</f>
        <v/>
      </c>
      <c r="M12" s="61" t="str">
        <f>IF(OR(Table1[[#This Row],[Pay Grade]]="D",Table1[[#This Row],[Job Status]]="PT"),"No","")</f>
        <v/>
      </c>
      <c r="N12" s="38">
        <f>IF(Table1[[#This Row],[Years of Service]]&lt;=1,0,IF(Table1[[#This Row],[Years of Service]]&lt;=5,1,IF(Table1[[#This Row],[Years of Service]]&lt;=10,2,3)))</f>
        <v>2</v>
      </c>
      <c r="O12" s="38">
        <f>IF(Table1[[#This Row],[Eligible for Bonus]]="",VLOOKUP(Table1[[#This Row],[Pay Grade]],Bonus_Table,2,FALSE),"")</f>
        <v>600</v>
      </c>
    </row>
    <row r="13" spans="1:15" x14ac:dyDescent="0.35">
      <c r="A13" s="42">
        <v>1146</v>
      </c>
      <c r="B13" s="42" t="s">
        <v>103</v>
      </c>
      <c r="C13" s="42" t="s">
        <v>104</v>
      </c>
      <c r="D13" s="42" t="s">
        <v>233</v>
      </c>
      <c r="E13" s="43">
        <v>39550</v>
      </c>
      <c r="F13" s="44">
        <f>IFERROR(('Data Tables'!$B$3-E13)/365,"Invalid Hire Date")</f>
        <v>9.7260273972602747</v>
      </c>
      <c r="G13" s="43">
        <v>31606</v>
      </c>
      <c r="H13" s="42">
        <f>DATEDIF(G13,'Data Tables'!$B$5,"Y")</f>
        <v>30</v>
      </c>
      <c r="I13" s="42" t="s">
        <v>210</v>
      </c>
      <c r="J13" s="42" t="s">
        <v>0</v>
      </c>
      <c r="K13" s="45">
        <v>34685</v>
      </c>
      <c r="L13" s="61" t="str">
        <f>IFERROR(IF(MONTH(Table1[[#This Row],[Hire Date]])='Data Tables'!$B$4:$B$4,"Yes",""),"Invalid Hire Date")</f>
        <v>Yes</v>
      </c>
      <c r="M13" s="63" t="str">
        <f>IF(OR(Table1[[#This Row],[Pay Grade]]="D",Table1[[#This Row],[Job Status]]="PT"),"No","")</f>
        <v/>
      </c>
      <c r="N13" s="42">
        <f>IF(Table1[[#This Row],[Years of Service]]&lt;=1,0,IF(Table1[[#This Row],[Years of Service]]&lt;=5,1,IF(Table1[[#This Row],[Years of Service]]&lt;=10,2,3)))</f>
        <v>2</v>
      </c>
      <c r="O13" s="42">
        <f>IF(Table1[[#This Row],[Eligible for Bonus]]="",VLOOKUP(Table1[[#This Row],[Pay Grade]],Bonus_Table,2,FALSE),"")</f>
        <v>600</v>
      </c>
    </row>
    <row r="14" spans="1:15" x14ac:dyDescent="0.35">
      <c r="A14" s="38">
        <v>1150</v>
      </c>
      <c r="B14" s="38" t="s">
        <v>105</v>
      </c>
      <c r="C14" s="38" t="s">
        <v>106</v>
      </c>
      <c r="D14" s="38" t="s">
        <v>233</v>
      </c>
      <c r="E14" s="39">
        <v>40981</v>
      </c>
      <c r="F14" s="40">
        <f>IFERROR(('Data Tables'!$B$3-E14)/365,"Invalid Hire Date")</f>
        <v>5.8054794520547945</v>
      </c>
      <c r="G14" s="39">
        <v>18087</v>
      </c>
      <c r="H14" s="38">
        <f>DATEDIF(G14,'Data Tables'!$B$5,"Y")</f>
        <v>67</v>
      </c>
      <c r="I14" s="38" t="s">
        <v>213</v>
      </c>
      <c r="J14" s="38" t="s">
        <v>0</v>
      </c>
      <c r="K14" s="41">
        <v>96944</v>
      </c>
      <c r="L14" s="61" t="str">
        <f>IFERROR(IF(MONTH(Table1[[#This Row],[Hire Date]])='Data Tables'!$B$4:$B$4,"Yes",""),"Invalid Hire Date")</f>
        <v/>
      </c>
      <c r="M14" s="61" t="str">
        <f>IF(OR(Table1[[#This Row],[Pay Grade]]="D",Table1[[#This Row],[Job Status]]="PT"),"No","")</f>
        <v/>
      </c>
      <c r="N14" s="38">
        <f>IF(Table1[[#This Row],[Years of Service]]&lt;=1,0,IF(Table1[[#This Row],[Years of Service]]&lt;=5,1,IF(Table1[[#This Row],[Years of Service]]&lt;=10,2,3)))</f>
        <v>2</v>
      </c>
      <c r="O14" s="38">
        <f>IF(Table1[[#This Row],[Eligible for Bonus]]="",VLOOKUP(Table1[[#This Row],[Pay Grade]],Bonus_Table,2,FALSE),"")</f>
        <v>600</v>
      </c>
    </row>
    <row r="15" spans="1:15" x14ac:dyDescent="0.35">
      <c r="A15" s="42">
        <v>1154</v>
      </c>
      <c r="B15" s="42" t="s">
        <v>107</v>
      </c>
      <c r="C15" s="42" t="s">
        <v>108</v>
      </c>
      <c r="D15" s="42" t="s">
        <v>235</v>
      </c>
      <c r="E15" s="43">
        <v>42224</v>
      </c>
      <c r="F15" s="44">
        <f>IFERROR(('Data Tables'!$B$3-E15)/365,"Invalid Hire Date")</f>
        <v>2.4</v>
      </c>
      <c r="G15" s="43">
        <v>20790</v>
      </c>
      <c r="H15" s="42">
        <f>DATEDIF(G15,'Data Tables'!$B$5,"Y")</f>
        <v>60</v>
      </c>
      <c r="I15" s="42" t="s">
        <v>213</v>
      </c>
      <c r="J15" s="42" t="s">
        <v>0</v>
      </c>
      <c r="K15" s="45">
        <v>92091</v>
      </c>
      <c r="L15" s="61" t="str">
        <f>IFERROR(IF(MONTH(Table1[[#This Row],[Hire Date]])='Data Tables'!$B$4:$B$4,"Yes",""),"Invalid Hire Date")</f>
        <v/>
      </c>
      <c r="M15" s="63" t="str">
        <f>IF(OR(Table1[[#This Row],[Pay Grade]]="D",Table1[[#This Row],[Job Status]]="PT"),"No","")</f>
        <v/>
      </c>
      <c r="N15" s="42">
        <f>IF(Table1[[#This Row],[Years of Service]]&lt;=1,0,IF(Table1[[#This Row],[Years of Service]]&lt;=5,1,IF(Table1[[#This Row],[Years of Service]]&lt;=10,2,3)))</f>
        <v>1</v>
      </c>
      <c r="O15" s="42">
        <f>IF(Table1[[#This Row],[Eligible for Bonus]]="",VLOOKUP(Table1[[#This Row],[Pay Grade]],Bonus_Table,2,FALSE),"")</f>
        <v>300</v>
      </c>
    </row>
    <row r="16" spans="1:15" x14ac:dyDescent="0.35">
      <c r="A16" s="38">
        <v>1158</v>
      </c>
      <c r="B16" s="38" t="s">
        <v>109</v>
      </c>
      <c r="C16" s="38" t="s">
        <v>47</v>
      </c>
      <c r="D16" s="38" t="s">
        <v>235</v>
      </c>
      <c r="E16" s="39">
        <v>42202</v>
      </c>
      <c r="F16" s="40">
        <f>IFERROR(('Data Tables'!$B$3-E16)/365,"Invalid Hire Date")</f>
        <v>2.4602739726027396</v>
      </c>
      <c r="G16" s="39">
        <v>21743</v>
      </c>
      <c r="H16" s="38">
        <f>DATEDIF(G16,'Data Tables'!$B$5,"Y")</f>
        <v>57</v>
      </c>
      <c r="I16" s="38" t="s">
        <v>210</v>
      </c>
      <c r="J16" s="38" t="s">
        <v>0</v>
      </c>
      <c r="K16" s="41">
        <v>30150</v>
      </c>
      <c r="L16" s="61" t="str">
        <f>IFERROR(IF(MONTH(Table1[[#This Row],[Hire Date]])='Data Tables'!$B$4:$B$4,"Yes",""),"Invalid Hire Date")</f>
        <v/>
      </c>
      <c r="M16" s="61" t="str">
        <f>IF(OR(Table1[[#This Row],[Pay Grade]]="D",Table1[[#This Row],[Job Status]]="PT"),"No","")</f>
        <v/>
      </c>
      <c r="N16" s="38">
        <f>IF(Table1[[#This Row],[Years of Service]]&lt;=1,0,IF(Table1[[#This Row],[Years of Service]]&lt;=5,1,IF(Table1[[#This Row],[Years of Service]]&lt;=10,2,3)))</f>
        <v>1</v>
      </c>
      <c r="O16" s="38">
        <f>IF(Table1[[#This Row],[Eligible for Bonus]]="",VLOOKUP(Table1[[#This Row],[Pay Grade]],Bonus_Table,2,FALSE),"")</f>
        <v>300</v>
      </c>
    </row>
    <row r="17" spans="1:15" x14ac:dyDescent="0.35">
      <c r="A17" s="42">
        <v>1162</v>
      </c>
      <c r="B17" s="42" t="s">
        <v>110</v>
      </c>
      <c r="C17" s="42" t="s">
        <v>111</v>
      </c>
      <c r="D17" s="42" t="s">
        <v>235</v>
      </c>
      <c r="E17" s="43">
        <v>42012</v>
      </c>
      <c r="F17" s="44">
        <f>IFERROR(('Data Tables'!$B$3-E17)/365,"Invalid Hire Date")</f>
        <v>2.9808219178082194</v>
      </c>
      <c r="G17" s="43">
        <v>25633</v>
      </c>
      <c r="H17" s="42">
        <f>DATEDIF(G17,'Data Tables'!$B$5,"Y")</f>
        <v>46</v>
      </c>
      <c r="I17" s="42" t="s">
        <v>213</v>
      </c>
      <c r="J17" s="42" t="s">
        <v>0</v>
      </c>
      <c r="K17" s="45">
        <v>81536</v>
      </c>
      <c r="L17" s="61" t="str">
        <f>IFERROR(IF(MONTH(Table1[[#This Row],[Hire Date]])='Data Tables'!$B$4:$B$4,"Yes",""),"Invalid Hire Date")</f>
        <v/>
      </c>
      <c r="M17" s="63" t="str">
        <f>IF(OR(Table1[[#This Row],[Pay Grade]]="D",Table1[[#This Row],[Job Status]]="PT"),"No","")</f>
        <v/>
      </c>
      <c r="N17" s="42">
        <f>IF(Table1[[#This Row],[Years of Service]]&lt;=1,0,IF(Table1[[#This Row],[Years of Service]]&lt;=5,1,IF(Table1[[#This Row],[Years of Service]]&lt;=10,2,3)))</f>
        <v>1</v>
      </c>
      <c r="O17" s="42">
        <f>IF(Table1[[#This Row],[Eligible for Bonus]]="",VLOOKUP(Table1[[#This Row],[Pay Grade]],Bonus_Table,2,FALSE),"")</f>
        <v>300</v>
      </c>
    </row>
    <row r="18" spans="1:15" x14ac:dyDescent="0.35">
      <c r="A18" s="38">
        <v>1166</v>
      </c>
      <c r="B18" s="38" t="s">
        <v>112</v>
      </c>
      <c r="C18" s="38" t="s">
        <v>113</v>
      </c>
      <c r="D18" s="38" t="s">
        <v>235</v>
      </c>
      <c r="E18" s="39">
        <v>41551</v>
      </c>
      <c r="F18" s="40">
        <f>IFERROR(('Data Tables'!$B$3-E18)/365,"Invalid Hire Date")</f>
        <v>4.2438356164383562</v>
      </c>
      <c r="G18" s="39">
        <v>21848</v>
      </c>
      <c r="H18" s="38">
        <f>DATEDIF(G18,'Data Tables'!$B$5,"Y")</f>
        <v>57</v>
      </c>
      <c r="I18" s="38" t="s">
        <v>211</v>
      </c>
      <c r="J18" s="38" t="s">
        <v>0</v>
      </c>
      <c r="K18" s="41">
        <v>96021</v>
      </c>
      <c r="L18" s="61" t="str">
        <f>IFERROR(IF(MONTH(Table1[[#This Row],[Hire Date]])='Data Tables'!$B$4:$B$4,"Yes",""),"Invalid Hire Date")</f>
        <v/>
      </c>
      <c r="M18" s="61" t="str">
        <f>IF(OR(Table1[[#This Row],[Pay Grade]]="D",Table1[[#This Row],[Job Status]]="PT"),"No","")</f>
        <v/>
      </c>
      <c r="N18" s="38">
        <f>IF(Table1[[#This Row],[Years of Service]]&lt;=1,0,IF(Table1[[#This Row],[Years of Service]]&lt;=5,1,IF(Table1[[#This Row],[Years of Service]]&lt;=10,2,3)))</f>
        <v>1</v>
      </c>
      <c r="O18" s="38">
        <f>IF(Table1[[#This Row],[Eligible for Bonus]]="",VLOOKUP(Table1[[#This Row],[Pay Grade]],Bonus_Table,2,FALSE),"")</f>
        <v>300</v>
      </c>
    </row>
    <row r="19" spans="1:15" x14ac:dyDescent="0.35">
      <c r="A19" s="42">
        <v>1170</v>
      </c>
      <c r="B19" s="42" t="s">
        <v>114</v>
      </c>
      <c r="C19" s="42" t="s">
        <v>115</v>
      </c>
      <c r="D19" s="42" t="s">
        <v>233</v>
      </c>
      <c r="E19" s="43">
        <v>41159</v>
      </c>
      <c r="F19" s="44">
        <f>IFERROR(('Data Tables'!$B$3-E19)/365,"Invalid Hire Date")</f>
        <v>5.3178082191780822</v>
      </c>
      <c r="G19" s="43">
        <v>22351</v>
      </c>
      <c r="H19" s="42">
        <f>DATEDIF(G19,'Data Tables'!$B$5,"Y")</f>
        <v>55</v>
      </c>
      <c r="I19" s="42" t="s">
        <v>210</v>
      </c>
      <c r="J19" s="42" t="s">
        <v>0</v>
      </c>
      <c r="K19" s="45">
        <v>58720</v>
      </c>
      <c r="L19" s="61" t="str">
        <f>IFERROR(IF(MONTH(Table1[[#This Row],[Hire Date]])='Data Tables'!$B$4:$B$4,"Yes",""),"Invalid Hire Date")</f>
        <v/>
      </c>
      <c r="M19" s="63" t="str">
        <f>IF(OR(Table1[[#This Row],[Pay Grade]]="D",Table1[[#This Row],[Job Status]]="PT"),"No","")</f>
        <v/>
      </c>
      <c r="N19" s="42">
        <f>IF(Table1[[#This Row],[Years of Service]]&lt;=1,0,IF(Table1[[#This Row],[Years of Service]]&lt;=5,1,IF(Table1[[#This Row],[Years of Service]]&lt;=10,2,3)))</f>
        <v>2</v>
      </c>
      <c r="O19" s="42">
        <f>IF(Table1[[#This Row],[Eligible for Bonus]]="",VLOOKUP(Table1[[#This Row],[Pay Grade]],Bonus_Table,2,FALSE),"")</f>
        <v>600</v>
      </c>
    </row>
    <row r="20" spans="1:15" x14ac:dyDescent="0.35">
      <c r="A20" s="38">
        <v>1174</v>
      </c>
      <c r="B20" s="38" t="s">
        <v>116</v>
      </c>
      <c r="C20" s="38" t="s">
        <v>117</v>
      </c>
      <c r="D20" s="38" t="s">
        <v>235</v>
      </c>
      <c r="E20" s="39">
        <v>41858</v>
      </c>
      <c r="F20" s="40">
        <f>IFERROR(('Data Tables'!$B$3-E20)/365,"Invalid Hire Date")</f>
        <v>3.4027397260273973</v>
      </c>
      <c r="G20" s="39">
        <v>20756</v>
      </c>
      <c r="H20" s="38">
        <f>DATEDIF(G20,'Data Tables'!$B$5,"Y")</f>
        <v>60</v>
      </c>
      <c r="I20" s="38" t="s">
        <v>212</v>
      </c>
      <c r="J20" s="38" t="s">
        <v>0</v>
      </c>
      <c r="K20" s="41">
        <v>76947</v>
      </c>
      <c r="L20" s="61" t="str">
        <f>IFERROR(IF(MONTH(Table1[[#This Row],[Hire Date]])='Data Tables'!$B$4:$B$4,"Yes",""),"Invalid Hire Date")</f>
        <v/>
      </c>
      <c r="M20" s="61" t="str">
        <f>IF(OR(Table1[[#This Row],[Pay Grade]]="D",Table1[[#This Row],[Job Status]]="PT"),"No","")</f>
        <v/>
      </c>
      <c r="N20" s="38">
        <f>IF(Table1[[#This Row],[Years of Service]]&lt;=1,0,IF(Table1[[#This Row],[Years of Service]]&lt;=5,1,IF(Table1[[#This Row],[Years of Service]]&lt;=10,2,3)))</f>
        <v>1</v>
      </c>
      <c r="O20" s="38">
        <f>IF(Table1[[#This Row],[Eligible for Bonus]]="",VLOOKUP(Table1[[#This Row],[Pay Grade]],Bonus_Table,2,FALSE),"")</f>
        <v>300</v>
      </c>
    </row>
    <row r="21" spans="1:15" x14ac:dyDescent="0.35">
      <c r="A21" s="42">
        <v>1178</v>
      </c>
      <c r="B21" s="42" t="s">
        <v>118</v>
      </c>
      <c r="C21" s="42" t="s">
        <v>119</v>
      </c>
      <c r="D21" s="42" t="s">
        <v>235</v>
      </c>
      <c r="E21" s="43">
        <v>42153</v>
      </c>
      <c r="F21" s="44">
        <f>IFERROR(('Data Tables'!$B$3-E21)/365,"Invalid Hire Date")</f>
        <v>2.5945205479452054</v>
      </c>
      <c r="G21" s="43">
        <v>18496</v>
      </c>
      <c r="H21" s="42">
        <f>DATEDIF(G21,'Data Tables'!$B$5,"Y")</f>
        <v>66</v>
      </c>
      <c r="I21" s="42" t="s">
        <v>212</v>
      </c>
      <c r="J21" s="42" t="s">
        <v>0</v>
      </c>
      <c r="K21" s="45">
        <v>96449</v>
      </c>
      <c r="L21" s="61" t="str">
        <f>IFERROR(IF(MONTH(Table1[[#This Row],[Hire Date]])='Data Tables'!$B$4:$B$4,"Yes",""),"Invalid Hire Date")</f>
        <v/>
      </c>
      <c r="M21" s="63" t="str">
        <f>IF(OR(Table1[[#This Row],[Pay Grade]]="D",Table1[[#This Row],[Job Status]]="PT"),"No","")</f>
        <v/>
      </c>
      <c r="N21" s="42">
        <f>IF(Table1[[#This Row],[Years of Service]]&lt;=1,0,IF(Table1[[#This Row],[Years of Service]]&lt;=5,1,IF(Table1[[#This Row],[Years of Service]]&lt;=10,2,3)))</f>
        <v>1</v>
      </c>
      <c r="O21" s="42">
        <f>IF(Table1[[#This Row],[Eligible for Bonus]]="",VLOOKUP(Table1[[#This Row],[Pay Grade]],Bonus_Table,2,FALSE),"")</f>
        <v>300</v>
      </c>
    </row>
    <row r="22" spans="1:15" x14ac:dyDescent="0.35">
      <c r="A22" s="38">
        <v>1182</v>
      </c>
      <c r="B22" s="38" t="s">
        <v>41</v>
      </c>
      <c r="C22" s="38" t="s">
        <v>120</v>
      </c>
      <c r="D22" s="38" t="s">
        <v>236</v>
      </c>
      <c r="E22" s="39">
        <v>39100</v>
      </c>
      <c r="F22" s="40">
        <f>IFERROR(('Data Tables'!$B$3-E22)/365,"Invalid Hire Date")</f>
        <v>10.95890410958904</v>
      </c>
      <c r="G22" s="39">
        <v>18940</v>
      </c>
      <c r="H22" s="38">
        <f>DATEDIF(G22,'Data Tables'!$B$5,"Y")</f>
        <v>65</v>
      </c>
      <c r="I22" s="38" t="s">
        <v>210</v>
      </c>
      <c r="J22" s="38" t="s">
        <v>0</v>
      </c>
      <c r="K22" s="41">
        <v>45766</v>
      </c>
      <c r="L22" s="61" t="str">
        <f>IFERROR(IF(MONTH(Table1[[#This Row],[Hire Date]])='Data Tables'!$B$4:$B$4,"Yes",""),"Invalid Hire Date")</f>
        <v/>
      </c>
      <c r="M22" s="61" t="str">
        <f>IF(OR(Table1[[#This Row],[Pay Grade]]="D",Table1[[#This Row],[Job Status]]="PT"),"No","")</f>
        <v>No</v>
      </c>
      <c r="N22" s="38">
        <f>IF(Table1[[#This Row],[Years of Service]]&lt;=1,0,IF(Table1[[#This Row],[Years of Service]]&lt;=5,1,IF(Table1[[#This Row],[Years of Service]]&lt;=10,2,3)))</f>
        <v>3</v>
      </c>
      <c r="O22" s="38" t="str">
        <f>IF(Table1[[#This Row],[Eligible for Bonus]]="",VLOOKUP(Table1[[#This Row],[Pay Grade]],Bonus_Table,2,FALSE),"")</f>
        <v/>
      </c>
    </row>
    <row r="23" spans="1:15" x14ac:dyDescent="0.35">
      <c r="A23" s="42">
        <v>1186</v>
      </c>
      <c r="B23" s="42" t="s">
        <v>121</v>
      </c>
      <c r="C23" s="42" t="s">
        <v>122</v>
      </c>
      <c r="D23" s="42" t="s">
        <v>235</v>
      </c>
      <c r="E23" s="43">
        <v>42370</v>
      </c>
      <c r="F23" s="44">
        <f>IFERROR(('Data Tables'!$B$3-E23)/365,"Invalid Hire Date")</f>
        <v>2</v>
      </c>
      <c r="G23" s="43">
        <v>24268</v>
      </c>
      <c r="H23" s="42">
        <f>DATEDIF(G23,'Data Tables'!$B$5,"Y")</f>
        <v>50</v>
      </c>
      <c r="I23" s="42" t="s">
        <v>212</v>
      </c>
      <c r="J23" s="42" t="s">
        <v>0</v>
      </c>
      <c r="K23" s="45">
        <v>96960</v>
      </c>
      <c r="L23" s="61" t="str">
        <f>IFERROR(IF(MONTH(Table1[[#This Row],[Hire Date]])='Data Tables'!$B$4:$B$4,"Yes",""),"Invalid Hire Date")</f>
        <v/>
      </c>
      <c r="M23" s="63" t="str">
        <f>IF(OR(Table1[[#This Row],[Pay Grade]]="D",Table1[[#This Row],[Job Status]]="PT"),"No","")</f>
        <v/>
      </c>
      <c r="N23" s="42">
        <f>IF(Table1[[#This Row],[Years of Service]]&lt;=1,0,IF(Table1[[#This Row],[Years of Service]]&lt;=5,1,IF(Table1[[#This Row],[Years of Service]]&lt;=10,2,3)))</f>
        <v>1</v>
      </c>
      <c r="O23" s="42">
        <f>IF(Table1[[#This Row],[Eligible for Bonus]]="",VLOOKUP(Table1[[#This Row],[Pay Grade]],Bonus_Table,2,FALSE),"")</f>
        <v>300</v>
      </c>
    </row>
    <row r="24" spans="1:15" x14ac:dyDescent="0.35">
      <c r="A24" s="38">
        <v>1190</v>
      </c>
      <c r="B24" s="38" t="s">
        <v>123</v>
      </c>
      <c r="C24" s="38" t="s">
        <v>124</v>
      </c>
      <c r="D24" s="38" t="s">
        <v>236</v>
      </c>
      <c r="E24" s="39">
        <v>37994</v>
      </c>
      <c r="F24" s="40">
        <f>IFERROR(('Data Tables'!$B$3-E24)/365,"Invalid Hire Date")</f>
        <v>13.989041095890411</v>
      </c>
      <c r="G24" s="39">
        <v>33595</v>
      </c>
      <c r="H24" s="38">
        <f>DATEDIF(G24,'Data Tables'!$B$5,"Y")</f>
        <v>25</v>
      </c>
      <c r="I24" s="38" t="s">
        <v>212</v>
      </c>
      <c r="J24" s="38" t="s">
        <v>0</v>
      </c>
      <c r="K24" s="41">
        <v>94346</v>
      </c>
      <c r="L24" s="61" t="str">
        <f>IFERROR(IF(MONTH(Table1[[#This Row],[Hire Date]])='Data Tables'!$B$4:$B$4,"Yes",""),"Invalid Hire Date")</f>
        <v/>
      </c>
      <c r="M24" s="61" t="str">
        <f>IF(OR(Table1[[#This Row],[Pay Grade]]="D",Table1[[#This Row],[Job Status]]="PT"),"No","")</f>
        <v>No</v>
      </c>
      <c r="N24" s="38">
        <f>IF(Table1[[#This Row],[Years of Service]]&lt;=1,0,IF(Table1[[#This Row],[Years of Service]]&lt;=5,1,IF(Table1[[#This Row],[Years of Service]]&lt;=10,2,3)))</f>
        <v>3</v>
      </c>
      <c r="O24" s="38" t="str">
        <f>IF(Table1[[#This Row],[Eligible for Bonus]]="",VLOOKUP(Table1[[#This Row],[Pay Grade]],Bonus_Table,2,FALSE),"")</f>
        <v/>
      </c>
    </row>
    <row r="25" spans="1:15" x14ac:dyDescent="0.35">
      <c r="A25" s="42">
        <v>1194</v>
      </c>
      <c r="B25" s="42" t="s">
        <v>125</v>
      </c>
      <c r="C25" s="42" t="s">
        <v>126</v>
      </c>
      <c r="D25" s="42" t="s">
        <v>236</v>
      </c>
      <c r="E25" s="43">
        <v>39192</v>
      </c>
      <c r="F25" s="44">
        <f>IFERROR(('Data Tables'!$B$3-E25)/365,"Invalid Hire Date")</f>
        <v>10.706849315068494</v>
      </c>
      <c r="G25" s="43">
        <v>20636</v>
      </c>
      <c r="H25" s="42">
        <f>DATEDIF(G25,'Data Tables'!$B$5,"Y")</f>
        <v>60</v>
      </c>
      <c r="I25" s="42" t="s">
        <v>212</v>
      </c>
      <c r="J25" s="42" t="s">
        <v>0</v>
      </c>
      <c r="K25" s="45">
        <v>94441</v>
      </c>
      <c r="L25" s="61" t="str">
        <f>IFERROR(IF(MONTH(Table1[[#This Row],[Hire Date]])='Data Tables'!$B$4:$B$4,"Yes",""),"Invalid Hire Date")</f>
        <v>Yes</v>
      </c>
      <c r="M25" s="63" t="str">
        <f>IF(OR(Table1[[#This Row],[Pay Grade]]="D",Table1[[#This Row],[Job Status]]="PT"),"No","")</f>
        <v>No</v>
      </c>
      <c r="N25" s="42">
        <f>IF(Table1[[#This Row],[Years of Service]]&lt;=1,0,IF(Table1[[#This Row],[Years of Service]]&lt;=5,1,IF(Table1[[#This Row],[Years of Service]]&lt;=10,2,3)))</f>
        <v>3</v>
      </c>
      <c r="O25" s="42" t="str">
        <f>IF(Table1[[#This Row],[Eligible for Bonus]]="",VLOOKUP(Table1[[#This Row],[Pay Grade]],Bonus_Table,2,FALSE),"")</f>
        <v/>
      </c>
    </row>
    <row r="26" spans="1:15" x14ac:dyDescent="0.35">
      <c r="A26" s="38">
        <v>1198</v>
      </c>
      <c r="B26" s="38" t="s">
        <v>116</v>
      </c>
      <c r="C26" s="38" t="s">
        <v>127</v>
      </c>
      <c r="D26" s="38" t="s">
        <v>236</v>
      </c>
      <c r="E26" s="39">
        <v>39248</v>
      </c>
      <c r="F26" s="40">
        <f>IFERROR(('Data Tables'!$B$3-E26)/365,"Invalid Hire Date")</f>
        <v>10.553424657534247</v>
      </c>
      <c r="G26" s="39">
        <v>18535</v>
      </c>
      <c r="H26" s="38">
        <f>DATEDIF(G26,'Data Tables'!$B$5,"Y")</f>
        <v>66</v>
      </c>
      <c r="I26" s="38" t="s">
        <v>212</v>
      </c>
      <c r="J26" s="38" t="s">
        <v>0</v>
      </c>
      <c r="K26" s="41">
        <v>90338</v>
      </c>
      <c r="L26" s="61" t="str">
        <f>IFERROR(IF(MONTH(Table1[[#This Row],[Hire Date]])='Data Tables'!$B$4:$B$4,"Yes",""),"Invalid Hire Date")</f>
        <v/>
      </c>
      <c r="M26" s="61" t="str">
        <f>IF(OR(Table1[[#This Row],[Pay Grade]]="D",Table1[[#This Row],[Job Status]]="PT"),"No","")</f>
        <v>No</v>
      </c>
      <c r="N26" s="38">
        <f>IF(Table1[[#This Row],[Years of Service]]&lt;=1,0,IF(Table1[[#This Row],[Years of Service]]&lt;=5,1,IF(Table1[[#This Row],[Years of Service]]&lt;=10,2,3)))</f>
        <v>3</v>
      </c>
      <c r="O26" s="38" t="str">
        <f>IF(Table1[[#This Row],[Eligible for Bonus]]="",VLOOKUP(Table1[[#This Row],[Pay Grade]],Bonus_Table,2,FALSE),"")</f>
        <v/>
      </c>
    </row>
    <row r="27" spans="1:15" x14ac:dyDescent="0.35">
      <c r="A27" s="42">
        <v>1302</v>
      </c>
      <c r="B27" s="42" t="s">
        <v>168</v>
      </c>
      <c r="C27" s="42" t="s">
        <v>134</v>
      </c>
      <c r="D27" s="42" t="s">
        <v>234</v>
      </c>
      <c r="E27" s="43">
        <v>41075</v>
      </c>
      <c r="F27" s="44">
        <f>IFERROR(('Data Tables'!$B$3-E27)/365,"Invalid Hire Date")</f>
        <v>5.5479452054794525</v>
      </c>
      <c r="G27" s="43">
        <v>23223</v>
      </c>
      <c r="H27" s="42">
        <f>DATEDIF(G27,'Data Tables'!$B$5,"Y")</f>
        <v>53</v>
      </c>
      <c r="I27" s="42" t="s">
        <v>212</v>
      </c>
      <c r="J27" s="42" t="s">
        <v>1</v>
      </c>
      <c r="K27" s="45">
        <v>49890</v>
      </c>
      <c r="L27" s="61" t="str">
        <f>IFERROR(IF(MONTH(Table1[[#This Row],[Hire Date]])='Data Tables'!$B$4:$B$4,"Yes",""),"Invalid Hire Date")</f>
        <v/>
      </c>
      <c r="M27" s="63" t="str">
        <f>IF(OR(Table1[[#This Row],[Pay Grade]]="D",Table1[[#This Row],[Job Status]]="PT"),"No","")</f>
        <v>No</v>
      </c>
      <c r="N27" s="42">
        <f>IF(Table1[[#This Row],[Years of Service]]&lt;=1,0,IF(Table1[[#This Row],[Years of Service]]&lt;=5,1,IF(Table1[[#This Row],[Years of Service]]&lt;=10,2,3)))</f>
        <v>2</v>
      </c>
      <c r="O27" s="42" t="str">
        <f>IF(Table1[[#This Row],[Eligible for Bonus]]="",VLOOKUP(Table1[[#This Row],[Pay Grade]],Bonus_Table,2,FALSE),"")</f>
        <v/>
      </c>
    </row>
    <row r="28" spans="1:15" x14ac:dyDescent="0.35">
      <c r="A28" s="38">
        <v>1306</v>
      </c>
      <c r="B28" s="38" t="s">
        <v>169</v>
      </c>
      <c r="C28" s="38" t="s">
        <v>170</v>
      </c>
      <c r="D28" s="38" t="s">
        <v>235</v>
      </c>
      <c r="E28" s="39">
        <v>42195</v>
      </c>
      <c r="F28" s="40">
        <f>IFERROR(('Data Tables'!$B$3-E28)/365,"Invalid Hire Date")</f>
        <v>2.4794520547945207</v>
      </c>
      <c r="G28" s="39">
        <v>22041</v>
      </c>
      <c r="H28" s="38">
        <f>DATEDIF(G28,'Data Tables'!$B$5,"Y")</f>
        <v>56</v>
      </c>
      <c r="I28" s="38" t="s">
        <v>212</v>
      </c>
      <c r="J28" s="38" t="s">
        <v>0</v>
      </c>
      <c r="K28" s="41">
        <v>68681</v>
      </c>
      <c r="L28" s="61" t="str">
        <f>IFERROR(IF(MONTH(Table1[[#This Row],[Hire Date]])='Data Tables'!$B$4:$B$4,"Yes",""),"Invalid Hire Date")</f>
        <v/>
      </c>
      <c r="M28" s="61" t="str">
        <f>IF(OR(Table1[[#This Row],[Pay Grade]]="D",Table1[[#This Row],[Job Status]]="PT"),"No","")</f>
        <v/>
      </c>
      <c r="N28" s="38">
        <f>IF(Table1[[#This Row],[Years of Service]]&lt;=1,0,IF(Table1[[#This Row],[Years of Service]]&lt;=5,1,IF(Table1[[#This Row],[Years of Service]]&lt;=10,2,3)))</f>
        <v>1</v>
      </c>
      <c r="O28" s="38">
        <f>IF(Table1[[#This Row],[Eligible for Bonus]]="",VLOOKUP(Table1[[#This Row],[Pay Grade]],Bonus_Table,2,FALSE),"")</f>
        <v>300</v>
      </c>
    </row>
    <row r="29" spans="1:15" x14ac:dyDescent="0.35">
      <c r="A29" s="42">
        <v>1310</v>
      </c>
      <c r="B29" s="42" t="s">
        <v>171</v>
      </c>
      <c r="C29" s="42" t="s">
        <v>172</v>
      </c>
      <c r="D29" s="42" t="s">
        <v>233</v>
      </c>
      <c r="E29" s="43">
        <v>42391</v>
      </c>
      <c r="F29" s="44">
        <f>IFERROR(('Data Tables'!$B$3-E29)/365,"Invalid Hire Date")</f>
        <v>1.9424657534246574</v>
      </c>
      <c r="G29" s="43">
        <v>19551</v>
      </c>
      <c r="H29" s="42">
        <f>DATEDIF(G29,'Data Tables'!$B$5,"Y")</f>
        <v>63</v>
      </c>
      <c r="I29" s="42" t="s">
        <v>212</v>
      </c>
      <c r="J29" s="42" t="s">
        <v>0</v>
      </c>
      <c r="K29" s="45">
        <v>52244</v>
      </c>
      <c r="L29" s="61" t="str">
        <f>IFERROR(IF(MONTH(Table1[[#This Row],[Hire Date]])='Data Tables'!$B$4:$B$4,"Yes",""),"Invalid Hire Date")</f>
        <v/>
      </c>
      <c r="M29" s="63" t="str">
        <f>IF(OR(Table1[[#This Row],[Pay Grade]]="D",Table1[[#This Row],[Job Status]]="PT"),"No","")</f>
        <v/>
      </c>
      <c r="N29" s="42">
        <f>IF(Table1[[#This Row],[Years of Service]]&lt;=1,0,IF(Table1[[#This Row],[Years of Service]]&lt;=5,1,IF(Table1[[#This Row],[Years of Service]]&lt;=10,2,3)))</f>
        <v>1</v>
      </c>
      <c r="O29" s="42">
        <f>IF(Table1[[#This Row],[Eligible for Bonus]]="",VLOOKUP(Table1[[#This Row],[Pay Grade]],Bonus_Table,2,FALSE),"")</f>
        <v>600</v>
      </c>
    </row>
    <row r="30" spans="1:15" x14ac:dyDescent="0.35">
      <c r="A30" s="38">
        <v>1314</v>
      </c>
      <c r="B30" s="38" t="s">
        <v>173</v>
      </c>
      <c r="C30" s="38" t="s">
        <v>174</v>
      </c>
      <c r="D30" s="38" t="s">
        <v>235</v>
      </c>
      <c r="E30" s="39">
        <v>42293</v>
      </c>
      <c r="F30" s="40">
        <f>IFERROR(('Data Tables'!$B$3-E30)/365,"Invalid Hire Date")</f>
        <v>2.2109589041095892</v>
      </c>
      <c r="G30" s="39">
        <v>30878</v>
      </c>
      <c r="H30" s="38">
        <f>DATEDIF(G30,'Data Tables'!$B$5,"Y")</f>
        <v>32</v>
      </c>
      <c r="I30" s="38" t="s">
        <v>212</v>
      </c>
      <c r="J30" s="38" t="s">
        <v>0</v>
      </c>
      <c r="K30" s="41">
        <v>92221</v>
      </c>
      <c r="L30" s="61" t="str">
        <f>IFERROR(IF(MONTH(Table1[[#This Row],[Hire Date]])='Data Tables'!$B$4:$B$4,"Yes",""),"Invalid Hire Date")</f>
        <v/>
      </c>
      <c r="M30" s="61" t="str">
        <f>IF(OR(Table1[[#This Row],[Pay Grade]]="D",Table1[[#This Row],[Job Status]]="PT"),"No","")</f>
        <v/>
      </c>
      <c r="N30" s="38">
        <f>IF(Table1[[#This Row],[Years of Service]]&lt;=1,0,IF(Table1[[#This Row],[Years of Service]]&lt;=5,1,IF(Table1[[#This Row],[Years of Service]]&lt;=10,2,3)))</f>
        <v>1</v>
      </c>
      <c r="O30" s="38">
        <f>IF(Table1[[#This Row],[Eligible for Bonus]]="",VLOOKUP(Table1[[#This Row],[Pay Grade]],Bonus_Table,2,FALSE),"")</f>
        <v>300</v>
      </c>
    </row>
    <row r="31" spans="1:15" x14ac:dyDescent="0.35">
      <c r="A31" s="42">
        <v>1318</v>
      </c>
      <c r="B31" s="42" t="s">
        <v>175</v>
      </c>
      <c r="C31" s="42" t="s">
        <v>176</v>
      </c>
      <c r="D31" s="42" t="s">
        <v>235</v>
      </c>
      <c r="E31" s="43">
        <v>42244</v>
      </c>
      <c r="F31" s="44">
        <f>IFERROR(('Data Tables'!$B$3-E31)/365,"Invalid Hire Date")</f>
        <v>2.3452054794520549</v>
      </c>
      <c r="G31" s="43">
        <v>18956</v>
      </c>
      <c r="H31" s="42">
        <f>DATEDIF(G31,'Data Tables'!$B$5,"Y")</f>
        <v>65</v>
      </c>
      <c r="I31" s="42" t="s">
        <v>212</v>
      </c>
      <c r="J31" s="42" t="s">
        <v>0</v>
      </c>
      <c r="K31" s="45">
        <v>35304</v>
      </c>
      <c r="L31" s="61" t="str">
        <f>IFERROR(IF(MONTH(Table1[[#This Row],[Hire Date]])='Data Tables'!$B$4:$B$4,"Yes",""),"Invalid Hire Date")</f>
        <v/>
      </c>
      <c r="M31" s="63" t="str">
        <f>IF(OR(Table1[[#This Row],[Pay Grade]]="D",Table1[[#This Row],[Job Status]]="PT"),"No","")</f>
        <v/>
      </c>
      <c r="N31" s="42">
        <f>IF(Table1[[#This Row],[Years of Service]]&lt;=1,0,IF(Table1[[#This Row],[Years of Service]]&lt;=5,1,IF(Table1[[#This Row],[Years of Service]]&lt;=10,2,3)))</f>
        <v>1</v>
      </c>
      <c r="O31" s="42">
        <f>IF(Table1[[#This Row],[Eligible for Bonus]]="",VLOOKUP(Table1[[#This Row],[Pay Grade]],Bonus_Table,2,FALSE),"")</f>
        <v>300</v>
      </c>
    </row>
    <row r="32" spans="1:15" x14ac:dyDescent="0.35">
      <c r="A32" s="38">
        <v>1322</v>
      </c>
      <c r="B32" s="38" t="s">
        <v>177</v>
      </c>
      <c r="C32" s="38" t="s">
        <v>178</v>
      </c>
      <c r="D32" s="38" t="s">
        <v>236</v>
      </c>
      <c r="E32" s="39">
        <v>38982</v>
      </c>
      <c r="F32" s="40">
        <f>IFERROR(('Data Tables'!$B$3-E32)/365,"Invalid Hire Date")</f>
        <v>11.282191780821918</v>
      </c>
      <c r="G32" s="39">
        <v>21555</v>
      </c>
      <c r="H32" s="38">
        <f>DATEDIF(G32,'Data Tables'!$B$5,"Y")</f>
        <v>57</v>
      </c>
      <c r="I32" s="38" t="s">
        <v>211</v>
      </c>
      <c r="J32" s="38" t="s">
        <v>0</v>
      </c>
      <c r="K32" s="41">
        <v>51675</v>
      </c>
      <c r="L32" s="61" t="str">
        <f>IFERROR(IF(MONTH(Table1[[#This Row],[Hire Date]])='Data Tables'!$B$4:$B$4,"Yes",""),"Invalid Hire Date")</f>
        <v/>
      </c>
      <c r="M32" s="61" t="str">
        <f>IF(OR(Table1[[#This Row],[Pay Grade]]="D",Table1[[#This Row],[Job Status]]="PT"),"No","")</f>
        <v>No</v>
      </c>
      <c r="N32" s="38">
        <f>IF(Table1[[#This Row],[Years of Service]]&lt;=1,0,IF(Table1[[#This Row],[Years of Service]]&lt;=5,1,IF(Table1[[#This Row],[Years of Service]]&lt;=10,2,3)))</f>
        <v>3</v>
      </c>
      <c r="O32" s="38" t="str">
        <f>IF(Table1[[#This Row],[Eligible for Bonus]]="",VLOOKUP(Table1[[#This Row],[Pay Grade]],Bonus_Table,2,FALSE),"")</f>
        <v/>
      </c>
    </row>
    <row r="33" spans="1:15" x14ac:dyDescent="0.35">
      <c r="A33" s="42">
        <v>1326</v>
      </c>
      <c r="B33" s="42" t="s">
        <v>179</v>
      </c>
      <c r="C33" s="42" t="s">
        <v>163</v>
      </c>
      <c r="D33" s="42" t="s">
        <v>236</v>
      </c>
      <c r="E33" s="43">
        <v>39160</v>
      </c>
      <c r="F33" s="44">
        <f>IFERROR(('Data Tables'!$B$3-E33)/365,"Invalid Hire Date")</f>
        <v>10.794520547945206</v>
      </c>
      <c r="G33" s="43">
        <v>30262</v>
      </c>
      <c r="H33" s="42">
        <f>DATEDIF(G33,'Data Tables'!$B$5,"Y")</f>
        <v>34</v>
      </c>
      <c r="I33" s="42" t="s">
        <v>212</v>
      </c>
      <c r="J33" s="42" t="s">
        <v>0</v>
      </c>
      <c r="K33" s="45">
        <v>90283</v>
      </c>
      <c r="L33" s="61" t="str">
        <f>IFERROR(IF(MONTH(Table1[[#This Row],[Hire Date]])='Data Tables'!$B$4:$B$4,"Yes",""),"Invalid Hire Date")</f>
        <v/>
      </c>
      <c r="M33" s="63" t="str">
        <f>IF(OR(Table1[[#This Row],[Pay Grade]]="D",Table1[[#This Row],[Job Status]]="PT"),"No","")</f>
        <v>No</v>
      </c>
      <c r="N33" s="42">
        <f>IF(Table1[[#This Row],[Years of Service]]&lt;=1,0,IF(Table1[[#This Row],[Years of Service]]&lt;=5,1,IF(Table1[[#This Row],[Years of Service]]&lt;=10,2,3)))</f>
        <v>3</v>
      </c>
      <c r="O33" s="42" t="str">
        <f>IF(Table1[[#This Row],[Eligible for Bonus]]="",VLOOKUP(Table1[[#This Row],[Pay Grade]],Bonus_Table,2,FALSE),"")</f>
        <v/>
      </c>
    </row>
    <row r="34" spans="1:15" x14ac:dyDescent="0.35">
      <c r="A34" s="38">
        <v>1330</v>
      </c>
      <c r="B34" s="38" t="s">
        <v>2</v>
      </c>
      <c r="C34" s="38" t="s">
        <v>180</v>
      </c>
      <c r="D34" s="38" t="s">
        <v>234</v>
      </c>
      <c r="E34" s="39">
        <v>40248</v>
      </c>
      <c r="F34" s="40">
        <f>IFERROR(('Data Tables'!$B$3-E34)/365,"Invalid Hire Date")</f>
        <v>7.8136986301369866</v>
      </c>
      <c r="G34" s="39">
        <v>21247</v>
      </c>
      <c r="H34" s="38">
        <f>DATEDIF(G34,'Data Tables'!$B$5,"Y")</f>
        <v>58</v>
      </c>
      <c r="I34" s="38" t="s">
        <v>210</v>
      </c>
      <c r="J34" s="38" t="s">
        <v>1</v>
      </c>
      <c r="K34" s="41">
        <v>45657</v>
      </c>
      <c r="L34" s="61" t="str">
        <f>IFERROR(IF(MONTH(Table1[[#This Row],[Hire Date]])='Data Tables'!$B$4:$B$4,"Yes",""),"Invalid Hire Date")</f>
        <v/>
      </c>
      <c r="M34" s="61" t="str">
        <f>IF(OR(Table1[[#This Row],[Pay Grade]]="D",Table1[[#This Row],[Job Status]]="PT"),"No","")</f>
        <v>No</v>
      </c>
      <c r="N34" s="38">
        <f>IF(Table1[[#This Row],[Years of Service]]&lt;=1,0,IF(Table1[[#This Row],[Years of Service]]&lt;=5,1,IF(Table1[[#This Row],[Years of Service]]&lt;=10,2,3)))</f>
        <v>2</v>
      </c>
      <c r="O34" s="38" t="str">
        <f>IF(Table1[[#This Row],[Eligible for Bonus]]="",VLOOKUP(Table1[[#This Row],[Pay Grade]],Bonus_Table,2,FALSE),"")</f>
        <v/>
      </c>
    </row>
    <row r="35" spans="1:15" x14ac:dyDescent="0.35">
      <c r="A35" s="42">
        <v>1334</v>
      </c>
      <c r="B35" s="42" t="s">
        <v>181</v>
      </c>
      <c r="C35" s="42" t="s">
        <v>182</v>
      </c>
      <c r="D35" s="42" t="s">
        <v>235</v>
      </c>
      <c r="E35" s="43">
        <v>42244</v>
      </c>
      <c r="F35" s="44">
        <f>IFERROR(('Data Tables'!$B$3-E35)/365,"Invalid Hire Date")</f>
        <v>2.3452054794520549</v>
      </c>
      <c r="G35" s="43">
        <v>27795</v>
      </c>
      <c r="H35" s="42">
        <f>DATEDIF(G35,'Data Tables'!$B$5,"Y")</f>
        <v>40</v>
      </c>
      <c r="I35" s="42" t="s">
        <v>211</v>
      </c>
      <c r="J35" s="42" t="s">
        <v>0</v>
      </c>
      <c r="K35" s="45">
        <v>39545</v>
      </c>
      <c r="L35" s="61" t="str">
        <f>IFERROR(IF(MONTH(Table1[[#This Row],[Hire Date]])='Data Tables'!$B$4:$B$4,"Yes",""),"Invalid Hire Date")</f>
        <v/>
      </c>
      <c r="M35" s="63" t="str">
        <f>IF(OR(Table1[[#This Row],[Pay Grade]]="D",Table1[[#This Row],[Job Status]]="PT"),"No","")</f>
        <v/>
      </c>
      <c r="N35" s="42">
        <f>IF(Table1[[#This Row],[Years of Service]]&lt;=1,0,IF(Table1[[#This Row],[Years of Service]]&lt;=5,1,IF(Table1[[#This Row],[Years of Service]]&lt;=10,2,3)))</f>
        <v>1</v>
      </c>
      <c r="O35" s="42">
        <f>IF(Table1[[#This Row],[Eligible for Bonus]]="",VLOOKUP(Table1[[#This Row],[Pay Grade]],Bonus_Table,2,FALSE),"")</f>
        <v>300</v>
      </c>
    </row>
    <row r="36" spans="1:15" x14ac:dyDescent="0.35">
      <c r="A36" s="38">
        <v>1338</v>
      </c>
      <c r="B36" s="38" t="s">
        <v>183</v>
      </c>
      <c r="C36" s="38" t="s">
        <v>51</v>
      </c>
      <c r="D36" s="38" t="s">
        <v>236</v>
      </c>
      <c r="E36" s="39">
        <v>37844</v>
      </c>
      <c r="F36" s="40">
        <f>IFERROR(('Data Tables'!$B$3-E36)/365,"Invalid Hire Date")</f>
        <v>14.4</v>
      </c>
      <c r="G36" s="39">
        <v>24564</v>
      </c>
      <c r="H36" s="38">
        <f>DATEDIF(G36,'Data Tables'!$B$5,"Y")</f>
        <v>49</v>
      </c>
      <c r="I36" s="38" t="s">
        <v>212</v>
      </c>
      <c r="J36" s="38" t="s">
        <v>0</v>
      </c>
      <c r="K36" s="41">
        <v>125068</v>
      </c>
      <c r="L36" s="61" t="str">
        <f>IFERROR(IF(MONTH(Table1[[#This Row],[Hire Date]])='Data Tables'!$B$4:$B$4,"Yes",""),"Invalid Hire Date")</f>
        <v/>
      </c>
      <c r="M36" s="61" t="str">
        <f>IF(OR(Table1[[#This Row],[Pay Grade]]="D",Table1[[#This Row],[Job Status]]="PT"),"No","")</f>
        <v>No</v>
      </c>
      <c r="N36" s="38">
        <f>IF(Table1[[#This Row],[Years of Service]]&lt;=1,0,IF(Table1[[#This Row],[Years of Service]]&lt;=5,1,IF(Table1[[#This Row],[Years of Service]]&lt;=10,2,3)))</f>
        <v>3</v>
      </c>
      <c r="O36" s="38" t="str">
        <f>IF(Table1[[#This Row],[Eligible for Bonus]]="",VLOOKUP(Table1[[#This Row],[Pay Grade]],Bonus_Table,2,FALSE),"")</f>
        <v/>
      </c>
    </row>
    <row r="37" spans="1:15" x14ac:dyDescent="0.35">
      <c r="A37" s="42">
        <v>1342</v>
      </c>
      <c r="B37" s="42" t="s">
        <v>184</v>
      </c>
      <c r="C37" s="42" t="s">
        <v>185</v>
      </c>
      <c r="D37" s="42" t="s">
        <v>235</v>
      </c>
      <c r="E37" s="43">
        <v>42097</v>
      </c>
      <c r="F37" s="44">
        <f>IFERROR(('Data Tables'!$B$3-E37)/365,"Invalid Hire Date")</f>
        <v>2.7479452054794522</v>
      </c>
      <c r="G37" s="43">
        <v>24525</v>
      </c>
      <c r="H37" s="42">
        <f>DATEDIF(G37,'Data Tables'!$B$5,"Y")</f>
        <v>49</v>
      </c>
      <c r="I37" s="42" t="s">
        <v>212</v>
      </c>
      <c r="J37" s="42" t="s">
        <v>0</v>
      </c>
      <c r="K37" s="45">
        <v>80407</v>
      </c>
      <c r="L37" s="61" t="str">
        <f>IFERROR(IF(MONTH(Table1[[#This Row],[Hire Date]])='Data Tables'!$B$4:$B$4,"Yes",""),"Invalid Hire Date")</f>
        <v>Yes</v>
      </c>
      <c r="M37" s="63" t="str">
        <f>IF(OR(Table1[[#This Row],[Pay Grade]]="D",Table1[[#This Row],[Job Status]]="PT"),"No","")</f>
        <v/>
      </c>
      <c r="N37" s="42">
        <f>IF(Table1[[#This Row],[Years of Service]]&lt;=1,0,IF(Table1[[#This Row],[Years of Service]]&lt;=5,1,IF(Table1[[#This Row],[Years of Service]]&lt;=10,2,3)))</f>
        <v>1</v>
      </c>
      <c r="O37" s="42">
        <f>IF(Table1[[#This Row],[Eligible for Bonus]]="",VLOOKUP(Table1[[#This Row],[Pay Grade]],Bonus_Table,2,FALSE),"")</f>
        <v>300</v>
      </c>
    </row>
    <row r="38" spans="1:15" x14ac:dyDescent="0.35">
      <c r="A38" s="38">
        <v>1346</v>
      </c>
      <c r="B38" s="38" t="s">
        <v>186</v>
      </c>
      <c r="C38" s="38" t="s">
        <v>187</v>
      </c>
      <c r="D38" s="38" t="s">
        <v>233</v>
      </c>
      <c r="E38" s="39">
        <v>39879</v>
      </c>
      <c r="F38" s="40">
        <f>IFERROR(('Data Tables'!$B$3-E38)/365,"Invalid Hire Date")</f>
        <v>8.8246575342465761</v>
      </c>
      <c r="G38" s="39">
        <v>23788</v>
      </c>
      <c r="H38" s="38">
        <f>DATEDIF(G38,'Data Tables'!$B$5,"Y")</f>
        <v>51</v>
      </c>
      <c r="I38" s="38" t="s">
        <v>213</v>
      </c>
      <c r="J38" s="38" t="s">
        <v>0</v>
      </c>
      <c r="K38" s="41">
        <v>83415</v>
      </c>
      <c r="L38" s="61" t="str">
        <f>IFERROR(IF(MONTH(Table1[[#This Row],[Hire Date]])='Data Tables'!$B$4:$B$4,"Yes",""),"Invalid Hire Date")</f>
        <v/>
      </c>
      <c r="M38" s="61" t="str">
        <f>IF(OR(Table1[[#This Row],[Pay Grade]]="D",Table1[[#This Row],[Job Status]]="PT"),"No","")</f>
        <v/>
      </c>
      <c r="N38" s="38">
        <f>IF(Table1[[#This Row],[Years of Service]]&lt;=1,0,IF(Table1[[#This Row],[Years of Service]]&lt;=5,1,IF(Table1[[#This Row],[Years of Service]]&lt;=10,2,3)))</f>
        <v>2</v>
      </c>
      <c r="O38" s="38">
        <f>IF(Table1[[#This Row],[Eligible for Bonus]]="",VLOOKUP(Table1[[#This Row],[Pay Grade]],Bonus_Table,2,FALSE),"")</f>
        <v>600</v>
      </c>
    </row>
    <row r="39" spans="1:15" x14ac:dyDescent="0.35">
      <c r="A39" s="42">
        <v>1350</v>
      </c>
      <c r="B39" s="42" t="s">
        <v>188</v>
      </c>
      <c r="C39" s="42" t="s">
        <v>189</v>
      </c>
      <c r="D39" s="42" t="s">
        <v>233</v>
      </c>
      <c r="E39" s="43">
        <v>40906</v>
      </c>
      <c r="F39" s="44">
        <f>IFERROR(('Data Tables'!$B$3-E39)/365,"Invalid Hire Date")</f>
        <v>6.0109589041095894</v>
      </c>
      <c r="G39" s="43">
        <v>19453</v>
      </c>
      <c r="H39" s="42">
        <f>DATEDIF(G39,'Data Tables'!$B$5,"Y")</f>
        <v>63</v>
      </c>
      <c r="I39" s="42" t="s">
        <v>210</v>
      </c>
      <c r="J39" s="42" t="s">
        <v>0</v>
      </c>
      <c r="K39" s="45">
        <v>75037</v>
      </c>
      <c r="L39" s="61" t="str">
        <f>IFERROR(IF(MONTH(Table1[[#This Row],[Hire Date]])='Data Tables'!$B$4:$B$4,"Yes",""),"Invalid Hire Date")</f>
        <v/>
      </c>
      <c r="M39" s="63" t="str">
        <f>IF(OR(Table1[[#This Row],[Pay Grade]]="D",Table1[[#This Row],[Job Status]]="PT"),"No","")</f>
        <v/>
      </c>
      <c r="N39" s="42">
        <f>IF(Table1[[#This Row],[Years of Service]]&lt;=1,0,IF(Table1[[#This Row],[Years of Service]]&lt;=5,1,IF(Table1[[#This Row],[Years of Service]]&lt;=10,2,3)))</f>
        <v>2</v>
      </c>
      <c r="O39" s="42">
        <f>IF(Table1[[#This Row],[Eligible for Bonus]]="",VLOOKUP(Table1[[#This Row],[Pay Grade]],Bonus_Table,2,FALSE),"")</f>
        <v>600</v>
      </c>
    </row>
    <row r="40" spans="1:15" x14ac:dyDescent="0.35">
      <c r="A40" s="38">
        <v>1354</v>
      </c>
      <c r="B40" s="38" t="s">
        <v>190</v>
      </c>
      <c r="C40" s="38" t="s">
        <v>191</v>
      </c>
      <c r="D40" s="38" t="s">
        <v>233</v>
      </c>
      <c r="E40" s="39">
        <v>42441</v>
      </c>
      <c r="F40" s="40">
        <f>IFERROR(('Data Tables'!$B$3-E40)/365,"Invalid Hire Date")</f>
        <v>1.8054794520547945</v>
      </c>
      <c r="G40" s="39">
        <v>28934</v>
      </c>
      <c r="H40" s="38">
        <f>DATEDIF(G40,'Data Tables'!$B$5,"Y")</f>
        <v>37</v>
      </c>
      <c r="I40" s="38" t="s">
        <v>210</v>
      </c>
      <c r="J40" s="38" t="s">
        <v>0</v>
      </c>
      <c r="K40" s="41">
        <v>53826</v>
      </c>
      <c r="L40" s="61" t="str">
        <f>IFERROR(IF(MONTH(Table1[[#This Row],[Hire Date]])='Data Tables'!$B$4:$B$4,"Yes",""),"Invalid Hire Date")</f>
        <v/>
      </c>
      <c r="M40" s="61" t="str">
        <f>IF(OR(Table1[[#This Row],[Pay Grade]]="D",Table1[[#This Row],[Job Status]]="PT"),"No","")</f>
        <v/>
      </c>
      <c r="N40" s="38">
        <f>IF(Table1[[#This Row],[Years of Service]]&lt;=1,0,IF(Table1[[#This Row],[Years of Service]]&lt;=5,1,IF(Table1[[#This Row],[Years of Service]]&lt;=10,2,3)))</f>
        <v>1</v>
      </c>
      <c r="O40" s="38">
        <f>IF(Table1[[#This Row],[Eligible for Bonus]]="",VLOOKUP(Table1[[#This Row],[Pay Grade]],Bonus_Table,2,FALSE),"")</f>
        <v>600</v>
      </c>
    </row>
    <row r="41" spans="1:15" x14ac:dyDescent="0.35">
      <c r="A41" s="42">
        <v>1358</v>
      </c>
      <c r="B41" s="42" t="s">
        <v>192</v>
      </c>
      <c r="C41" s="42" t="s">
        <v>193</v>
      </c>
      <c r="D41" s="42" t="s">
        <v>235</v>
      </c>
      <c r="E41" s="43">
        <v>42162</v>
      </c>
      <c r="F41" s="44">
        <f>IFERROR(('Data Tables'!$B$3-E41)/365,"Invalid Hire Date")</f>
        <v>2.56986301369863</v>
      </c>
      <c r="G41" s="43">
        <v>27888</v>
      </c>
      <c r="H41" s="42">
        <f>DATEDIF(G41,'Data Tables'!$B$5,"Y")</f>
        <v>40</v>
      </c>
      <c r="I41" s="42" t="s">
        <v>210</v>
      </c>
      <c r="J41" s="42" t="s">
        <v>0</v>
      </c>
      <c r="K41" s="45">
        <v>38083</v>
      </c>
      <c r="L41" s="61" t="str">
        <f>IFERROR(IF(MONTH(Table1[[#This Row],[Hire Date]])='Data Tables'!$B$4:$B$4,"Yes",""),"Invalid Hire Date")</f>
        <v/>
      </c>
      <c r="M41" s="63" t="str">
        <f>IF(OR(Table1[[#This Row],[Pay Grade]]="D",Table1[[#This Row],[Job Status]]="PT"),"No","")</f>
        <v/>
      </c>
      <c r="N41" s="42">
        <f>IF(Table1[[#This Row],[Years of Service]]&lt;=1,0,IF(Table1[[#This Row],[Years of Service]]&lt;=5,1,IF(Table1[[#This Row],[Years of Service]]&lt;=10,2,3)))</f>
        <v>1</v>
      </c>
      <c r="O41" s="42">
        <f>IF(Table1[[#This Row],[Eligible for Bonus]]="",VLOOKUP(Table1[[#This Row],[Pay Grade]],Bonus_Table,2,FALSE),"")</f>
        <v>300</v>
      </c>
    </row>
    <row r="42" spans="1:15" x14ac:dyDescent="0.35">
      <c r="A42" s="38">
        <v>1362</v>
      </c>
      <c r="B42" s="38" t="s">
        <v>194</v>
      </c>
      <c r="C42" s="38" t="s">
        <v>195</v>
      </c>
      <c r="D42" s="38" t="s">
        <v>233</v>
      </c>
      <c r="E42" s="39">
        <v>42391</v>
      </c>
      <c r="F42" s="40">
        <f>IFERROR(('Data Tables'!$B$3-E42)/365,"Invalid Hire Date")</f>
        <v>1.9424657534246574</v>
      </c>
      <c r="G42" s="39">
        <v>33330</v>
      </c>
      <c r="H42" s="38">
        <f>DATEDIF(G42,'Data Tables'!$B$5,"Y")</f>
        <v>25</v>
      </c>
      <c r="I42" s="38" t="s">
        <v>211</v>
      </c>
      <c r="J42" s="38" t="s">
        <v>0</v>
      </c>
      <c r="K42" s="41">
        <v>54945</v>
      </c>
      <c r="L42" s="61" t="str">
        <f>IFERROR(IF(MONTH(Table1[[#This Row],[Hire Date]])='Data Tables'!$B$4:$B$4,"Yes",""),"Invalid Hire Date")</f>
        <v/>
      </c>
      <c r="M42" s="61" t="str">
        <f>IF(OR(Table1[[#This Row],[Pay Grade]]="D",Table1[[#This Row],[Job Status]]="PT"),"No","")</f>
        <v/>
      </c>
      <c r="N42" s="38">
        <f>IF(Table1[[#This Row],[Years of Service]]&lt;=1,0,IF(Table1[[#This Row],[Years of Service]]&lt;=5,1,IF(Table1[[#This Row],[Years of Service]]&lt;=10,2,3)))</f>
        <v>1</v>
      </c>
      <c r="O42" s="38">
        <f>IF(Table1[[#This Row],[Eligible for Bonus]]="",VLOOKUP(Table1[[#This Row],[Pay Grade]],Bonus_Table,2,FALSE),"")</f>
        <v>600</v>
      </c>
    </row>
    <row r="43" spans="1:15" x14ac:dyDescent="0.35">
      <c r="A43" s="42">
        <v>1366</v>
      </c>
      <c r="B43" s="42" t="s">
        <v>196</v>
      </c>
      <c r="C43" s="42" t="s">
        <v>197</v>
      </c>
      <c r="D43" s="42" t="s">
        <v>235</v>
      </c>
      <c r="E43" s="43">
        <v>42307</v>
      </c>
      <c r="F43" s="44">
        <f>IFERROR(('Data Tables'!$B$3-E43)/365,"Invalid Hire Date")</f>
        <v>2.1726027397260275</v>
      </c>
      <c r="G43" s="43">
        <v>20572</v>
      </c>
      <c r="H43" s="42">
        <f>DATEDIF(G43,'Data Tables'!$B$5,"Y")</f>
        <v>60</v>
      </c>
      <c r="I43" s="42" t="s">
        <v>212</v>
      </c>
      <c r="J43" s="42" t="s">
        <v>0</v>
      </c>
      <c r="K43" s="45">
        <v>104494</v>
      </c>
      <c r="L43" s="61" t="str">
        <f>IFERROR(IF(MONTH(Table1[[#This Row],[Hire Date]])='Data Tables'!$B$4:$B$4,"Yes",""),"Invalid Hire Date")</f>
        <v/>
      </c>
      <c r="M43" s="63" t="str">
        <f>IF(OR(Table1[[#This Row],[Pay Grade]]="D",Table1[[#This Row],[Job Status]]="PT"),"No","")</f>
        <v/>
      </c>
      <c r="N43" s="42">
        <f>IF(Table1[[#This Row],[Years of Service]]&lt;=1,0,IF(Table1[[#This Row],[Years of Service]]&lt;=5,1,IF(Table1[[#This Row],[Years of Service]]&lt;=10,2,3)))</f>
        <v>1</v>
      </c>
      <c r="O43" s="42">
        <f>IF(Table1[[#This Row],[Eligible for Bonus]]="",VLOOKUP(Table1[[#This Row],[Pay Grade]],Bonus_Table,2,FALSE),"")</f>
        <v>300</v>
      </c>
    </row>
    <row r="44" spans="1:15" x14ac:dyDescent="0.35">
      <c r="A44" s="38">
        <v>1370</v>
      </c>
      <c r="B44" s="38" t="s">
        <v>198</v>
      </c>
      <c r="C44" s="38" t="s">
        <v>199</v>
      </c>
      <c r="D44" s="38" t="s">
        <v>235</v>
      </c>
      <c r="E44" s="39">
        <v>42251</v>
      </c>
      <c r="F44" s="40">
        <f>IFERROR(('Data Tables'!$B$3-E44)/365,"Invalid Hire Date")</f>
        <v>2.3260273972602739</v>
      </c>
      <c r="G44" s="39">
        <v>27340</v>
      </c>
      <c r="H44" s="38">
        <f>DATEDIF(G44,'Data Tables'!$B$5,"Y")</f>
        <v>42</v>
      </c>
      <c r="I44" s="38" t="s">
        <v>211</v>
      </c>
      <c r="J44" s="38" t="s">
        <v>0</v>
      </c>
      <c r="K44" s="41">
        <v>71446</v>
      </c>
      <c r="L44" s="61" t="str">
        <f>IFERROR(IF(MONTH(Table1[[#This Row],[Hire Date]])='Data Tables'!$B$4:$B$4,"Yes",""),"Invalid Hire Date")</f>
        <v/>
      </c>
      <c r="M44" s="61" t="str">
        <f>IF(OR(Table1[[#This Row],[Pay Grade]]="D",Table1[[#This Row],[Job Status]]="PT"),"No","")</f>
        <v/>
      </c>
      <c r="N44" s="38">
        <f>IF(Table1[[#This Row],[Years of Service]]&lt;=1,0,IF(Table1[[#This Row],[Years of Service]]&lt;=5,1,IF(Table1[[#This Row],[Years of Service]]&lt;=10,2,3)))</f>
        <v>1</v>
      </c>
      <c r="O44" s="38">
        <f>IF(Table1[[#This Row],[Eligible for Bonus]]="",VLOOKUP(Table1[[#This Row],[Pay Grade]],Bonus_Table,2,FALSE),"")</f>
        <v>300</v>
      </c>
    </row>
    <row r="45" spans="1:15" x14ac:dyDescent="0.35">
      <c r="A45" s="42">
        <v>1374</v>
      </c>
      <c r="B45" s="42" t="s">
        <v>200</v>
      </c>
      <c r="C45" s="42" t="s">
        <v>201</v>
      </c>
      <c r="D45" s="42" t="s">
        <v>234</v>
      </c>
      <c r="E45" s="43">
        <v>41559</v>
      </c>
      <c r="F45" s="44">
        <f>IFERROR(('Data Tables'!$B$3-E45)/365,"Invalid Hire Date")</f>
        <v>4.2219178082191782</v>
      </c>
      <c r="G45" s="43">
        <v>25585</v>
      </c>
      <c r="H45" s="42">
        <f>DATEDIF(G45,'Data Tables'!$B$5,"Y")</f>
        <v>46</v>
      </c>
      <c r="I45" s="42" t="s">
        <v>212</v>
      </c>
      <c r="J45" s="42" t="s">
        <v>1</v>
      </c>
      <c r="K45" s="45">
        <v>49598</v>
      </c>
      <c r="L45" s="61" t="str">
        <f>IFERROR(IF(MONTH(Table1[[#This Row],[Hire Date]])='Data Tables'!$B$4:$B$4,"Yes",""),"Invalid Hire Date")</f>
        <v/>
      </c>
      <c r="M45" s="63" t="str">
        <f>IF(OR(Table1[[#This Row],[Pay Grade]]="D",Table1[[#This Row],[Job Status]]="PT"),"No","")</f>
        <v>No</v>
      </c>
      <c r="N45" s="42">
        <f>IF(Table1[[#This Row],[Years of Service]]&lt;=1,0,IF(Table1[[#This Row],[Years of Service]]&lt;=5,1,IF(Table1[[#This Row],[Years of Service]]&lt;=10,2,3)))</f>
        <v>1</v>
      </c>
      <c r="O45" s="42" t="str">
        <f>IF(Table1[[#This Row],[Eligible for Bonus]]="",VLOOKUP(Table1[[#This Row],[Pay Grade]],Bonus_Table,2,FALSE),"")</f>
        <v/>
      </c>
    </row>
    <row r="46" spans="1:15" x14ac:dyDescent="0.35">
      <c r="A46" s="38">
        <v>1378</v>
      </c>
      <c r="B46" s="38" t="s">
        <v>202</v>
      </c>
      <c r="C46" s="38" t="s">
        <v>132</v>
      </c>
      <c r="D46" s="38" t="s">
        <v>233</v>
      </c>
      <c r="E46" s="39">
        <v>40221</v>
      </c>
      <c r="F46" s="40">
        <f>IFERROR(('Data Tables'!$B$3-E46)/365,"Invalid Hire Date")</f>
        <v>7.8876712328767127</v>
      </c>
      <c r="G46" s="39">
        <v>27222</v>
      </c>
      <c r="H46" s="38">
        <f>DATEDIF(G46,'Data Tables'!$B$5,"Y")</f>
        <v>42</v>
      </c>
      <c r="I46" s="38" t="s">
        <v>212</v>
      </c>
      <c r="J46" s="38" t="s">
        <v>0</v>
      </c>
      <c r="K46" s="41">
        <v>42664</v>
      </c>
      <c r="L46" s="61" t="str">
        <f>IFERROR(IF(MONTH(Table1[[#This Row],[Hire Date]])='Data Tables'!$B$4:$B$4,"Yes",""),"Invalid Hire Date")</f>
        <v/>
      </c>
      <c r="M46" s="61" t="str">
        <f>IF(OR(Table1[[#This Row],[Pay Grade]]="D",Table1[[#This Row],[Job Status]]="PT"),"No","")</f>
        <v/>
      </c>
      <c r="N46" s="38">
        <f>IF(Table1[[#This Row],[Years of Service]]&lt;=1,0,IF(Table1[[#This Row],[Years of Service]]&lt;=5,1,IF(Table1[[#This Row],[Years of Service]]&lt;=10,2,3)))</f>
        <v>2</v>
      </c>
      <c r="O46" s="38">
        <f>IF(Table1[[#This Row],[Eligible for Bonus]]="",VLOOKUP(Table1[[#This Row],[Pay Grade]],Bonus_Table,2,FALSE),"")</f>
        <v>600</v>
      </c>
    </row>
    <row r="47" spans="1:15" x14ac:dyDescent="0.35">
      <c r="A47" s="42">
        <v>1382</v>
      </c>
      <c r="B47" s="42" t="s">
        <v>203</v>
      </c>
      <c r="C47" s="42" t="s">
        <v>132</v>
      </c>
      <c r="D47" s="42" t="s">
        <v>233</v>
      </c>
      <c r="E47" s="43">
        <v>40740</v>
      </c>
      <c r="F47" s="44">
        <f>IFERROR(('Data Tables'!$B$3-E47)/365,"Invalid Hire Date")</f>
        <v>6.4657534246575343</v>
      </c>
      <c r="G47" s="43">
        <v>25730</v>
      </c>
      <c r="H47" s="42">
        <f>DATEDIF(G47,'Data Tables'!$B$5,"Y")</f>
        <v>46</v>
      </c>
      <c r="I47" s="42" t="s">
        <v>210</v>
      </c>
      <c r="J47" s="42" t="s">
        <v>0</v>
      </c>
      <c r="K47" s="45">
        <v>55551</v>
      </c>
      <c r="L47" s="61" t="str">
        <f>IFERROR(IF(MONTH(Table1[[#This Row],[Hire Date]])='Data Tables'!$B$4:$B$4,"Yes",""),"Invalid Hire Date")</f>
        <v/>
      </c>
      <c r="M47" s="63" t="str">
        <f>IF(OR(Table1[[#This Row],[Pay Grade]]="D",Table1[[#This Row],[Job Status]]="PT"),"No","")</f>
        <v/>
      </c>
      <c r="N47" s="42">
        <f>IF(Table1[[#This Row],[Years of Service]]&lt;=1,0,IF(Table1[[#This Row],[Years of Service]]&lt;=5,1,IF(Table1[[#This Row],[Years of Service]]&lt;=10,2,3)))</f>
        <v>2</v>
      </c>
      <c r="O47" s="42">
        <f>IF(Table1[[#This Row],[Eligible for Bonus]]="",VLOOKUP(Table1[[#This Row],[Pay Grade]],Bonus_Table,2,FALSE),"")</f>
        <v>600</v>
      </c>
    </row>
    <row r="48" spans="1:15" x14ac:dyDescent="0.35">
      <c r="A48" s="38">
        <v>1386</v>
      </c>
      <c r="B48" s="38" t="s">
        <v>204</v>
      </c>
      <c r="C48" s="38" t="s">
        <v>218</v>
      </c>
      <c r="D48" s="38" t="s">
        <v>235</v>
      </c>
      <c r="E48" s="39">
        <v>42279</v>
      </c>
      <c r="F48" s="40">
        <f>IFERROR(('Data Tables'!$B$3-E48)/365,"Invalid Hire Date")</f>
        <v>2.2493150684931509</v>
      </c>
      <c r="G48" s="39">
        <v>24999</v>
      </c>
      <c r="H48" s="38">
        <f>DATEDIF(G48,'Data Tables'!$B$5,"Y")</f>
        <v>48</v>
      </c>
      <c r="I48" s="38" t="s">
        <v>211</v>
      </c>
      <c r="J48" s="38" t="s">
        <v>0</v>
      </c>
      <c r="K48" s="41">
        <v>125235</v>
      </c>
      <c r="L48" s="61" t="str">
        <f>IFERROR(IF(MONTH(Table1[[#This Row],[Hire Date]])='Data Tables'!$B$4:$B$4,"Yes",""),"Invalid Hire Date")</f>
        <v/>
      </c>
      <c r="M48" s="61" t="str">
        <f>IF(OR(Table1[[#This Row],[Pay Grade]]="D",Table1[[#This Row],[Job Status]]="PT"),"No","")</f>
        <v/>
      </c>
      <c r="N48" s="38">
        <f>IF(Table1[[#This Row],[Years of Service]]&lt;=1,0,IF(Table1[[#This Row],[Years of Service]]&lt;=5,1,IF(Table1[[#This Row],[Years of Service]]&lt;=10,2,3)))</f>
        <v>1</v>
      </c>
      <c r="O48" s="38">
        <f>IF(Table1[[#This Row],[Eligible for Bonus]]="",VLOOKUP(Table1[[#This Row],[Pay Grade]],Bonus_Table,2,FALSE),"")</f>
        <v>300</v>
      </c>
    </row>
    <row r="49" spans="1:15" x14ac:dyDescent="0.35">
      <c r="A49" s="42">
        <v>1390</v>
      </c>
      <c r="B49" s="42" t="s">
        <v>205</v>
      </c>
      <c r="C49" s="42" t="s">
        <v>132</v>
      </c>
      <c r="D49" s="42" t="s">
        <v>233</v>
      </c>
      <c r="E49" s="43">
        <v>39492</v>
      </c>
      <c r="F49" s="44">
        <f>IFERROR(('Data Tables'!$B$3-E49)/365,"Invalid Hire Date")</f>
        <v>9.8849315068493144</v>
      </c>
      <c r="G49" s="43">
        <v>19419</v>
      </c>
      <c r="H49" s="42">
        <f>DATEDIF(G49,'Data Tables'!$B$5,"Y")</f>
        <v>63</v>
      </c>
      <c r="I49" s="42" t="s">
        <v>210</v>
      </c>
      <c r="J49" s="42" t="s">
        <v>0</v>
      </c>
      <c r="K49" s="45">
        <v>51065</v>
      </c>
      <c r="L49" s="61" t="str">
        <f>IFERROR(IF(MONTH(Table1[[#This Row],[Hire Date]])='Data Tables'!$B$4:$B$4,"Yes",""),"Invalid Hire Date")</f>
        <v/>
      </c>
      <c r="M49" s="63" t="str">
        <f>IF(OR(Table1[[#This Row],[Pay Grade]]="D",Table1[[#This Row],[Job Status]]="PT"),"No","")</f>
        <v/>
      </c>
      <c r="N49" s="42">
        <f>IF(Table1[[#This Row],[Years of Service]]&lt;=1,0,IF(Table1[[#This Row],[Years of Service]]&lt;=5,1,IF(Table1[[#This Row],[Years of Service]]&lt;=10,2,3)))</f>
        <v>2</v>
      </c>
      <c r="O49" s="42">
        <f>IF(Table1[[#This Row],[Eligible for Bonus]]="",VLOOKUP(Table1[[#This Row],[Pay Grade]],Bonus_Table,2,FALSE),"")</f>
        <v>600</v>
      </c>
    </row>
    <row r="50" spans="1:15" x14ac:dyDescent="0.35">
      <c r="A50" s="38">
        <v>1394</v>
      </c>
      <c r="B50" s="38" t="s">
        <v>206</v>
      </c>
      <c r="C50" s="38" t="s">
        <v>207</v>
      </c>
      <c r="D50" s="38" t="s">
        <v>236</v>
      </c>
      <c r="E50" s="39">
        <v>38223</v>
      </c>
      <c r="F50" s="40">
        <f>IFERROR(('Data Tables'!$B$3-E50)/365,"Invalid Hire Date")</f>
        <v>13.361643835616439</v>
      </c>
      <c r="G50" s="39">
        <v>24330</v>
      </c>
      <c r="H50" s="38">
        <f>DATEDIF(G50,'Data Tables'!$B$5,"Y")</f>
        <v>50</v>
      </c>
      <c r="I50" s="38" t="s">
        <v>212</v>
      </c>
      <c r="J50" s="38" t="s">
        <v>0</v>
      </c>
      <c r="K50" s="41">
        <v>53186</v>
      </c>
      <c r="L50" s="61" t="str">
        <f>IFERROR(IF(MONTH(Table1[[#This Row],[Hire Date]])='Data Tables'!$B$4:$B$4,"Yes",""),"Invalid Hire Date")</f>
        <v/>
      </c>
      <c r="M50" s="61" t="str">
        <f>IF(OR(Table1[[#This Row],[Pay Grade]]="D",Table1[[#This Row],[Job Status]]="PT"),"No","")</f>
        <v>No</v>
      </c>
      <c r="N50" s="38">
        <f>IF(Table1[[#This Row],[Years of Service]]&lt;=1,0,IF(Table1[[#This Row],[Years of Service]]&lt;=5,1,IF(Table1[[#This Row],[Years of Service]]&lt;=10,2,3)))</f>
        <v>3</v>
      </c>
      <c r="O50" s="38" t="str">
        <f>IF(Table1[[#This Row],[Eligible for Bonus]]="",VLOOKUP(Table1[[#This Row],[Pay Grade]],Bonus_Table,2,FALSE),"")</f>
        <v/>
      </c>
    </row>
    <row r="51" spans="1:15" x14ac:dyDescent="0.35">
      <c r="A51" s="42">
        <v>1398</v>
      </c>
      <c r="B51" s="42" t="s">
        <v>208</v>
      </c>
      <c r="C51" s="42" t="s">
        <v>209</v>
      </c>
      <c r="D51" s="42" t="s">
        <v>235</v>
      </c>
      <c r="E51" s="43">
        <v>42174</v>
      </c>
      <c r="F51" s="44">
        <f>IFERROR(('Data Tables'!$B$3-E51)/365,"Invalid Hire Date")</f>
        <v>2.536986301369863</v>
      </c>
      <c r="G51" s="43">
        <v>23340</v>
      </c>
      <c r="H51" s="42">
        <f>DATEDIF(G51,'Data Tables'!$B$5,"Y")</f>
        <v>53</v>
      </c>
      <c r="I51" s="42" t="s">
        <v>212</v>
      </c>
      <c r="J51" s="42" t="s">
        <v>0</v>
      </c>
      <c r="K51" s="45">
        <v>63491</v>
      </c>
      <c r="L51" s="61" t="str">
        <f>IFERROR(IF(MONTH(Table1[[#This Row],[Hire Date]])='Data Tables'!$B$4:$B$4,"Yes",""),"Invalid Hire Date")</f>
        <v/>
      </c>
      <c r="M51" s="63" t="str">
        <f>IF(OR(Table1[[#This Row],[Pay Grade]]="D",Table1[[#This Row],[Job Status]]="PT"),"No","")</f>
        <v/>
      </c>
      <c r="N51" s="42">
        <f>IF(Table1[[#This Row],[Years of Service]]&lt;=1,0,IF(Table1[[#This Row],[Years of Service]]&lt;=5,1,IF(Table1[[#This Row],[Years of Service]]&lt;=10,2,3)))</f>
        <v>1</v>
      </c>
      <c r="O51" s="42">
        <f>IF(Table1[[#This Row],[Eligible for Bonus]]="",VLOOKUP(Table1[[#This Row],[Pay Grade]],Bonus_Table,2,FALSE),"")</f>
        <v>300</v>
      </c>
    </row>
    <row r="52" spans="1:15" x14ac:dyDescent="0.35">
      <c r="A52" s="38">
        <v>2002</v>
      </c>
      <c r="B52" s="38" t="s">
        <v>37</v>
      </c>
      <c r="C52" s="38" t="s">
        <v>38</v>
      </c>
      <c r="D52" s="38" t="s">
        <v>233</v>
      </c>
      <c r="E52" s="39">
        <v>40322</v>
      </c>
      <c r="F52" s="40">
        <f>IFERROR(('Data Tables'!$B$3-E52)/365,"Invalid Hire Date")</f>
        <v>7.6109589041095891</v>
      </c>
      <c r="G52" s="39">
        <v>24356</v>
      </c>
      <c r="H52" s="38">
        <f>DATEDIF(G52,'Data Tables'!$B$5,"Y")</f>
        <v>50</v>
      </c>
      <c r="I52" s="38" t="s">
        <v>212</v>
      </c>
      <c r="J52" s="38" t="s">
        <v>0</v>
      </c>
      <c r="K52" s="41">
        <v>108705</v>
      </c>
      <c r="L52" s="61" t="str">
        <f>IFERROR(IF(MONTH(Table1[[#This Row],[Hire Date]])='Data Tables'!$B$4:$B$4,"Yes",""),"Invalid Hire Date")</f>
        <v/>
      </c>
      <c r="M52" s="61" t="str">
        <f>IF(OR(Table1[[#This Row],[Pay Grade]]="D",Table1[[#This Row],[Job Status]]="PT"),"No","")</f>
        <v/>
      </c>
      <c r="N52" s="38">
        <f>IF(Table1[[#This Row],[Years of Service]]&lt;=1,0,IF(Table1[[#This Row],[Years of Service]]&lt;=5,1,IF(Table1[[#This Row],[Years of Service]]&lt;=10,2,3)))</f>
        <v>2</v>
      </c>
      <c r="O52" s="38">
        <f>IF(Table1[[#This Row],[Eligible for Bonus]]="",VLOOKUP(Table1[[#This Row],[Pay Grade]],Bonus_Table,2,FALSE),"")</f>
        <v>600</v>
      </c>
    </row>
    <row r="53" spans="1:15" x14ac:dyDescent="0.35">
      <c r="A53" s="42">
        <v>2006</v>
      </c>
      <c r="B53" s="42" t="s">
        <v>39</v>
      </c>
      <c r="C53" s="42" t="s">
        <v>40</v>
      </c>
      <c r="D53" s="42" t="s">
        <v>235</v>
      </c>
      <c r="E53" s="43">
        <v>41879</v>
      </c>
      <c r="F53" s="44">
        <f>IFERROR(('Data Tables'!$B$3-E53)/365,"Invalid Hire Date")</f>
        <v>3.3452054794520549</v>
      </c>
      <c r="G53" s="43">
        <v>31396</v>
      </c>
      <c r="H53" s="42">
        <f>DATEDIF(G53,'Data Tables'!$B$5,"Y")</f>
        <v>31</v>
      </c>
      <c r="I53" s="42" t="s">
        <v>213</v>
      </c>
      <c r="J53" s="42" t="s">
        <v>0</v>
      </c>
      <c r="K53" s="45">
        <v>75818</v>
      </c>
      <c r="L53" s="61" t="str">
        <f>IFERROR(IF(MONTH(Table1[[#This Row],[Hire Date]])='Data Tables'!$B$4:$B$4,"Yes",""),"Invalid Hire Date")</f>
        <v/>
      </c>
      <c r="M53" s="63" t="str">
        <f>IF(OR(Table1[[#This Row],[Pay Grade]]="D",Table1[[#This Row],[Job Status]]="PT"),"No","")</f>
        <v/>
      </c>
      <c r="N53" s="42">
        <f>IF(Table1[[#This Row],[Years of Service]]&lt;=1,0,IF(Table1[[#This Row],[Years of Service]]&lt;=5,1,IF(Table1[[#This Row],[Years of Service]]&lt;=10,2,3)))</f>
        <v>1</v>
      </c>
      <c r="O53" s="42">
        <f>IF(Table1[[#This Row],[Eligible for Bonus]]="",VLOOKUP(Table1[[#This Row],[Pay Grade]],Bonus_Table,2,FALSE),"")</f>
        <v>300</v>
      </c>
    </row>
    <row r="54" spans="1:15" x14ac:dyDescent="0.35">
      <c r="A54" s="38">
        <v>2010</v>
      </c>
      <c r="B54" s="38" t="s">
        <v>41</v>
      </c>
      <c r="C54" s="38" t="s">
        <v>42</v>
      </c>
      <c r="D54" s="38" t="s">
        <v>235</v>
      </c>
      <c r="E54" s="39">
        <v>42118</v>
      </c>
      <c r="F54" s="40">
        <f>IFERROR(('Data Tables'!$B$3-E54)/365,"Invalid Hire Date")</f>
        <v>2.6904109589041094</v>
      </c>
      <c r="G54" s="39">
        <v>25105</v>
      </c>
      <c r="H54" s="38">
        <f>DATEDIF(G54,'Data Tables'!$B$5,"Y")</f>
        <v>48</v>
      </c>
      <c r="I54" s="38" t="s">
        <v>213</v>
      </c>
      <c r="J54" s="38" t="s">
        <v>0</v>
      </c>
      <c r="K54" s="41">
        <v>46142</v>
      </c>
      <c r="L54" s="61" t="str">
        <f>IFERROR(IF(MONTH(Table1[[#This Row],[Hire Date]])='Data Tables'!$B$4:$B$4,"Yes",""),"Invalid Hire Date")</f>
        <v>Yes</v>
      </c>
      <c r="M54" s="61" t="str">
        <f>IF(OR(Table1[[#This Row],[Pay Grade]]="D",Table1[[#This Row],[Job Status]]="PT"),"No","")</f>
        <v/>
      </c>
      <c r="N54" s="38">
        <f>IF(Table1[[#This Row],[Years of Service]]&lt;=1,0,IF(Table1[[#This Row],[Years of Service]]&lt;=5,1,IF(Table1[[#This Row],[Years of Service]]&lt;=10,2,3)))</f>
        <v>1</v>
      </c>
      <c r="O54" s="38">
        <f>IF(Table1[[#This Row],[Eligible for Bonus]]="",VLOOKUP(Table1[[#This Row],[Pay Grade]],Bonus_Table,2,FALSE),"")</f>
        <v>300</v>
      </c>
    </row>
    <row r="55" spans="1:15" x14ac:dyDescent="0.35">
      <c r="A55" s="42">
        <v>2014</v>
      </c>
      <c r="B55" s="42" t="s">
        <v>43</v>
      </c>
      <c r="C55" s="42" t="s">
        <v>44</v>
      </c>
      <c r="D55" s="42" t="s">
        <v>235</v>
      </c>
      <c r="E55" s="43">
        <v>41838</v>
      </c>
      <c r="F55" s="44">
        <f>IFERROR(('Data Tables'!$B$3-E55)/365,"Invalid Hire Date")</f>
        <v>3.4575342465753423</v>
      </c>
      <c r="G55" s="43">
        <v>21771</v>
      </c>
      <c r="H55" s="42">
        <f>DATEDIF(G55,'Data Tables'!$B$5,"Y")</f>
        <v>57</v>
      </c>
      <c r="I55" s="42" t="s">
        <v>212</v>
      </c>
      <c r="J55" s="42" t="s">
        <v>0</v>
      </c>
      <c r="K55" s="45">
        <v>84036</v>
      </c>
      <c r="L55" s="61" t="str">
        <f>IFERROR(IF(MONTH(Table1[[#This Row],[Hire Date]])='Data Tables'!$B$4:$B$4,"Yes",""),"Invalid Hire Date")</f>
        <v/>
      </c>
      <c r="M55" s="63" t="str">
        <f>IF(OR(Table1[[#This Row],[Pay Grade]]="D",Table1[[#This Row],[Job Status]]="PT"),"No","")</f>
        <v/>
      </c>
      <c r="N55" s="42">
        <f>IF(Table1[[#This Row],[Years of Service]]&lt;=1,0,IF(Table1[[#This Row],[Years of Service]]&lt;=5,1,IF(Table1[[#This Row],[Years of Service]]&lt;=10,2,3)))</f>
        <v>1</v>
      </c>
      <c r="O55" s="42">
        <f>IF(Table1[[#This Row],[Eligible for Bonus]]="",VLOOKUP(Table1[[#This Row],[Pay Grade]],Bonus_Table,2,FALSE),"")</f>
        <v>300</v>
      </c>
    </row>
    <row r="56" spans="1:15" x14ac:dyDescent="0.35">
      <c r="A56" s="38">
        <v>2018</v>
      </c>
      <c r="B56" s="38" t="s">
        <v>45</v>
      </c>
      <c r="C56" s="38" t="s">
        <v>46</v>
      </c>
      <c r="D56" s="38" t="s">
        <v>235</v>
      </c>
      <c r="E56" s="39">
        <v>42237</v>
      </c>
      <c r="F56" s="40">
        <f>IFERROR(('Data Tables'!$B$3-E56)/365,"Invalid Hire Date")</f>
        <v>2.3643835616438356</v>
      </c>
      <c r="G56" s="39">
        <v>18459</v>
      </c>
      <c r="H56" s="38">
        <f>DATEDIF(G56,'Data Tables'!$B$5,"Y")</f>
        <v>66</v>
      </c>
      <c r="I56" s="38" t="s">
        <v>212</v>
      </c>
      <c r="J56" s="38" t="s">
        <v>0</v>
      </c>
      <c r="K56" s="41">
        <v>68470</v>
      </c>
      <c r="L56" s="61" t="str">
        <f>IFERROR(IF(MONTH(Table1[[#This Row],[Hire Date]])='Data Tables'!$B$4:$B$4,"Yes",""),"Invalid Hire Date")</f>
        <v/>
      </c>
      <c r="M56" s="61" t="str">
        <f>IF(OR(Table1[[#This Row],[Pay Grade]]="D",Table1[[#This Row],[Job Status]]="PT"),"No","")</f>
        <v/>
      </c>
      <c r="N56" s="38">
        <f>IF(Table1[[#This Row],[Years of Service]]&lt;=1,0,IF(Table1[[#This Row],[Years of Service]]&lt;=5,1,IF(Table1[[#This Row],[Years of Service]]&lt;=10,2,3)))</f>
        <v>1</v>
      </c>
      <c r="O56" s="38">
        <f>IF(Table1[[#This Row],[Eligible for Bonus]]="",VLOOKUP(Table1[[#This Row],[Pay Grade]],Bonus_Table,2,FALSE),"")</f>
        <v>300</v>
      </c>
    </row>
    <row r="57" spans="1:15" x14ac:dyDescent="0.35">
      <c r="A57" s="42">
        <v>2022</v>
      </c>
      <c r="B57" s="42" t="s">
        <v>3</v>
      </c>
      <c r="C57" s="42" t="s">
        <v>47</v>
      </c>
      <c r="D57" s="42" t="s">
        <v>235</v>
      </c>
      <c r="E57" s="43">
        <v>42068</v>
      </c>
      <c r="F57" s="44">
        <f>IFERROR(('Data Tables'!$B$3-E57)/365,"Invalid Hire Date")</f>
        <v>2.8273972602739725</v>
      </c>
      <c r="G57" s="43">
        <v>21307</v>
      </c>
      <c r="H57" s="42">
        <f>DATEDIF(G57,'Data Tables'!$B$5,"Y")</f>
        <v>58</v>
      </c>
      <c r="I57" s="42" t="s">
        <v>213</v>
      </c>
      <c r="J57" s="42" t="s">
        <v>0</v>
      </c>
      <c r="K57" s="45">
        <v>93248</v>
      </c>
      <c r="L57" s="61" t="str">
        <f>IFERROR(IF(MONTH(Table1[[#This Row],[Hire Date]])='Data Tables'!$B$4:$B$4,"Yes",""),"Invalid Hire Date")</f>
        <v/>
      </c>
      <c r="M57" s="63" t="str">
        <f>IF(OR(Table1[[#This Row],[Pay Grade]]="D",Table1[[#This Row],[Job Status]]="PT"),"No","")</f>
        <v/>
      </c>
      <c r="N57" s="42">
        <f>IF(Table1[[#This Row],[Years of Service]]&lt;=1,0,IF(Table1[[#This Row],[Years of Service]]&lt;=5,1,IF(Table1[[#This Row],[Years of Service]]&lt;=10,2,3)))</f>
        <v>1</v>
      </c>
      <c r="O57" s="42">
        <f>IF(Table1[[#This Row],[Eligible for Bonus]]="",VLOOKUP(Table1[[#This Row],[Pay Grade]],Bonus_Table,2,FALSE),"")</f>
        <v>300</v>
      </c>
    </row>
    <row r="58" spans="1:15" x14ac:dyDescent="0.35">
      <c r="A58" s="38">
        <v>2026</v>
      </c>
      <c r="B58" s="38" t="s">
        <v>48</v>
      </c>
      <c r="C58" s="38" t="s">
        <v>49</v>
      </c>
      <c r="D58" s="38" t="s">
        <v>235</v>
      </c>
      <c r="E58" s="39">
        <v>41334</v>
      </c>
      <c r="F58" s="40">
        <f>IFERROR(('Data Tables'!$B$3-E58)/365,"Invalid Hire Date")</f>
        <v>4.838356164383562</v>
      </c>
      <c r="G58" s="39">
        <v>28466</v>
      </c>
      <c r="H58" s="38">
        <f>DATEDIF(G58,'Data Tables'!$B$5,"Y")</f>
        <v>39</v>
      </c>
      <c r="I58" s="38" t="s">
        <v>213</v>
      </c>
      <c r="J58" s="38" t="s">
        <v>0</v>
      </c>
      <c r="K58" s="41">
        <v>101822</v>
      </c>
      <c r="L58" s="61" t="str">
        <f>IFERROR(IF(MONTH(Table1[[#This Row],[Hire Date]])='Data Tables'!$B$4:$B$4,"Yes",""),"Invalid Hire Date")</f>
        <v/>
      </c>
      <c r="M58" s="61" t="str">
        <f>IF(OR(Table1[[#This Row],[Pay Grade]]="D",Table1[[#This Row],[Job Status]]="PT"),"No","")</f>
        <v/>
      </c>
      <c r="N58" s="38">
        <f>IF(Table1[[#This Row],[Years of Service]]&lt;=1,0,IF(Table1[[#This Row],[Years of Service]]&lt;=5,1,IF(Table1[[#This Row],[Years of Service]]&lt;=10,2,3)))</f>
        <v>1</v>
      </c>
      <c r="O58" s="38">
        <f>IF(Table1[[#This Row],[Eligible for Bonus]]="",VLOOKUP(Table1[[#This Row],[Pay Grade]],Bonus_Table,2,FALSE),"")</f>
        <v>300</v>
      </c>
    </row>
    <row r="59" spans="1:15" x14ac:dyDescent="0.35">
      <c r="A59" s="42">
        <v>2030</v>
      </c>
      <c r="B59" s="42" t="s">
        <v>50</v>
      </c>
      <c r="C59" s="42" t="s">
        <v>51</v>
      </c>
      <c r="D59" s="42" t="s">
        <v>235</v>
      </c>
      <c r="E59" s="43">
        <v>42346</v>
      </c>
      <c r="F59" s="44">
        <f>IFERROR(('Data Tables'!$B$3-E59)/365,"Invalid Hire Date")</f>
        <v>2.0657534246575344</v>
      </c>
      <c r="G59" s="43">
        <v>22619</v>
      </c>
      <c r="H59" s="42">
        <f>DATEDIF(G59,'Data Tables'!$B$5,"Y")</f>
        <v>55</v>
      </c>
      <c r="I59" s="42" t="s">
        <v>212</v>
      </c>
      <c r="J59" s="42" t="s">
        <v>0</v>
      </c>
      <c r="K59" s="45">
        <v>38420</v>
      </c>
      <c r="L59" s="61" t="str">
        <f>IFERROR(IF(MONTH(Table1[[#This Row],[Hire Date]])='Data Tables'!$B$4:$B$4,"Yes",""),"Invalid Hire Date")</f>
        <v/>
      </c>
      <c r="M59" s="63" t="str">
        <f>IF(OR(Table1[[#This Row],[Pay Grade]]="D",Table1[[#This Row],[Job Status]]="PT"),"No","")</f>
        <v/>
      </c>
      <c r="N59" s="42">
        <f>IF(Table1[[#This Row],[Years of Service]]&lt;=1,0,IF(Table1[[#This Row],[Years of Service]]&lt;=5,1,IF(Table1[[#This Row],[Years of Service]]&lt;=10,2,3)))</f>
        <v>1</v>
      </c>
      <c r="O59" s="42">
        <f>IF(Table1[[#This Row],[Eligible for Bonus]]="",VLOOKUP(Table1[[#This Row],[Pay Grade]],Bonus_Table,2,FALSE),"")</f>
        <v>300</v>
      </c>
    </row>
    <row r="60" spans="1:15" x14ac:dyDescent="0.35">
      <c r="A60" s="38">
        <v>2034</v>
      </c>
      <c r="B60" s="38" t="s">
        <v>52</v>
      </c>
      <c r="C60" s="38" t="s">
        <v>53</v>
      </c>
      <c r="D60" s="38" t="s">
        <v>234</v>
      </c>
      <c r="E60" s="39">
        <v>40766</v>
      </c>
      <c r="F60" s="40">
        <f>IFERROR(('Data Tables'!$B$3-E60)/365,"Invalid Hire Date")</f>
        <v>6.3945205479452056</v>
      </c>
      <c r="G60" s="39">
        <v>21560</v>
      </c>
      <c r="H60" s="38">
        <f>DATEDIF(G60,'Data Tables'!$B$5,"Y")</f>
        <v>57</v>
      </c>
      <c r="I60" s="38" t="s">
        <v>212</v>
      </c>
      <c r="J60" s="38" t="s">
        <v>1</v>
      </c>
      <c r="K60" s="41">
        <v>53582</v>
      </c>
      <c r="L60" s="61" t="str">
        <f>IFERROR(IF(MONTH(Table1[[#This Row],[Hire Date]])='Data Tables'!$B$4:$B$4,"Yes",""),"Invalid Hire Date")</f>
        <v/>
      </c>
      <c r="M60" s="61" t="str">
        <f>IF(OR(Table1[[#This Row],[Pay Grade]]="D",Table1[[#This Row],[Job Status]]="PT"),"No","")</f>
        <v>No</v>
      </c>
      <c r="N60" s="38">
        <f>IF(Table1[[#This Row],[Years of Service]]&lt;=1,0,IF(Table1[[#This Row],[Years of Service]]&lt;=5,1,IF(Table1[[#This Row],[Years of Service]]&lt;=10,2,3)))</f>
        <v>2</v>
      </c>
      <c r="O60" s="38" t="str">
        <f>IF(Table1[[#This Row],[Eligible for Bonus]]="",VLOOKUP(Table1[[#This Row],[Pay Grade]],Bonus_Table,2,FALSE),"")</f>
        <v/>
      </c>
    </row>
    <row r="61" spans="1:15" x14ac:dyDescent="0.35">
      <c r="A61" s="42">
        <v>2038</v>
      </c>
      <c r="B61" s="42" t="s">
        <v>54</v>
      </c>
      <c r="C61" s="42" t="s">
        <v>55</v>
      </c>
      <c r="D61" s="42" t="s">
        <v>233</v>
      </c>
      <c r="E61" s="43">
        <v>39976</v>
      </c>
      <c r="F61" s="44">
        <f>IFERROR(('Data Tables'!$B$3-E61)/365,"Invalid Hire Date")</f>
        <v>8.5589041095890419</v>
      </c>
      <c r="G61" s="43">
        <v>15371</v>
      </c>
      <c r="H61" s="42">
        <f>DATEDIF(G61,'Data Tables'!$B$5,"Y")</f>
        <v>74</v>
      </c>
      <c r="I61" s="42" t="s">
        <v>210</v>
      </c>
      <c r="J61" s="42" t="s">
        <v>0</v>
      </c>
      <c r="K61" s="45">
        <v>24373</v>
      </c>
      <c r="L61" s="61" t="str">
        <f>IFERROR(IF(MONTH(Table1[[#This Row],[Hire Date]])='Data Tables'!$B$4:$B$4,"Yes",""),"Invalid Hire Date")</f>
        <v/>
      </c>
      <c r="M61" s="63" t="str">
        <f>IF(OR(Table1[[#This Row],[Pay Grade]]="D",Table1[[#This Row],[Job Status]]="PT"),"No","")</f>
        <v/>
      </c>
      <c r="N61" s="42">
        <f>IF(Table1[[#This Row],[Years of Service]]&lt;=1,0,IF(Table1[[#This Row],[Years of Service]]&lt;=5,1,IF(Table1[[#This Row],[Years of Service]]&lt;=10,2,3)))</f>
        <v>2</v>
      </c>
      <c r="O61" s="42">
        <f>IF(Table1[[#This Row],[Eligible for Bonus]]="",VLOOKUP(Table1[[#This Row],[Pay Grade]],Bonus_Table,2,FALSE),"")</f>
        <v>600</v>
      </c>
    </row>
    <row r="62" spans="1:15" x14ac:dyDescent="0.35">
      <c r="A62" s="38">
        <v>2042</v>
      </c>
      <c r="B62" s="38" t="s">
        <v>56</v>
      </c>
      <c r="C62" s="38" t="s">
        <v>57</v>
      </c>
      <c r="D62" s="38" t="s">
        <v>233</v>
      </c>
      <c r="E62" s="39">
        <v>41033</v>
      </c>
      <c r="F62" s="40">
        <f>IFERROR(('Data Tables'!$B$3-E62)/365,"Invalid Hire Date")</f>
        <v>5.6630136986301371</v>
      </c>
      <c r="G62" s="39">
        <v>32747</v>
      </c>
      <c r="H62" s="38">
        <f>DATEDIF(G62,'Data Tables'!$B$5,"Y")</f>
        <v>27</v>
      </c>
      <c r="I62" s="38" t="s">
        <v>210</v>
      </c>
      <c r="J62" s="38" t="s">
        <v>0</v>
      </c>
      <c r="K62" s="41">
        <v>65181</v>
      </c>
      <c r="L62" s="61" t="str">
        <f>IFERROR(IF(MONTH(Table1[[#This Row],[Hire Date]])='Data Tables'!$B$4:$B$4,"Yes",""),"Invalid Hire Date")</f>
        <v/>
      </c>
      <c r="M62" s="61" t="str">
        <f>IF(OR(Table1[[#This Row],[Pay Grade]]="D",Table1[[#This Row],[Job Status]]="PT"),"No","")</f>
        <v/>
      </c>
      <c r="N62" s="38">
        <f>IF(Table1[[#This Row],[Years of Service]]&lt;=1,0,IF(Table1[[#This Row],[Years of Service]]&lt;=5,1,IF(Table1[[#This Row],[Years of Service]]&lt;=10,2,3)))</f>
        <v>2</v>
      </c>
      <c r="O62" s="38">
        <f>IF(Table1[[#This Row],[Eligible for Bonus]]="",VLOOKUP(Table1[[#This Row],[Pay Grade]],Bonus_Table,2,FALSE),"")</f>
        <v>600</v>
      </c>
    </row>
    <row r="63" spans="1:15" x14ac:dyDescent="0.35">
      <c r="A63" s="42">
        <v>2046</v>
      </c>
      <c r="B63" s="42" t="s">
        <v>58</v>
      </c>
      <c r="C63" s="42" t="s">
        <v>59</v>
      </c>
      <c r="D63" s="42" t="s">
        <v>235</v>
      </c>
      <c r="E63" s="43">
        <v>42356</v>
      </c>
      <c r="F63" s="44">
        <f>IFERROR(('Data Tables'!$B$3-E63)/365,"Invalid Hire Date")</f>
        <v>2.0383561643835617</v>
      </c>
      <c r="G63" s="43">
        <v>24843</v>
      </c>
      <c r="H63" s="42">
        <f>DATEDIF(G63,'Data Tables'!$B$5,"Y")</f>
        <v>48</v>
      </c>
      <c r="I63" s="42" t="s">
        <v>211</v>
      </c>
      <c r="J63" s="42" t="s">
        <v>0</v>
      </c>
      <c r="K63" s="45">
        <v>71020</v>
      </c>
      <c r="L63" s="61" t="str">
        <f>IFERROR(IF(MONTH(Table1[[#This Row],[Hire Date]])='Data Tables'!$B$4:$B$4,"Yes",""),"Invalid Hire Date")</f>
        <v/>
      </c>
      <c r="M63" s="63" t="str">
        <f>IF(OR(Table1[[#This Row],[Pay Grade]]="D",Table1[[#This Row],[Job Status]]="PT"),"No","")</f>
        <v/>
      </c>
      <c r="N63" s="42">
        <f>IF(Table1[[#This Row],[Years of Service]]&lt;=1,0,IF(Table1[[#This Row],[Years of Service]]&lt;=5,1,IF(Table1[[#This Row],[Years of Service]]&lt;=10,2,3)))</f>
        <v>1</v>
      </c>
      <c r="O63" s="42">
        <f>IF(Table1[[#This Row],[Eligible for Bonus]]="",VLOOKUP(Table1[[#This Row],[Pay Grade]],Bonus_Table,2,FALSE),"")</f>
        <v>300</v>
      </c>
    </row>
    <row r="64" spans="1:15" x14ac:dyDescent="0.35">
      <c r="A64" s="38">
        <v>2050</v>
      </c>
      <c r="B64" s="38" t="s">
        <v>60</v>
      </c>
      <c r="C64" s="38" t="s">
        <v>47</v>
      </c>
      <c r="D64" s="38" t="s">
        <v>233</v>
      </c>
      <c r="E64" s="39">
        <v>40667</v>
      </c>
      <c r="F64" s="40">
        <f>IFERROR(('Data Tables'!$B$3-E64)/365,"Invalid Hire Date")</f>
        <v>6.6657534246575345</v>
      </c>
      <c r="G64" s="39">
        <v>21303</v>
      </c>
      <c r="H64" s="38">
        <f>DATEDIF(G64,'Data Tables'!$B$5,"Y")</f>
        <v>58</v>
      </c>
      <c r="I64" s="38" t="s">
        <v>210</v>
      </c>
      <c r="J64" s="38" t="s">
        <v>0</v>
      </c>
      <c r="K64" s="41">
        <v>60129</v>
      </c>
      <c r="L64" s="61" t="str">
        <f>IFERROR(IF(MONTH(Table1[[#This Row],[Hire Date]])='Data Tables'!$B$4:$B$4,"Yes",""),"Invalid Hire Date")</f>
        <v/>
      </c>
      <c r="M64" s="61" t="str">
        <f>IF(OR(Table1[[#This Row],[Pay Grade]]="D",Table1[[#This Row],[Job Status]]="PT"),"No","")</f>
        <v/>
      </c>
      <c r="N64" s="38">
        <f>IF(Table1[[#This Row],[Years of Service]]&lt;=1,0,IF(Table1[[#This Row],[Years of Service]]&lt;=5,1,IF(Table1[[#This Row],[Years of Service]]&lt;=10,2,3)))</f>
        <v>2</v>
      </c>
      <c r="O64" s="38">
        <f>IF(Table1[[#This Row],[Eligible for Bonus]]="",VLOOKUP(Table1[[#This Row],[Pay Grade]],Bonus_Table,2,FALSE),"")</f>
        <v>600</v>
      </c>
    </row>
    <row r="65" spans="1:15" x14ac:dyDescent="0.35">
      <c r="A65" s="42">
        <v>2054</v>
      </c>
      <c r="B65" s="42" t="s">
        <v>61</v>
      </c>
      <c r="C65" s="42" t="s">
        <v>47</v>
      </c>
      <c r="D65" s="42" t="s">
        <v>236</v>
      </c>
      <c r="E65" s="43">
        <v>38317</v>
      </c>
      <c r="F65" s="44">
        <f>IFERROR(('Data Tables'!$B$3-E65)/365,"Invalid Hire Date")</f>
        <v>13.104109589041096</v>
      </c>
      <c r="G65" s="43">
        <v>26210</v>
      </c>
      <c r="H65" s="42">
        <f>DATEDIF(G65,'Data Tables'!$B$5,"Y")</f>
        <v>45</v>
      </c>
      <c r="I65" s="42" t="s">
        <v>212</v>
      </c>
      <c r="J65" s="42" t="s">
        <v>0</v>
      </c>
      <c r="K65" s="45">
        <v>64845</v>
      </c>
      <c r="L65" s="61" t="str">
        <f>IFERROR(IF(MONTH(Table1[[#This Row],[Hire Date]])='Data Tables'!$B$4:$B$4,"Yes",""),"Invalid Hire Date")</f>
        <v/>
      </c>
      <c r="M65" s="63" t="str">
        <f>IF(OR(Table1[[#This Row],[Pay Grade]]="D",Table1[[#This Row],[Job Status]]="PT"),"No","")</f>
        <v>No</v>
      </c>
      <c r="N65" s="42">
        <f>IF(Table1[[#This Row],[Years of Service]]&lt;=1,0,IF(Table1[[#This Row],[Years of Service]]&lt;=5,1,IF(Table1[[#This Row],[Years of Service]]&lt;=10,2,3)))</f>
        <v>3</v>
      </c>
      <c r="O65" s="42" t="str">
        <f>IF(Table1[[#This Row],[Eligible for Bonus]]="",VLOOKUP(Table1[[#This Row],[Pay Grade]],Bonus_Table,2,FALSE),"")</f>
        <v/>
      </c>
    </row>
    <row r="66" spans="1:15" x14ac:dyDescent="0.35">
      <c r="A66" s="38">
        <v>2058</v>
      </c>
      <c r="B66" s="38" t="s">
        <v>67</v>
      </c>
      <c r="C66" s="38" t="s">
        <v>62</v>
      </c>
      <c r="D66" s="38" t="s">
        <v>233</v>
      </c>
      <c r="E66" s="39">
        <v>39500</v>
      </c>
      <c r="F66" s="40">
        <f>IFERROR(('Data Tables'!$B$3-E66)/365,"Invalid Hire Date")</f>
        <v>9.8630136986301373</v>
      </c>
      <c r="G66" s="39">
        <v>21919</v>
      </c>
      <c r="H66" s="38">
        <f>DATEDIF(G66,'Data Tables'!$B$5,"Y")</f>
        <v>56</v>
      </c>
      <c r="I66" s="38" t="s">
        <v>210</v>
      </c>
      <c r="J66" s="38" t="s">
        <v>0</v>
      </c>
      <c r="K66" s="41">
        <v>49831</v>
      </c>
      <c r="L66" s="61" t="str">
        <f>IFERROR(IF(MONTH(Table1[[#This Row],[Hire Date]])='Data Tables'!$B$4:$B$4,"Yes",""),"Invalid Hire Date")</f>
        <v/>
      </c>
      <c r="M66" s="61" t="str">
        <f>IF(OR(Table1[[#This Row],[Pay Grade]]="D",Table1[[#This Row],[Job Status]]="PT"),"No","")</f>
        <v/>
      </c>
      <c r="N66" s="38">
        <f>IF(Table1[[#This Row],[Years of Service]]&lt;=1,0,IF(Table1[[#This Row],[Years of Service]]&lt;=5,1,IF(Table1[[#This Row],[Years of Service]]&lt;=10,2,3)))</f>
        <v>2</v>
      </c>
      <c r="O66" s="38">
        <f>IF(Table1[[#This Row],[Eligible for Bonus]]="",VLOOKUP(Table1[[#This Row],[Pay Grade]],Bonus_Table,2,FALSE),"")</f>
        <v>600</v>
      </c>
    </row>
    <row r="67" spans="1:15" x14ac:dyDescent="0.35">
      <c r="A67" s="42">
        <v>2062</v>
      </c>
      <c r="B67" s="42" t="s">
        <v>63</v>
      </c>
      <c r="C67" s="42" t="s">
        <v>64</v>
      </c>
      <c r="D67" s="42" t="s">
        <v>235</v>
      </c>
      <c r="E67" s="43">
        <v>42342</v>
      </c>
      <c r="F67" s="44">
        <f>IFERROR(('Data Tables'!$B$3-E67)/365,"Invalid Hire Date")</f>
        <v>2.0767123287671234</v>
      </c>
      <c r="G67" s="43">
        <v>25827</v>
      </c>
      <c r="H67" s="42">
        <f>DATEDIF(G67,'Data Tables'!$B$5,"Y")</f>
        <v>46</v>
      </c>
      <c r="I67" s="42" t="s">
        <v>212</v>
      </c>
      <c r="J67" s="42" t="s">
        <v>0</v>
      </c>
      <c r="K67" s="45">
        <v>76706</v>
      </c>
      <c r="L67" s="61" t="str">
        <f>IFERROR(IF(MONTH(Table1[[#This Row],[Hire Date]])='Data Tables'!$B$4:$B$4,"Yes",""),"Invalid Hire Date")</f>
        <v/>
      </c>
      <c r="M67" s="63" t="str">
        <f>IF(OR(Table1[[#This Row],[Pay Grade]]="D",Table1[[#This Row],[Job Status]]="PT"),"No","")</f>
        <v/>
      </c>
      <c r="N67" s="42">
        <f>IF(Table1[[#This Row],[Years of Service]]&lt;=1,0,IF(Table1[[#This Row],[Years of Service]]&lt;=5,1,IF(Table1[[#This Row],[Years of Service]]&lt;=10,2,3)))</f>
        <v>1</v>
      </c>
      <c r="O67" s="42">
        <f>IF(Table1[[#This Row],[Eligible for Bonus]]="",VLOOKUP(Table1[[#This Row],[Pay Grade]],Bonus_Table,2,FALSE),"")</f>
        <v>300</v>
      </c>
    </row>
    <row r="68" spans="1:15" x14ac:dyDescent="0.35">
      <c r="A68" s="38">
        <v>2066</v>
      </c>
      <c r="B68" s="38" t="s">
        <v>65</v>
      </c>
      <c r="C68" s="38" t="s">
        <v>66</v>
      </c>
      <c r="D68" s="38" t="s">
        <v>235</v>
      </c>
      <c r="E68" s="39">
        <v>42289</v>
      </c>
      <c r="F68" s="40">
        <f>IFERROR(('Data Tables'!$B$3-E68)/365,"Invalid Hire Date")</f>
        <v>2.2219178082191782</v>
      </c>
      <c r="G68" s="39">
        <v>31383</v>
      </c>
      <c r="H68" s="38">
        <f>DATEDIF(G68,'Data Tables'!$B$5,"Y")</f>
        <v>31</v>
      </c>
      <c r="I68" s="38" t="s">
        <v>210</v>
      </c>
      <c r="J68" s="38" t="s">
        <v>0</v>
      </c>
      <c r="K68" s="41">
        <v>91240</v>
      </c>
      <c r="L68" s="61" t="str">
        <f>IFERROR(IF(MONTH(Table1[[#This Row],[Hire Date]])='Data Tables'!$B$4:$B$4,"Yes",""),"Invalid Hire Date")</f>
        <v/>
      </c>
      <c r="M68" s="61" t="str">
        <f>IF(OR(Table1[[#This Row],[Pay Grade]]="D",Table1[[#This Row],[Job Status]]="PT"),"No","")</f>
        <v/>
      </c>
      <c r="N68" s="38">
        <f>IF(Table1[[#This Row],[Years of Service]]&lt;=1,0,IF(Table1[[#This Row],[Years of Service]]&lt;=5,1,IF(Table1[[#This Row],[Years of Service]]&lt;=10,2,3)))</f>
        <v>1</v>
      </c>
      <c r="O68" s="38">
        <f>IF(Table1[[#This Row],[Eligible for Bonus]]="",VLOOKUP(Table1[[#This Row],[Pay Grade]],Bonus_Table,2,FALSE),"")</f>
        <v>300</v>
      </c>
    </row>
    <row r="69" spans="1:15" x14ac:dyDescent="0.35">
      <c r="A69" s="42">
        <v>2070</v>
      </c>
      <c r="B69" s="42" t="s">
        <v>68</v>
      </c>
      <c r="C69" s="42" t="s">
        <v>69</v>
      </c>
      <c r="D69" s="42" t="s">
        <v>235</v>
      </c>
      <c r="E69" s="43">
        <v>42342</v>
      </c>
      <c r="F69" s="44">
        <f>IFERROR(('Data Tables'!$B$3-E69)/365,"Invalid Hire Date")</f>
        <v>2.0767123287671234</v>
      </c>
      <c r="G69" s="43">
        <v>21679</v>
      </c>
      <c r="H69" s="42">
        <f>DATEDIF(G69,'Data Tables'!$B$5,"Y")</f>
        <v>57</v>
      </c>
      <c r="I69" s="42" t="s">
        <v>213</v>
      </c>
      <c r="J69" s="42" t="s">
        <v>0</v>
      </c>
      <c r="K69" s="45">
        <v>96282</v>
      </c>
      <c r="L69" s="61" t="str">
        <f>IFERROR(IF(MONTH(Table1[[#This Row],[Hire Date]])='Data Tables'!$B$4:$B$4,"Yes",""),"Invalid Hire Date")</f>
        <v/>
      </c>
      <c r="M69" s="63" t="str">
        <f>IF(OR(Table1[[#This Row],[Pay Grade]]="D",Table1[[#This Row],[Job Status]]="PT"),"No","")</f>
        <v/>
      </c>
      <c r="N69" s="42">
        <f>IF(Table1[[#This Row],[Years of Service]]&lt;=1,0,IF(Table1[[#This Row],[Years of Service]]&lt;=5,1,IF(Table1[[#This Row],[Years of Service]]&lt;=10,2,3)))</f>
        <v>1</v>
      </c>
      <c r="O69" s="42">
        <f>IF(Table1[[#This Row],[Eligible for Bonus]]="",VLOOKUP(Table1[[#This Row],[Pay Grade]],Bonus_Table,2,FALSE),"")</f>
        <v>300</v>
      </c>
    </row>
    <row r="70" spans="1:15" x14ac:dyDescent="0.35">
      <c r="A70" s="38">
        <v>2074</v>
      </c>
      <c r="B70" s="38" t="s">
        <v>70</v>
      </c>
      <c r="C70" s="38" t="s">
        <v>71</v>
      </c>
      <c r="D70" s="38" t="s">
        <v>233</v>
      </c>
      <c r="E70" s="39">
        <v>40508</v>
      </c>
      <c r="F70" s="40">
        <f>IFERROR(('Data Tables'!$B$3-E70)/365,"Invalid Hire Date")</f>
        <v>7.1013698630136988</v>
      </c>
      <c r="G70" s="39">
        <v>24237</v>
      </c>
      <c r="H70" s="38">
        <f>DATEDIF(G70,'Data Tables'!$B$5,"Y")</f>
        <v>50</v>
      </c>
      <c r="I70" s="38" t="s">
        <v>212</v>
      </c>
      <c r="J70" s="38" t="s">
        <v>0</v>
      </c>
      <c r="K70" s="41">
        <v>85412</v>
      </c>
      <c r="L70" s="61" t="str">
        <f>IFERROR(IF(MONTH(Table1[[#This Row],[Hire Date]])='Data Tables'!$B$4:$B$4,"Yes",""),"Invalid Hire Date")</f>
        <v/>
      </c>
      <c r="M70" s="61" t="str">
        <f>IF(OR(Table1[[#This Row],[Pay Grade]]="D",Table1[[#This Row],[Job Status]]="PT"),"No","")</f>
        <v/>
      </c>
      <c r="N70" s="38">
        <f>IF(Table1[[#This Row],[Years of Service]]&lt;=1,0,IF(Table1[[#This Row],[Years of Service]]&lt;=5,1,IF(Table1[[#This Row],[Years of Service]]&lt;=10,2,3)))</f>
        <v>2</v>
      </c>
      <c r="O70" s="38">
        <f>IF(Table1[[#This Row],[Eligible for Bonus]]="",VLOOKUP(Table1[[#This Row],[Pay Grade]],Bonus_Table,2,FALSE),"")</f>
        <v>600</v>
      </c>
    </row>
    <row r="71" spans="1:15" x14ac:dyDescent="0.35">
      <c r="A71" s="42">
        <v>2078</v>
      </c>
      <c r="B71" s="42" t="s">
        <v>72</v>
      </c>
      <c r="C71" s="42" t="s">
        <v>73</v>
      </c>
      <c r="D71" s="42" t="s">
        <v>235</v>
      </c>
      <c r="E71" s="43">
        <v>41352</v>
      </c>
      <c r="F71" s="44">
        <f>IFERROR(('Data Tables'!$B$3-E71)/365,"Invalid Hire Date")</f>
        <v>4.7890410958904113</v>
      </c>
      <c r="G71" s="43">
        <v>26907</v>
      </c>
      <c r="H71" s="42">
        <f>DATEDIF(G71,'Data Tables'!$B$5,"Y")</f>
        <v>43</v>
      </c>
      <c r="I71" s="42" t="s">
        <v>212</v>
      </c>
      <c r="J71" s="42" t="s">
        <v>0</v>
      </c>
      <c r="K71" s="45">
        <v>98341</v>
      </c>
      <c r="L71" s="61" t="str">
        <f>IFERROR(IF(MONTH(Table1[[#This Row],[Hire Date]])='Data Tables'!$B$4:$B$4,"Yes",""),"Invalid Hire Date")</f>
        <v/>
      </c>
      <c r="M71" s="63" t="str">
        <f>IF(OR(Table1[[#This Row],[Pay Grade]]="D",Table1[[#This Row],[Job Status]]="PT"),"No","")</f>
        <v/>
      </c>
      <c r="N71" s="42">
        <f>IF(Table1[[#This Row],[Years of Service]]&lt;=1,0,IF(Table1[[#This Row],[Years of Service]]&lt;=5,1,IF(Table1[[#This Row],[Years of Service]]&lt;=10,2,3)))</f>
        <v>1</v>
      </c>
      <c r="O71" s="42">
        <f>IF(Table1[[#This Row],[Eligible for Bonus]]="",VLOOKUP(Table1[[#This Row],[Pay Grade]],Bonus_Table,2,FALSE),"")</f>
        <v>300</v>
      </c>
    </row>
    <row r="72" spans="1:15" x14ac:dyDescent="0.35">
      <c r="A72" s="38">
        <v>2082</v>
      </c>
      <c r="B72" s="38" t="s">
        <v>74</v>
      </c>
      <c r="C72" s="38" t="s">
        <v>75</v>
      </c>
      <c r="D72" s="38" t="s">
        <v>236</v>
      </c>
      <c r="E72" s="39">
        <v>38156</v>
      </c>
      <c r="F72" s="40">
        <f>IFERROR(('Data Tables'!$B$3-E72)/365,"Invalid Hire Date")</f>
        <v>13.545205479452054</v>
      </c>
      <c r="G72" s="39">
        <v>19281</v>
      </c>
      <c r="H72" s="38">
        <f>DATEDIF(G72,'Data Tables'!$B$5,"Y")</f>
        <v>64</v>
      </c>
      <c r="I72" s="38" t="s">
        <v>212</v>
      </c>
      <c r="J72" s="38" t="s">
        <v>0</v>
      </c>
      <c r="K72" s="41">
        <v>93243</v>
      </c>
      <c r="L72" s="61" t="str">
        <f>IFERROR(IF(MONTH(Table1[[#This Row],[Hire Date]])='Data Tables'!$B$4:$B$4,"Yes",""),"Invalid Hire Date")</f>
        <v/>
      </c>
      <c r="M72" s="61" t="str">
        <f>IF(OR(Table1[[#This Row],[Pay Grade]]="D",Table1[[#This Row],[Job Status]]="PT"),"No","")</f>
        <v>No</v>
      </c>
      <c r="N72" s="38">
        <f>IF(Table1[[#This Row],[Years of Service]]&lt;=1,0,IF(Table1[[#This Row],[Years of Service]]&lt;=5,1,IF(Table1[[#This Row],[Years of Service]]&lt;=10,2,3)))</f>
        <v>3</v>
      </c>
      <c r="O72" s="38" t="str">
        <f>IF(Table1[[#This Row],[Eligible for Bonus]]="",VLOOKUP(Table1[[#This Row],[Pay Grade]],Bonus_Table,2,FALSE),"")</f>
        <v/>
      </c>
    </row>
    <row r="73" spans="1:15" x14ac:dyDescent="0.35">
      <c r="A73" s="42">
        <v>2086</v>
      </c>
      <c r="B73" s="42" t="s">
        <v>76</v>
      </c>
      <c r="C73" s="42" t="s">
        <v>47</v>
      </c>
      <c r="D73" s="42" t="s">
        <v>235</v>
      </c>
      <c r="E73" s="43">
        <v>42206</v>
      </c>
      <c r="F73" s="44">
        <f>IFERROR(('Data Tables'!$B$3-E73)/365,"Invalid Hire Date")</f>
        <v>2.4493150684931506</v>
      </c>
      <c r="G73" s="43">
        <v>24049</v>
      </c>
      <c r="H73" s="42">
        <f>DATEDIF(G73,'Data Tables'!$B$5,"Y")</f>
        <v>51</v>
      </c>
      <c r="I73" s="42" t="s">
        <v>211</v>
      </c>
      <c r="J73" s="42" t="s">
        <v>0</v>
      </c>
      <c r="K73" s="45">
        <v>130886</v>
      </c>
      <c r="L73" s="61" t="str">
        <f>IFERROR(IF(MONTH(Table1[[#This Row],[Hire Date]])='Data Tables'!$B$4:$B$4,"Yes",""),"Invalid Hire Date")</f>
        <v/>
      </c>
      <c r="M73" s="63" t="str">
        <f>IF(OR(Table1[[#This Row],[Pay Grade]]="D",Table1[[#This Row],[Job Status]]="PT"),"No","")</f>
        <v/>
      </c>
      <c r="N73" s="42">
        <f>IF(Table1[[#This Row],[Years of Service]]&lt;=1,0,IF(Table1[[#This Row],[Years of Service]]&lt;=5,1,IF(Table1[[#This Row],[Years of Service]]&lt;=10,2,3)))</f>
        <v>1</v>
      </c>
      <c r="O73" s="42">
        <f>IF(Table1[[#This Row],[Eligible for Bonus]]="",VLOOKUP(Table1[[#This Row],[Pay Grade]],Bonus_Table,2,FALSE),"")</f>
        <v>300</v>
      </c>
    </row>
    <row r="74" spans="1:15" x14ac:dyDescent="0.35">
      <c r="A74" s="38">
        <v>2090</v>
      </c>
      <c r="B74" s="38" t="s">
        <v>77</v>
      </c>
      <c r="C74" s="38" t="s">
        <v>78</v>
      </c>
      <c r="D74" s="38" t="s">
        <v>234</v>
      </c>
      <c r="E74" s="39">
        <v>41970</v>
      </c>
      <c r="F74" s="40">
        <f>IFERROR(('Data Tables'!$B$3-E74)/365,"Invalid Hire Date")</f>
        <v>3.095890410958904</v>
      </c>
      <c r="G74" s="39">
        <v>19153</v>
      </c>
      <c r="H74" s="38">
        <f>DATEDIF(G74,'Data Tables'!$B$5,"Y")</f>
        <v>64</v>
      </c>
      <c r="I74" s="38" t="s">
        <v>211</v>
      </c>
      <c r="J74" s="38" t="s">
        <v>1</v>
      </c>
      <c r="K74" s="41">
        <v>64826</v>
      </c>
      <c r="L74" s="61" t="str">
        <f>IFERROR(IF(MONTH(Table1[[#This Row],[Hire Date]])='Data Tables'!$B$4:$B$4,"Yes",""),"Invalid Hire Date")</f>
        <v/>
      </c>
      <c r="M74" s="61" t="str">
        <f>IF(OR(Table1[[#This Row],[Pay Grade]]="D",Table1[[#This Row],[Job Status]]="PT"),"No","")</f>
        <v>No</v>
      </c>
      <c r="N74" s="38">
        <f>IF(Table1[[#This Row],[Years of Service]]&lt;=1,0,IF(Table1[[#This Row],[Years of Service]]&lt;=5,1,IF(Table1[[#This Row],[Years of Service]]&lt;=10,2,3)))</f>
        <v>1</v>
      </c>
      <c r="O74" s="38" t="str">
        <f>IF(Table1[[#This Row],[Eligible for Bonus]]="",VLOOKUP(Table1[[#This Row],[Pay Grade]],Bonus_Table,2,FALSE),"")</f>
        <v/>
      </c>
    </row>
    <row r="75" spans="1:15" x14ac:dyDescent="0.35">
      <c r="A75" s="42">
        <v>2094</v>
      </c>
      <c r="B75" s="42" t="s">
        <v>79</v>
      </c>
      <c r="C75" s="42" t="s">
        <v>80</v>
      </c>
      <c r="D75" s="42" t="s">
        <v>233</v>
      </c>
      <c r="E75" s="43">
        <v>42479</v>
      </c>
      <c r="F75" s="44">
        <f>IFERROR(('Data Tables'!$B$3-E75)/365,"Invalid Hire Date")</f>
        <v>1.7013698630136986</v>
      </c>
      <c r="G75" s="43">
        <v>22747</v>
      </c>
      <c r="H75" s="42">
        <f>DATEDIF(G75,'Data Tables'!$B$5,"Y")</f>
        <v>54</v>
      </c>
      <c r="I75" s="42" t="s">
        <v>212</v>
      </c>
      <c r="J75" s="42" t="s">
        <v>0</v>
      </c>
      <c r="K75" s="45">
        <v>76677</v>
      </c>
      <c r="L75" s="61" t="str">
        <f>IFERROR(IF(MONTH(Table1[[#This Row],[Hire Date]])='Data Tables'!$B$4:$B$4,"Yes",""),"Invalid Hire Date")</f>
        <v>Yes</v>
      </c>
      <c r="M75" s="63" t="str">
        <f>IF(OR(Table1[[#This Row],[Pay Grade]]="D",Table1[[#This Row],[Job Status]]="PT"),"No","")</f>
        <v/>
      </c>
      <c r="N75" s="42">
        <f>IF(Table1[[#This Row],[Years of Service]]&lt;=1,0,IF(Table1[[#This Row],[Years of Service]]&lt;=5,1,IF(Table1[[#This Row],[Years of Service]]&lt;=10,2,3)))</f>
        <v>1</v>
      </c>
      <c r="O75" s="42">
        <f>IF(Table1[[#This Row],[Eligible for Bonus]]="",VLOOKUP(Table1[[#This Row],[Pay Grade]],Bonus_Table,2,FALSE),"")</f>
        <v>600</v>
      </c>
    </row>
    <row r="76" spans="1:15" x14ac:dyDescent="0.35">
      <c r="A76" s="38">
        <v>2098</v>
      </c>
      <c r="B76" s="38" t="s">
        <v>81</v>
      </c>
      <c r="C76" s="38" t="s">
        <v>82</v>
      </c>
      <c r="D76" s="38" t="s">
        <v>233</v>
      </c>
      <c r="E76" s="39">
        <v>39634</v>
      </c>
      <c r="F76" s="40">
        <f>IFERROR(('Data Tables'!$B$3-E76)/365,"Invalid Hire Date")</f>
        <v>9.4958904109589035</v>
      </c>
      <c r="G76" s="39">
        <v>21626</v>
      </c>
      <c r="H76" s="38">
        <f>DATEDIF(G76,'Data Tables'!$B$5,"Y")</f>
        <v>57</v>
      </c>
      <c r="I76" s="38" t="s">
        <v>212</v>
      </c>
      <c r="J76" s="38" t="s">
        <v>0</v>
      </c>
      <c r="K76" s="41">
        <v>46566</v>
      </c>
      <c r="L76" s="61" t="str">
        <f>IFERROR(IF(MONTH(Table1[[#This Row],[Hire Date]])='Data Tables'!$B$4:$B$4,"Yes",""),"Invalid Hire Date")</f>
        <v/>
      </c>
      <c r="M76" s="61" t="str">
        <f>IF(OR(Table1[[#This Row],[Pay Grade]]="D",Table1[[#This Row],[Job Status]]="PT"),"No","")</f>
        <v/>
      </c>
      <c r="N76" s="38">
        <f>IF(Table1[[#This Row],[Years of Service]]&lt;=1,0,IF(Table1[[#This Row],[Years of Service]]&lt;=5,1,IF(Table1[[#This Row],[Years of Service]]&lt;=10,2,3)))</f>
        <v>2</v>
      </c>
      <c r="O76" s="38">
        <f>IF(Table1[[#This Row],[Eligible for Bonus]]="",VLOOKUP(Table1[[#This Row],[Pay Grade]],Bonus_Table,2,FALSE),"")</f>
        <v>600</v>
      </c>
    </row>
    <row r="77" spans="1:15" x14ac:dyDescent="0.35">
      <c r="A77" s="42">
        <v>3002</v>
      </c>
      <c r="B77" s="42" t="s">
        <v>128</v>
      </c>
      <c r="C77" s="42" t="s">
        <v>111</v>
      </c>
      <c r="D77" s="42" t="s">
        <v>233</v>
      </c>
      <c r="E77" s="43">
        <v>40332</v>
      </c>
      <c r="F77" s="44">
        <f>IFERROR(('Data Tables'!$B$3-E77)/365,"Invalid Hire Date")</f>
        <v>7.5835616438356164</v>
      </c>
      <c r="G77" s="43">
        <v>19526</v>
      </c>
      <c r="H77" s="42">
        <f>DATEDIF(G77,'Data Tables'!$B$5,"Y")</f>
        <v>63</v>
      </c>
      <c r="I77" s="42" t="s">
        <v>213</v>
      </c>
      <c r="J77" s="42" t="s">
        <v>0</v>
      </c>
      <c r="K77" s="45">
        <v>89391</v>
      </c>
      <c r="L77" s="61" t="str">
        <f>IFERROR(IF(MONTH(Table1[[#This Row],[Hire Date]])='Data Tables'!$B$4:$B$4,"Yes",""),"Invalid Hire Date")</f>
        <v/>
      </c>
      <c r="M77" s="63" t="str">
        <f>IF(OR(Table1[[#This Row],[Pay Grade]]="D",Table1[[#This Row],[Job Status]]="PT"),"No","")</f>
        <v/>
      </c>
      <c r="N77" s="42">
        <f>IF(Table1[[#This Row],[Years of Service]]&lt;=1,0,IF(Table1[[#This Row],[Years of Service]]&lt;=5,1,IF(Table1[[#This Row],[Years of Service]]&lt;=10,2,3)))</f>
        <v>2</v>
      </c>
      <c r="O77" s="42">
        <f>IF(Table1[[#This Row],[Eligible for Bonus]]="",VLOOKUP(Table1[[#This Row],[Pay Grade]],Bonus_Table,2,FALSE),"")</f>
        <v>600</v>
      </c>
    </row>
    <row r="78" spans="1:15" x14ac:dyDescent="0.35">
      <c r="A78" s="38">
        <v>3206</v>
      </c>
      <c r="B78" s="38" t="s">
        <v>129</v>
      </c>
      <c r="C78" s="38" t="s">
        <v>130</v>
      </c>
      <c r="D78" s="38" t="s">
        <v>233</v>
      </c>
      <c r="E78" s="39">
        <v>42398</v>
      </c>
      <c r="F78" s="40">
        <f>IFERROR(('Data Tables'!$B$3-E78)/365,"Invalid Hire Date")</f>
        <v>1.9232876712328768</v>
      </c>
      <c r="G78" s="39">
        <v>30256</v>
      </c>
      <c r="H78" s="38">
        <f>DATEDIF(G78,'Data Tables'!$B$5,"Y")</f>
        <v>34</v>
      </c>
      <c r="I78" s="38" t="s">
        <v>212</v>
      </c>
      <c r="J78" s="38" t="s">
        <v>0</v>
      </c>
      <c r="K78" s="41">
        <v>54368</v>
      </c>
      <c r="L78" s="61" t="str">
        <f>IFERROR(IF(MONTH(Table1[[#This Row],[Hire Date]])='Data Tables'!$B$4:$B$4,"Yes",""),"Invalid Hire Date")</f>
        <v/>
      </c>
      <c r="M78" s="61" t="str">
        <f>IF(OR(Table1[[#This Row],[Pay Grade]]="D",Table1[[#This Row],[Job Status]]="PT"),"No","")</f>
        <v/>
      </c>
      <c r="N78" s="38">
        <f>IF(Table1[[#This Row],[Years of Service]]&lt;=1,0,IF(Table1[[#This Row],[Years of Service]]&lt;=5,1,IF(Table1[[#This Row],[Years of Service]]&lt;=10,2,3)))</f>
        <v>1</v>
      </c>
      <c r="O78" s="38">
        <f>IF(Table1[[#This Row],[Eligible for Bonus]]="",VLOOKUP(Table1[[#This Row],[Pay Grade]],Bonus_Table,2,FALSE),"")</f>
        <v>600</v>
      </c>
    </row>
    <row r="79" spans="1:15" x14ac:dyDescent="0.35">
      <c r="A79" s="42">
        <v>3210</v>
      </c>
      <c r="B79" s="42" t="s">
        <v>131</v>
      </c>
      <c r="C79" s="42" t="s">
        <v>132</v>
      </c>
      <c r="D79" s="42" t="s">
        <v>233</v>
      </c>
      <c r="E79" s="43">
        <v>40392</v>
      </c>
      <c r="F79" s="44">
        <f>IFERROR(('Data Tables'!$B$3-E79)/365,"Invalid Hire Date")</f>
        <v>7.419178082191781</v>
      </c>
      <c r="G79" s="43">
        <v>22853</v>
      </c>
      <c r="H79" s="42">
        <f>DATEDIF(G79,'Data Tables'!$B$5,"Y")</f>
        <v>54</v>
      </c>
      <c r="I79" s="42" t="s">
        <v>210</v>
      </c>
      <c r="J79" s="42" t="s">
        <v>0</v>
      </c>
      <c r="K79" s="45">
        <v>36671</v>
      </c>
      <c r="L79" s="61" t="str">
        <f>IFERROR(IF(MONTH(Table1[[#This Row],[Hire Date]])='Data Tables'!$B$4:$B$4,"Yes",""),"Invalid Hire Date")</f>
        <v/>
      </c>
      <c r="M79" s="63" t="str">
        <f>IF(OR(Table1[[#This Row],[Pay Grade]]="D",Table1[[#This Row],[Job Status]]="PT"),"No","")</f>
        <v/>
      </c>
      <c r="N79" s="42">
        <f>IF(Table1[[#This Row],[Years of Service]]&lt;=1,0,IF(Table1[[#This Row],[Years of Service]]&lt;=5,1,IF(Table1[[#This Row],[Years of Service]]&lt;=10,2,3)))</f>
        <v>2</v>
      </c>
      <c r="O79" s="42">
        <f>IF(Table1[[#This Row],[Eligible for Bonus]]="",VLOOKUP(Table1[[#This Row],[Pay Grade]],Bonus_Table,2,FALSE),"")</f>
        <v>600</v>
      </c>
    </row>
    <row r="80" spans="1:15" x14ac:dyDescent="0.35">
      <c r="A80" s="38">
        <v>3214</v>
      </c>
      <c r="B80" s="38" t="s">
        <v>133</v>
      </c>
      <c r="C80" s="38" t="s">
        <v>134</v>
      </c>
      <c r="D80" s="38" t="s">
        <v>235</v>
      </c>
      <c r="E80" s="39">
        <v>42244</v>
      </c>
      <c r="F80" s="40">
        <f>IFERROR(('Data Tables'!$B$3-E80)/365,"Invalid Hire Date")</f>
        <v>2.3452054794520549</v>
      </c>
      <c r="G80" s="39">
        <v>27296</v>
      </c>
      <c r="H80" s="38">
        <f>DATEDIF(G80,'Data Tables'!$B$5,"Y")</f>
        <v>42</v>
      </c>
      <c r="I80" s="38" t="s">
        <v>212</v>
      </c>
      <c r="J80" s="38" t="s">
        <v>0</v>
      </c>
      <c r="K80" s="41">
        <v>58309</v>
      </c>
      <c r="L80" s="61" t="str">
        <f>IFERROR(IF(MONTH(Table1[[#This Row],[Hire Date]])='Data Tables'!$B$4:$B$4,"Yes",""),"Invalid Hire Date")</f>
        <v/>
      </c>
      <c r="M80" s="61" t="str">
        <f>IF(OR(Table1[[#This Row],[Pay Grade]]="D",Table1[[#This Row],[Job Status]]="PT"),"No","")</f>
        <v/>
      </c>
      <c r="N80" s="38">
        <f>IF(Table1[[#This Row],[Years of Service]]&lt;=1,0,IF(Table1[[#This Row],[Years of Service]]&lt;=5,1,IF(Table1[[#This Row],[Years of Service]]&lt;=10,2,3)))</f>
        <v>1</v>
      </c>
      <c r="O80" s="38">
        <f>IF(Table1[[#This Row],[Eligible for Bonus]]="",VLOOKUP(Table1[[#This Row],[Pay Grade]],Bonus_Table,2,FALSE),"")</f>
        <v>300</v>
      </c>
    </row>
    <row r="81" spans="1:15" x14ac:dyDescent="0.35">
      <c r="A81" s="42">
        <v>3218</v>
      </c>
      <c r="B81" s="42" t="s">
        <v>135</v>
      </c>
      <c r="C81" s="42" t="s">
        <v>136</v>
      </c>
      <c r="D81" s="42" t="s">
        <v>236</v>
      </c>
      <c r="E81" s="43">
        <v>39391</v>
      </c>
      <c r="F81" s="44">
        <f>IFERROR(('Data Tables'!$B$3-E81)/365,"Invalid Hire Date")</f>
        <v>10.161643835616438</v>
      </c>
      <c r="G81" s="43">
        <v>18779</v>
      </c>
      <c r="H81" s="42">
        <f>DATEDIF(G81,'Data Tables'!$B$5,"Y")</f>
        <v>65</v>
      </c>
      <c r="I81" s="42" t="s">
        <v>210</v>
      </c>
      <c r="J81" s="42" t="s">
        <v>0</v>
      </c>
      <c r="K81" s="45">
        <v>37090</v>
      </c>
      <c r="L81" s="61" t="str">
        <f>IFERROR(IF(MONTH(Table1[[#This Row],[Hire Date]])='Data Tables'!$B$4:$B$4,"Yes",""),"Invalid Hire Date")</f>
        <v/>
      </c>
      <c r="M81" s="63" t="str">
        <f>IF(OR(Table1[[#This Row],[Pay Grade]]="D",Table1[[#This Row],[Job Status]]="PT"),"No","")</f>
        <v>No</v>
      </c>
      <c r="N81" s="42">
        <f>IF(Table1[[#This Row],[Years of Service]]&lt;=1,0,IF(Table1[[#This Row],[Years of Service]]&lt;=5,1,IF(Table1[[#This Row],[Years of Service]]&lt;=10,2,3)))</f>
        <v>3</v>
      </c>
      <c r="O81" s="42" t="str">
        <f>IF(Table1[[#This Row],[Eligible for Bonus]]="",VLOOKUP(Table1[[#This Row],[Pay Grade]],Bonus_Table,2,FALSE),"")</f>
        <v/>
      </c>
    </row>
    <row r="82" spans="1:15" x14ac:dyDescent="0.35">
      <c r="A82" s="38">
        <v>3222</v>
      </c>
      <c r="B82" s="38" t="s">
        <v>9</v>
      </c>
      <c r="C82" s="38" t="s">
        <v>137</v>
      </c>
      <c r="D82" s="38" t="s">
        <v>234</v>
      </c>
      <c r="E82" s="39">
        <v>42202</v>
      </c>
      <c r="F82" s="40">
        <f>IFERROR(('Data Tables'!$B$3-E82)/365,"Invalid Hire Date")</f>
        <v>2.4602739726027396</v>
      </c>
      <c r="G82" s="39">
        <v>30970</v>
      </c>
      <c r="H82" s="38">
        <f>DATEDIF(G82,'Data Tables'!$B$5,"Y")</f>
        <v>32</v>
      </c>
      <c r="I82" s="38" t="s">
        <v>210</v>
      </c>
      <c r="J82" s="38" t="s">
        <v>1</v>
      </c>
      <c r="K82" s="41">
        <v>51639</v>
      </c>
      <c r="L82" s="61" t="str">
        <f>IFERROR(IF(MONTH(Table1[[#This Row],[Hire Date]])='Data Tables'!$B$4:$B$4,"Yes",""),"Invalid Hire Date")</f>
        <v/>
      </c>
      <c r="M82" s="61" t="str">
        <f>IF(OR(Table1[[#This Row],[Pay Grade]]="D",Table1[[#This Row],[Job Status]]="PT"),"No","")</f>
        <v>No</v>
      </c>
      <c r="N82" s="38">
        <f>IF(Table1[[#This Row],[Years of Service]]&lt;=1,0,IF(Table1[[#This Row],[Years of Service]]&lt;=5,1,IF(Table1[[#This Row],[Years of Service]]&lt;=10,2,3)))</f>
        <v>1</v>
      </c>
      <c r="O82" s="38" t="str">
        <f>IF(Table1[[#This Row],[Eligible for Bonus]]="",VLOOKUP(Table1[[#This Row],[Pay Grade]],Bonus_Table,2,FALSE),"")</f>
        <v/>
      </c>
    </row>
    <row r="83" spans="1:15" x14ac:dyDescent="0.35">
      <c r="A83" s="42">
        <v>3226</v>
      </c>
      <c r="B83" s="42" t="s">
        <v>138</v>
      </c>
      <c r="C83" s="42" t="s">
        <v>139</v>
      </c>
      <c r="D83" s="42" t="s">
        <v>233</v>
      </c>
      <c r="E83" s="43">
        <v>40360</v>
      </c>
      <c r="F83" s="44">
        <f>IFERROR(('Data Tables'!$B$3-E83)/365,"Invalid Hire Date")</f>
        <v>7.506849315068493</v>
      </c>
      <c r="G83" s="43">
        <v>33520</v>
      </c>
      <c r="H83" s="42">
        <f>DATEDIF(G83,'Data Tables'!$B$5,"Y")</f>
        <v>25</v>
      </c>
      <c r="I83" s="42" t="s">
        <v>210</v>
      </c>
      <c r="J83" s="42" t="s">
        <v>0</v>
      </c>
      <c r="K83" s="45">
        <v>59138</v>
      </c>
      <c r="L83" s="61" t="str">
        <f>IFERROR(IF(MONTH(Table1[[#This Row],[Hire Date]])='Data Tables'!$B$4:$B$4,"Yes",""),"Invalid Hire Date")</f>
        <v/>
      </c>
      <c r="M83" s="63" t="str">
        <f>IF(OR(Table1[[#This Row],[Pay Grade]]="D",Table1[[#This Row],[Job Status]]="PT"),"No","")</f>
        <v/>
      </c>
      <c r="N83" s="42">
        <f>IF(Table1[[#This Row],[Years of Service]]&lt;=1,0,IF(Table1[[#This Row],[Years of Service]]&lt;=5,1,IF(Table1[[#This Row],[Years of Service]]&lt;=10,2,3)))</f>
        <v>2</v>
      </c>
      <c r="O83" s="42">
        <f>IF(Table1[[#This Row],[Eligible for Bonus]]="",VLOOKUP(Table1[[#This Row],[Pay Grade]],Bonus_Table,2,FALSE),"")</f>
        <v>600</v>
      </c>
    </row>
    <row r="84" spans="1:15" x14ac:dyDescent="0.35">
      <c r="A84" s="38">
        <v>3230</v>
      </c>
      <c r="B84" s="38" t="s">
        <v>140</v>
      </c>
      <c r="C84" s="38" t="s">
        <v>47</v>
      </c>
      <c r="D84" s="38" t="s">
        <v>235</v>
      </c>
      <c r="E84" s="39">
        <v>42202</v>
      </c>
      <c r="F84" s="40">
        <f>IFERROR(('Data Tables'!$B$3-E84)/365,"Invalid Hire Date")</f>
        <v>2.4602739726027396</v>
      </c>
      <c r="G84" s="39">
        <v>17930</v>
      </c>
      <c r="H84" s="38">
        <f>DATEDIF(G84,'Data Tables'!$B$5,"Y")</f>
        <v>67</v>
      </c>
      <c r="I84" s="38" t="s">
        <v>211</v>
      </c>
      <c r="J84" s="38" t="s">
        <v>0</v>
      </c>
      <c r="K84" s="41">
        <v>114254</v>
      </c>
      <c r="L84" s="61" t="str">
        <f>IFERROR(IF(MONTH(Table1[[#This Row],[Hire Date]])='Data Tables'!$B$4:$B$4,"Yes",""),"Invalid Hire Date")</f>
        <v/>
      </c>
      <c r="M84" s="61" t="str">
        <f>IF(OR(Table1[[#This Row],[Pay Grade]]="D",Table1[[#This Row],[Job Status]]="PT"),"No","")</f>
        <v/>
      </c>
      <c r="N84" s="38">
        <f>IF(Table1[[#This Row],[Years of Service]]&lt;=1,0,IF(Table1[[#This Row],[Years of Service]]&lt;=5,1,IF(Table1[[#This Row],[Years of Service]]&lt;=10,2,3)))</f>
        <v>1</v>
      </c>
      <c r="O84" s="38">
        <f>IF(Table1[[#This Row],[Eligible for Bonus]]="",VLOOKUP(Table1[[#This Row],[Pay Grade]],Bonus_Table,2,FALSE),"")</f>
        <v>300</v>
      </c>
    </row>
    <row r="85" spans="1:15" x14ac:dyDescent="0.35">
      <c r="A85" s="42">
        <v>3234</v>
      </c>
      <c r="B85" s="42" t="s">
        <v>141</v>
      </c>
      <c r="C85" s="42" t="s">
        <v>47</v>
      </c>
      <c r="D85" s="42" t="s">
        <v>234</v>
      </c>
      <c r="E85" s="43">
        <v>40615</v>
      </c>
      <c r="F85" s="44">
        <f>IFERROR(('Data Tables'!$B$3-E85)/365,"Invalid Hire Date")</f>
        <v>6.8082191780821919</v>
      </c>
      <c r="G85" s="43">
        <v>25335</v>
      </c>
      <c r="H85" s="42">
        <f>DATEDIF(G85,'Data Tables'!$B$5,"Y")</f>
        <v>47</v>
      </c>
      <c r="I85" s="42" t="s">
        <v>212</v>
      </c>
      <c r="J85" s="42" t="s">
        <v>1</v>
      </c>
      <c r="K85" s="45">
        <v>64598</v>
      </c>
      <c r="L85" s="61" t="str">
        <f>IFERROR(IF(MONTH(Table1[[#This Row],[Hire Date]])='Data Tables'!$B$4:$B$4,"Yes",""),"Invalid Hire Date")</f>
        <v/>
      </c>
      <c r="M85" s="63" t="str">
        <f>IF(OR(Table1[[#This Row],[Pay Grade]]="D",Table1[[#This Row],[Job Status]]="PT"),"No","")</f>
        <v>No</v>
      </c>
      <c r="N85" s="42">
        <f>IF(Table1[[#This Row],[Years of Service]]&lt;=1,0,IF(Table1[[#This Row],[Years of Service]]&lt;=5,1,IF(Table1[[#This Row],[Years of Service]]&lt;=10,2,3)))</f>
        <v>2</v>
      </c>
      <c r="O85" s="42" t="str">
        <f>IF(Table1[[#This Row],[Eligible for Bonus]]="",VLOOKUP(Table1[[#This Row],[Pay Grade]],Bonus_Table,2,FALSE),"")</f>
        <v/>
      </c>
    </row>
    <row r="86" spans="1:15" x14ac:dyDescent="0.35">
      <c r="A86" s="38">
        <v>3238</v>
      </c>
      <c r="B86" s="38" t="s">
        <v>142</v>
      </c>
      <c r="C86" s="38" t="s">
        <v>132</v>
      </c>
      <c r="D86" s="38" t="s">
        <v>235</v>
      </c>
      <c r="E86" s="39">
        <v>42209</v>
      </c>
      <c r="F86" s="40">
        <f>IFERROR(('Data Tables'!$B$3-E86)/365,"Invalid Hire Date")</f>
        <v>2.441095890410959</v>
      </c>
      <c r="G86" s="39">
        <v>21848</v>
      </c>
      <c r="H86" s="38">
        <f>DATEDIF(G86,'Data Tables'!$B$5,"Y")</f>
        <v>57</v>
      </c>
      <c r="I86" s="38" t="s">
        <v>212</v>
      </c>
      <c r="J86" s="38" t="s">
        <v>0</v>
      </c>
      <c r="K86" s="41">
        <v>94896</v>
      </c>
      <c r="L86" s="61" t="str">
        <f>IFERROR(IF(MONTH(Table1[[#This Row],[Hire Date]])='Data Tables'!$B$4:$B$4,"Yes",""),"Invalid Hire Date")</f>
        <v/>
      </c>
      <c r="M86" s="61" t="str">
        <f>IF(OR(Table1[[#This Row],[Pay Grade]]="D",Table1[[#This Row],[Job Status]]="PT"),"No","")</f>
        <v/>
      </c>
      <c r="N86" s="38">
        <f>IF(Table1[[#This Row],[Years of Service]]&lt;=1,0,IF(Table1[[#This Row],[Years of Service]]&lt;=5,1,IF(Table1[[#This Row],[Years of Service]]&lt;=10,2,3)))</f>
        <v>1</v>
      </c>
      <c r="O86" s="38">
        <f>IF(Table1[[#This Row],[Eligible for Bonus]]="",VLOOKUP(Table1[[#This Row],[Pay Grade]],Bonus_Table,2,FALSE),"")</f>
        <v>300</v>
      </c>
    </row>
    <row r="87" spans="1:15" x14ac:dyDescent="0.35">
      <c r="A87" s="42">
        <v>3242</v>
      </c>
      <c r="B87" s="42" t="s">
        <v>143</v>
      </c>
      <c r="C87" s="42" t="s">
        <v>144</v>
      </c>
      <c r="D87" s="42" t="s">
        <v>235</v>
      </c>
      <c r="E87" s="43">
        <v>41675</v>
      </c>
      <c r="F87" s="44">
        <f>IFERROR(('Data Tables'!$B$3-E87)/365,"Invalid Hire Date")</f>
        <v>3.904109589041096</v>
      </c>
      <c r="G87" s="43">
        <v>17185</v>
      </c>
      <c r="H87" s="42">
        <f>DATEDIF(G87,'Data Tables'!$B$5,"Y")</f>
        <v>69</v>
      </c>
      <c r="I87" s="42" t="s">
        <v>212</v>
      </c>
      <c r="J87" s="42" t="s">
        <v>0</v>
      </c>
      <c r="K87" s="45">
        <v>58291</v>
      </c>
      <c r="L87" s="61" t="str">
        <f>IFERROR(IF(MONTH(Table1[[#This Row],[Hire Date]])='Data Tables'!$B$4:$B$4,"Yes",""),"Invalid Hire Date")</f>
        <v/>
      </c>
      <c r="M87" s="63" t="str">
        <f>IF(OR(Table1[[#This Row],[Pay Grade]]="D",Table1[[#This Row],[Job Status]]="PT"),"No","")</f>
        <v/>
      </c>
      <c r="N87" s="42">
        <f>IF(Table1[[#This Row],[Years of Service]]&lt;=1,0,IF(Table1[[#This Row],[Years of Service]]&lt;=5,1,IF(Table1[[#This Row],[Years of Service]]&lt;=10,2,3)))</f>
        <v>1</v>
      </c>
      <c r="O87" s="42">
        <f>IF(Table1[[#This Row],[Eligible for Bonus]]="",VLOOKUP(Table1[[#This Row],[Pay Grade]],Bonus_Table,2,FALSE),"")</f>
        <v>300</v>
      </c>
    </row>
    <row r="88" spans="1:15" x14ac:dyDescent="0.35">
      <c r="A88" s="38">
        <v>3246</v>
      </c>
      <c r="B88" s="38" t="s">
        <v>145</v>
      </c>
      <c r="C88" s="38" t="s">
        <v>89</v>
      </c>
      <c r="D88" s="38" t="s">
        <v>233</v>
      </c>
      <c r="E88" s="39">
        <v>39887</v>
      </c>
      <c r="F88" s="40">
        <f>IFERROR(('Data Tables'!$B$3-E88)/365,"Invalid Hire Date")</f>
        <v>8.8027397260273972</v>
      </c>
      <c r="G88" s="39">
        <v>22343</v>
      </c>
      <c r="H88" s="38">
        <f>DATEDIF(G88,'Data Tables'!$B$5,"Y")</f>
        <v>55</v>
      </c>
      <c r="I88" s="38" t="s">
        <v>210</v>
      </c>
      <c r="J88" s="38" t="s">
        <v>0</v>
      </c>
      <c r="K88" s="41">
        <v>58161</v>
      </c>
      <c r="L88" s="61" t="str">
        <f>IFERROR(IF(MONTH(Table1[[#This Row],[Hire Date]])='Data Tables'!$B$4:$B$4,"Yes",""),"Invalid Hire Date")</f>
        <v/>
      </c>
      <c r="M88" s="61" t="str">
        <f>IF(OR(Table1[[#This Row],[Pay Grade]]="D",Table1[[#This Row],[Job Status]]="PT"),"No","")</f>
        <v/>
      </c>
      <c r="N88" s="38">
        <f>IF(Table1[[#This Row],[Years of Service]]&lt;=1,0,IF(Table1[[#This Row],[Years of Service]]&lt;=5,1,IF(Table1[[#This Row],[Years of Service]]&lt;=10,2,3)))</f>
        <v>2</v>
      </c>
      <c r="O88" s="38">
        <f>IF(Table1[[#This Row],[Eligible for Bonus]]="",VLOOKUP(Table1[[#This Row],[Pay Grade]],Bonus_Table,2,FALSE),"")</f>
        <v>600</v>
      </c>
    </row>
    <row r="89" spans="1:15" x14ac:dyDescent="0.35">
      <c r="A89" s="42">
        <v>3250</v>
      </c>
      <c r="B89" s="42" t="s">
        <v>146</v>
      </c>
      <c r="C89" s="42" t="s">
        <v>147</v>
      </c>
      <c r="D89" s="42" t="s">
        <v>236</v>
      </c>
      <c r="E89" s="43">
        <v>38667</v>
      </c>
      <c r="F89" s="44">
        <f>IFERROR(('Data Tables'!$B$3-E89)/365,"Invalid Hire Date")</f>
        <v>12.145205479452056</v>
      </c>
      <c r="G89" s="43">
        <v>28623</v>
      </c>
      <c r="H89" s="42">
        <f>DATEDIF(G89,'Data Tables'!$B$5,"Y")</f>
        <v>38</v>
      </c>
      <c r="I89" s="42" t="s">
        <v>212</v>
      </c>
      <c r="J89" s="42" t="s">
        <v>0</v>
      </c>
      <c r="K89" s="45">
        <v>99539</v>
      </c>
      <c r="L89" s="61" t="str">
        <f>IFERROR(IF(MONTH(Table1[[#This Row],[Hire Date]])='Data Tables'!$B$4:$B$4,"Yes",""),"Invalid Hire Date")</f>
        <v/>
      </c>
      <c r="M89" s="63" t="str">
        <f>IF(OR(Table1[[#This Row],[Pay Grade]]="D",Table1[[#This Row],[Job Status]]="PT"),"No","")</f>
        <v>No</v>
      </c>
      <c r="N89" s="42">
        <f>IF(Table1[[#This Row],[Years of Service]]&lt;=1,0,IF(Table1[[#This Row],[Years of Service]]&lt;=5,1,IF(Table1[[#This Row],[Years of Service]]&lt;=10,2,3)))</f>
        <v>3</v>
      </c>
      <c r="O89" s="42" t="str">
        <f>IF(Table1[[#This Row],[Eligible for Bonus]]="",VLOOKUP(Table1[[#This Row],[Pay Grade]],Bonus_Table,2,FALSE),"")</f>
        <v/>
      </c>
    </row>
    <row r="90" spans="1:15" x14ac:dyDescent="0.35">
      <c r="A90" s="38">
        <v>3254</v>
      </c>
      <c r="B90" s="38" t="s">
        <v>148</v>
      </c>
      <c r="C90" s="38" t="s">
        <v>149</v>
      </c>
      <c r="D90" s="38" t="s">
        <v>235</v>
      </c>
      <c r="E90" s="39">
        <v>41894</v>
      </c>
      <c r="F90" s="40">
        <f>IFERROR(('Data Tables'!$B$3-E90)/365,"Invalid Hire Date")</f>
        <v>3.3041095890410959</v>
      </c>
      <c r="G90" s="39">
        <v>31679</v>
      </c>
      <c r="H90" s="38">
        <f>DATEDIF(G90,'Data Tables'!$B$5,"Y")</f>
        <v>30</v>
      </c>
      <c r="I90" s="38" t="s">
        <v>212</v>
      </c>
      <c r="J90" s="38" t="s">
        <v>0</v>
      </c>
      <c r="K90" s="41">
        <v>102609</v>
      </c>
      <c r="L90" s="61" t="str">
        <f>IFERROR(IF(MONTH(Table1[[#This Row],[Hire Date]])='Data Tables'!$B$4:$B$4,"Yes",""),"Invalid Hire Date")</f>
        <v/>
      </c>
      <c r="M90" s="61" t="str">
        <f>IF(OR(Table1[[#This Row],[Pay Grade]]="D",Table1[[#This Row],[Job Status]]="PT"),"No","")</f>
        <v/>
      </c>
      <c r="N90" s="38">
        <f>IF(Table1[[#This Row],[Years of Service]]&lt;=1,0,IF(Table1[[#This Row],[Years of Service]]&lt;=5,1,IF(Table1[[#This Row],[Years of Service]]&lt;=10,2,3)))</f>
        <v>1</v>
      </c>
      <c r="O90" s="38">
        <f>IF(Table1[[#This Row],[Eligible for Bonus]]="",VLOOKUP(Table1[[#This Row],[Pay Grade]],Bonus_Table,2,FALSE),"")</f>
        <v>300</v>
      </c>
    </row>
    <row r="91" spans="1:15" x14ac:dyDescent="0.35">
      <c r="A91" s="42">
        <v>3258</v>
      </c>
      <c r="B91" s="42" t="s">
        <v>150</v>
      </c>
      <c r="C91" s="42" t="s">
        <v>151</v>
      </c>
      <c r="D91" s="42" t="s">
        <v>236</v>
      </c>
      <c r="E91" s="43">
        <v>38978</v>
      </c>
      <c r="F91" s="44">
        <f>IFERROR(('Data Tables'!$B$3-E91)/365,"Invalid Hire Date")</f>
        <v>11.293150684931506</v>
      </c>
      <c r="G91" s="43">
        <v>19526</v>
      </c>
      <c r="H91" s="42">
        <f>DATEDIF(G91,'Data Tables'!$B$5,"Y")</f>
        <v>63</v>
      </c>
      <c r="I91" s="42" t="s">
        <v>212</v>
      </c>
      <c r="J91" s="42" t="s">
        <v>0</v>
      </c>
      <c r="K91" s="45">
        <v>52125</v>
      </c>
      <c r="L91" s="61" t="str">
        <f>IFERROR(IF(MONTH(Table1[[#This Row],[Hire Date]])='Data Tables'!$B$4:$B$4,"Yes",""),"Invalid Hire Date")</f>
        <v/>
      </c>
      <c r="M91" s="63" t="str">
        <f>IF(OR(Table1[[#This Row],[Pay Grade]]="D",Table1[[#This Row],[Job Status]]="PT"),"No","")</f>
        <v>No</v>
      </c>
      <c r="N91" s="42">
        <f>IF(Table1[[#This Row],[Years of Service]]&lt;=1,0,IF(Table1[[#This Row],[Years of Service]]&lt;=5,1,IF(Table1[[#This Row],[Years of Service]]&lt;=10,2,3)))</f>
        <v>3</v>
      </c>
      <c r="O91" s="42" t="str">
        <f>IF(Table1[[#This Row],[Eligible for Bonus]]="",VLOOKUP(Table1[[#This Row],[Pay Grade]],Bonus_Table,2,FALSE),"")</f>
        <v/>
      </c>
    </row>
    <row r="92" spans="1:15" x14ac:dyDescent="0.35">
      <c r="A92" s="38">
        <v>3262</v>
      </c>
      <c r="B92" s="38" t="s">
        <v>152</v>
      </c>
      <c r="C92" s="38" t="s">
        <v>153</v>
      </c>
      <c r="D92" s="38" t="s">
        <v>235</v>
      </c>
      <c r="E92" s="39">
        <v>42321</v>
      </c>
      <c r="F92" s="40">
        <f>IFERROR(('Data Tables'!$B$3-E92)/365,"Invalid Hire Date")</f>
        <v>2.1342465753424658</v>
      </c>
      <c r="G92" s="39">
        <v>20373</v>
      </c>
      <c r="H92" s="38">
        <f>DATEDIF(G92,'Data Tables'!$B$5,"Y")</f>
        <v>61</v>
      </c>
      <c r="I92" s="38" t="s">
        <v>212</v>
      </c>
      <c r="J92" s="38" t="s">
        <v>0</v>
      </c>
      <c r="K92" s="41">
        <v>94452</v>
      </c>
      <c r="L92" s="61" t="str">
        <f>IFERROR(IF(MONTH(Table1[[#This Row],[Hire Date]])='Data Tables'!$B$4:$B$4,"Yes",""),"Invalid Hire Date")</f>
        <v/>
      </c>
      <c r="M92" s="61" t="str">
        <f>IF(OR(Table1[[#This Row],[Pay Grade]]="D",Table1[[#This Row],[Job Status]]="PT"),"No","")</f>
        <v/>
      </c>
      <c r="N92" s="38">
        <f>IF(Table1[[#This Row],[Years of Service]]&lt;=1,0,IF(Table1[[#This Row],[Years of Service]]&lt;=5,1,IF(Table1[[#This Row],[Years of Service]]&lt;=10,2,3)))</f>
        <v>1</v>
      </c>
      <c r="O92" s="38">
        <f>IF(Table1[[#This Row],[Eligible for Bonus]]="",VLOOKUP(Table1[[#This Row],[Pay Grade]],Bonus_Table,2,FALSE),"")</f>
        <v>300</v>
      </c>
    </row>
    <row r="93" spans="1:15" x14ac:dyDescent="0.35">
      <c r="A93" s="42">
        <v>3266</v>
      </c>
      <c r="B93" s="42" t="s">
        <v>154</v>
      </c>
      <c r="C93" s="42" t="s">
        <v>155</v>
      </c>
      <c r="D93" s="42" t="s">
        <v>235</v>
      </c>
      <c r="E93" s="43">
        <v>41984</v>
      </c>
      <c r="F93" s="44">
        <f>IFERROR(('Data Tables'!$B$3-E93)/365,"Invalid Hire Date")</f>
        <v>3.0575342465753423</v>
      </c>
      <c r="G93" s="43">
        <v>27091</v>
      </c>
      <c r="H93" s="42">
        <f>DATEDIF(G93,'Data Tables'!$B$5,"Y")</f>
        <v>42</v>
      </c>
      <c r="I93" s="42" t="s">
        <v>212</v>
      </c>
      <c r="J93" s="42" t="s">
        <v>0</v>
      </c>
      <c r="K93" s="45">
        <v>97543</v>
      </c>
      <c r="L93" s="61" t="str">
        <f>IFERROR(IF(MONTH(Table1[[#This Row],[Hire Date]])='Data Tables'!$B$4:$B$4,"Yes",""),"Invalid Hire Date")</f>
        <v/>
      </c>
      <c r="M93" s="63" t="str">
        <f>IF(OR(Table1[[#This Row],[Pay Grade]]="D",Table1[[#This Row],[Job Status]]="PT"),"No","")</f>
        <v/>
      </c>
      <c r="N93" s="42">
        <f>IF(Table1[[#This Row],[Years of Service]]&lt;=1,0,IF(Table1[[#This Row],[Years of Service]]&lt;=5,1,IF(Table1[[#This Row],[Years of Service]]&lt;=10,2,3)))</f>
        <v>1</v>
      </c>
      <c r="O93" s="42">
        <f>IF(Table1[[#This Row],[Eligible for Bonus]]="",VLOOKUP(Table1[[#This Row],[Pay Grade]],Bonus_Table,2,FALSE),"")</f>
        <v>300</v>
      </c>
    </row>
    <row r="94" spans="1:15" x14ac:dyDescent="0.35">
      <c r="A94" s="38">
        <v>3270</v>
      </c>
      <c r="B94" s="38" t="s">
        <v>156</v>
      </c>
      <c r="C94" s="38" t="s">
        <v>157</v>
      </c>
      <c r="D94" s="38" t="s">
        <v>233</v>
      </c>
      <c r="E94" s="39">
        <v>40311</v>
      </c>
      <c r="F94" s="40">
        <f>IFERROR(('Data Tables'!$B$3-E94)/365,"Invalid Hire Date")</f>
        <v>7.6410958904109592</v>
      </c>
      <c r="G94" s="39">
        <v>21706</v>
      </c>
      <c r="H94" s="38">
        <f>DATEDIF(G94,'Data Tables'!$B$5,"Y")</f>
        <v>57</v>
      </c>
      <c r="I94" s="38" t="s">
        <v>213</v>
      </c>
      <c r="J94" s="38" t="s">
        <v>0</v>
      </c>
      <c r="K94" s="41">
        <v>98219</v>
      </c>
      <c r="L94" s="61" t="str">
        <f>IFERROR(IF(MONTH(Table1[[#This Row],[Hire Date]])='Data Tables'!$B$4:$B$4,"Yes",""),"Invalid Hire Date")</f>
        <v/>
      </c>
      <c r="M94" s="61" t="str">
        <f>IF(OR(Table1[[#This Row],[Pay Grade]]="D",Table1[[#This Row],[Job Status]]="PT"),"No","")</f>
        <v/>
      </c>
      <c r="N94" s="38">
        <f>IF(Table1[[#This Row],[Years of Service]]&lt;=1,0,IF(Table1[[#This Row],[Years of Service]]&lt;=5,1,IF(Table1[[#This Row],[Years of Service]]&lt;=10,2,3)))</f>
        <v>2</v>
      </c>
      <c r="O94" s="38">
        <f>IF(Table1[[#This Row],[Eligible for Bonus]]="",VLOOKUP(Table1[[#This Row],[Pay Grade]],Bonus_Table,2,FALSE),"")</f>
        <v>600</v>
      </c>
    </row>
    <row r="95" spans="1:15" x14ac:dyDescent="0.35">
      <c r="A95" s="42">
        <v>3274</v>
      </c>
      <c r="B95" s="42" t="s">
        <v>70</v>
      </c>
      <c r="C95" s="42" t="s">
        <v>158</v>
      </c>
      <c r="D95" s="42" t="s">
        <v>234</v>
      </c>
      <c r="E95" s="43">
        <v>41604</v>
      </c>
      <c r="F95" s="44">
        <f>IFERROR(('Data Tables'!$B$3-E95)/365,"Invalid Hire Date")</f>
        <v>4.0986301369863014</v>
      </c>
      <c r="G95" s="43">
        <v>20150</v>
      </c>
      <c r="H95" s="42">
        <f>DATEDIF(G95,'Data Tables'!$B$5,"Y")</f>
        <v>61</v>
      </c>
      <c r="I95" s="42" t="s">
        <v>212</v>
      </c>
      <c r="J95" s="42" t="s">
        <v>1</v>
      </c>
      <c r="K95" s="45">
        <v>41204</v>
      </c>
      <c r="L95" s="61" t="str">
        <f>IFERROR(IF(MONTH(Table1[[#This Row],[Hire Date]])='Data Tables'!$B$4:$B$4,"Yes",""),"Invalid Hire Date")</f>
        <v/>
      </c>
      <c r="M95" s="63" t="str">
        <f>IF(OR(Table1[[#This Row],[Pay Grade]]="D",Table1[[#This Row],[Job Status]]="PT"),"No","")</f>
        <v>No</v>
      </c>
      <c r="N95" s="42">
        <f>IF(Table1[[#This Row],[Years of Service]]&lt;=1,0,IF(Table1[[#This Row],[Years of Service]]&lt;=5,1,IF(Table1[[#This Row],[Years of Service]]&lt;=10,2,3)))</f>
        <v>1</v>
      </c>
      <c r="O95" s="42" t="str">
        <f>IF(Table1[[#This Row],[Eligible for Bonus]]="",VLOOKUP(Table1[[#This Row],[Pay Grade]],Bonus_Table,2,FALSE),"")</f>
        <v/>
      </c>
    </row>
    <row r="96" spans="1:15" x14ac:dyDescent="0.35">
      <c r="A96" s="38">
        <v>3278</v>
      </c>
      <c r="B96" s="38" t="s">
        <v>159</v>
      </c>
      <c r="C96" s="38" t="s">
        <v>160</v>
      </c>
      <c r="D96" s="38" t="s">
        <v>234</v>
      </c>
      <c r="E96" s="39">
        <v>38224</v>
      </c>
      <c r="F96" s="40">
        <f>IFERROR(('Data Tables'!$B$3-E96)/365,"Invalid Hire Date")</f>
        <v>13.358904109589041</v>
      </c>
      <c r="G96" s="39">
        <v>23510</v>
      </c>
      <c r="H96" s="38">
        <f>DATEDIF(G96,'Data Tables'!$B$5,"Y")</f>
        <v>52</v>
      </c>
      <c r="I96" s="38" t="s">
        <v>211</v>
      </c>
      <c r="J96" s="38" t="s">
        <v>1</v>
      </c>
      <c r="K96" s="41">
        <v>65978</v>
      </c>
      <c r="L96" s="61" t="str">
        <f>IFERROR(IF(MONTH(Table1[[#This Row],[Hire Date]])='Data Tables'!$B$4:$B$4,"Yes",""),"Invalid Hire Date")</f>
        <v/>
      </c>
      <c r="M96" s="61" t="str">
        <f>IF(OR(Table1[[#This Row],[Pay Grade]]="D",Table1[[#This Row],[Job Status]]="PT"),"No","")</f>
        <v>No</v>
      </c>
      <c r="N96" s="38">
        <f>IF(Table1[[#This Row],[Years of Service]]&lt;=1,0,IF(Table1[[#This Row],[Years of Service]]&lt;=5,1,IF(Table1[[#This Row],[Years of Service]]&lt;=10,2,3)))</f>
        <v>3</v>
      </c>
      <c r="O96" s="38" t="str">
        <f>IF(Table1[[#This Row],[Eligible for Bonus]]="",VLOOKUP(Table1[[#This Row],[Pay Grade]],Bonus_Table,2,FALSE),"")</f>
        <v/>
      </c>
    </row>
    <row r="97" spans="1:15" x14ac:dyDescent="0.35">
      <c r="A97" s="42">
        <v>3280</v>
      </c>
      <c r="B97" s="42" t="s">
        <v>131</v>
      </c>
      <c r="C97" s="42" t="s">
        <v>164</v>
      </c>
      <c r="D97" s="42" t="s">
        <v>234</v>
      </c>
      <c r="E97" s="43">
        <v>39697</v>
      </c>
      <c r="F97" s="44">
        <f>IFERROR(('Data Tables'!$B$3-E97)/365,"Invalid Hire Date")</f>
        <v>9.3232876712328761</v>
      </c>
      <c r="G97" s="43">
        <v>24649</v>
      </c>
      <c r="H97" s="42">
        <f>DATEDIF(G97,'Data Tables'!$B$5,"Y")</f>
        <v>49</v>
      </c>
      <c r="I97" s="42" t="s">
        <v>211</v>
      </c>
      <c r="J97" s="42" t="s">
        <v>1</v>
      </c>
      <c r="K97" s="45">
        <v>96354</v>
      </c>
      <c r="L97" s="61" t="str">
        <f>IFERROR(IF(MONTH(Table1[[#This Row],[Hire Date]])='Data Tables'!$B$4:$B$4,"Yes",""),"Invalid Hire Date")</f>
        <v/>
      </c>
      <c r="M97" s="63" t="str">
        <f>IF(OR(Table1[[#This Row],[Pay Grade]]="D",Table1[[#This Row],[Job Status]]="PT"),"No","")</f>
        <v>No</v>
      </c>
      <c r="N97" s="42">
        <f>IF(Table1[[#This Row],[Years of Service]]&lt;=1,0,IF(Table1[[#This Row],[Years of Service]]&lt;=5,1,IF(Table1[[#This Row],[Years of Service]]&lt;=10,2,3)))</f>
        <v>2</v>
      </c>
      <c r="O97" s="42" t="str">
        <f>IF(Table1[[#This Row],[Eligible for Bonus]]="",VLOOKUP(Table1[[#This Row],[Pay Grade]],Bonus_Table,2,FALSE),"")</f>
        <v/>
      </c>
    </row>
    <row r="98" spans="1:15" x14ac:dyDescent="0.35">
      <c r="A98" s="38">
        <v>3282</v>
      </c>
      <c r="B98" s="38" t="s">
        <v>161</v>
      </c>
      <c r="C98" s="38" t="s">
        <v>153</v>
      </c>
      <c r="D98" s="38" t="s">
        <v>236</v>
      </c>
      <c r="E98" s="39">
        <v>38311</v>
      </c>
      <c r="F98" s="40">
        <f>IFERROR(('Data Tables'!$B$3-E98)/365,"Invalid Hire Date")</f>
        <v>13.12054794520548</v>
      </c>
      <c r="G98" s="39">
        <v>18569</v>
      </c>
      <c r="H98" s="38">
        <f>DATEDIF(G98,'Data Tables'!$B$5,"Y")</f>
        <v>66</v>
      </c>
      <c r="I98" s="38" t="s">
        <v>212</v>
      </c>
      <c r="J98" s="38" t="s">
        <v>0</v>
      </c>
      <c r="K98" s="41">
        <v>38683</v>
      </c>
      <c r="L98" s="61" t="str">
        <f>IFERROR(IF(MONTH(Table1[[#This Row],[Hire Date]])='Data Tables'!$B$4:$B$4,"Yes",""),"Invalid Hire Date")</f>
        <v/>
      </c>
      <c r="M98" s="61" t="str">
        <f>IF(OR(Table1[[#This Row],[Pay Grade]]="D",Table1[[#This Row],[Job Status]]="PT"),"No","")</f>
        <v>No</v>
      </c>
      <c r="N98" s="38">
        <f>IF(Table1[[#This Row],[Years of Service]]&lt;=1,0,IF(Table1[[#This Row],[Years of Service]]&lt;=5,1,IF(Table1[[#This Row],[Years of Service]]&lt;=10,2,3)))</f>
        <v>3</v>
      </c>
      <c r="O98" s="38" t="str">
        <f>IF(Table1[[#This Row],[Eligible for Bonus]]="",VLOOKUP(Table1[[#This Row],[Pay Grade]],Bonus_Table,2,FALSE),"")</f>
        <v/>
      </c>
    </row>
    <row r="99" spans="1:15" x14ac:dyDescent="0.35">
      <c r="A99" s="42">
        <v>3286</v>
      </c>
      <c r="B99" s="42" t="s">
        <v>162</v>
      </c>
      <c r="C99" s="42" t="s">
        <v>163</v>
      </c>
      <c r="D99" s="42" t="s">
        <v>235</v>
      </c>
      <c r="E99" s="43">
        <v>42104</v>
      </c>
      <c r="F99" s="44">
        <f>IFERROR(('Data Tables'!$B$3-E99)/365,"Invalid Hire Date")</f>
        <v>2.7287671232876711</v>
      </c>
      <c r="G99" s="43">
        <v>30147</v>
      </c>
      <c r="H99" s="42">
        <f>DATEDIF(G99,'Data Tables'!$B$5,"Y")</f>
        <v>34</v>
      </c>
      <c r="I99" s="42" t="s">
        <v>213</v>
      </c>
      <c r="J99" s="42" t="s">
        <v>0</v>
      </c>
      <c r="K99" s="45">
        <v>77468</v>
      </c>
      <c r="L99" s="61" t="str">
        <f>IFERROR(IF(MONTH(Table1[[#This Row],[Hire Date]])='Data Tables'!$B$4:$B$4,"Yes",""),"Invalid Hire Date")</f>
        <v>Yes</v>
      </c>
      <c r="M99" s="63" t="str">
        <f>IF(OR(Table1[[#This Row],[Pay Grade]]="D",Table1[[#This Row],[Job Status]]="PT"),"No","")</f>
        <v/>
      </c>
      <c r="N99" s="42">
        <f>IF(Table1[[#This Row],[Years of Service]]&lt;=1,0,IF(Table1[[#This Row],[Years of Service]]&lt;=5,1,IF(Table1[[#This Row],[Years of Service]]&lt;=10,2,3)))</f>
        <v>1</v>
      </c>
      <c r="O99" s="42">
        <f>IF(Table1[[#This Row],[Eligible for Bonus]]="",VLOOKUP(Table1[[#This Row],[Pay Grade]],Bonus_Table,2,FALSE),"")</f>
        <v>300</v>
      </c>
    </row>
    <row r="100" spans="1:15" x14ac:dyDescent="0.35">
      <c r="A100" s="38">
        <v>3294</v>
      </c>
      <c r="B100" s="38" t="s">
        <v>165</v>
      </c>
      <c r="C100" s="38" t="s">
        <v>38</v>
      </c>
      <c r="D100" s="38" t="s">
        <v>233</v>
      </c>
      <c r="E100" s="39">
        <v>40103</v>
      </c>
      <c r="F100" s="40">
        <f>IFERROR(('Data Tables'!$B$3-E100)/365,"Invalid Hire Date")</f>
        <v>8.2109589041095887</v>
      </c>
      <c r="G100" s="39">
        <v>24551</v>
      </c>
      <c r="H100" s="38">
        <f>DATEDIF(G100,'Data Tables'!$B$5,"Y")</f>
        <v>49</v>
      </c>
      <c r="I100" s="38" t="s">
        <v>213</v>
      </c>
      <c r="J100" s="38" t="s">
        <v>0</v>
      </c>
      <c r="K100" s="41">
        <v>111426</v>
      </c>
      <c r="L100" s="61" t="str">
        <f>IFERROR(IF(MONTH(Table1[[#This Row],[Hire Date]])='Data Tables'!$B$4:$B$4,"Yes",""),"Invalid Hire Date")</f>
        <v/>
      </c>
      <c r="M100" s="61" t="str">
        <f>IF(OR(Table1[[#This Row],[Pay Grade]]="D",Table1[[#This Row],[Job Status]]="PT"),"No","")</f>
        <v/>
      </c>
      <c r="N100" s="38">
        <f>IF(Table1[[#This Row],[Years of Service]]&lt;=1,0,IF(Table1[[#This Row],[Years of Service]]&lt;=5,1,IF(Table1[[#This Row],[Years of Service]]&lt;=10,2,3)))</f>
        <v>2</v>
      </c>
      <c r="O100" s="38">
        <f>IF(Table1[[#This Row],[Eligible for Bonus]]="",VLOOKUP(Table1[[#This Row],[Pay Grade]],Bonus_Table,2,FALSE),"")</f>
        <v>600</v>
      </c>
    </row>
    <row r="101" spans="1:15" x14ac:dyDescent="0.35">
      <c r="A101" s="42">
        <v>3298</v>
      </c>
      <c r="B101" s="42" t="s">
        <v>166</v>
      </c>
      <c r="C101" s="42" t="s">
        <v>167</v>
      </c>
      <c r="D101" s="42" t="s">
        <v>235</v>
      </c>
      <c r="E101" s="43">
        <v>42153</v>
      </c>
      <c r="F101" s="44">
        <f>IFERROR(('Data Tables'!$B$3-E101)/365,"Invalid Hire Date")</f>
        <v>2.5945205479452054</v>
      </c>
      <c r="G101" s="43">
        <v>19464</v>
      </c>
      <c r="H101" s="42">
        <f>DATEDIF(G101,'Data Tables'!$B$5,"Y")</f>
        <v>63</v>
      </c>
      <c r="I101" s="42" t="s">
        <v>212</v>
      </c>
      <c r="J101" s="42" t="s">
        <v>0</v>
      </c>
      <c r="K101" s="45">
        <v>95552</v>
      </c>
      <c r="L101" s="61" t="str">
        <f>IFERROR(IF(MONTH(Table1[[#This Row],[Hire Date]])='Data Tables'!$B$4:$B$4,"Yes",""),"Invalid Hire Date")</f>
        <v/>
      </c>
      <c r="M101" s="63" t="str">
        <f>IF(OR(Table1[[#This Row],[Pay Grade]]="D",Table1[[#This Row],[Job Status]]="PT"),"No","")</f>
        <v/>
      </c>
      <c r="N101" s="42">
        <f>IF(Table1[[#This Row],[Years of Service]]&lt;=1,0,IF(Table1[[#This Row],[Years of Service]]&lt;=5,1,IF(Table1[[#This Row],[Years of Service]]&lt;=10,2,3)))</f>
        <v>1</v>
      </c>
      <c r="O101" s="42">
        <f>IF(Table1[[#This Row],[Eligible for Bonus]]="",VLOOKUP(Table1[[#This Row],[Pay Grade]],Bonus_Table,2,FALSE),"")</f>
        <v>300</v>
      </c>
    </row>
  </sheetData>
  <sortState xmlns:xlrd2="http://schemas.microsoft.com/office/spreadsheetml/2017/richdata2" ref="A2:L101">
    <sortCondition ref="A2"/>
  </sortState>
  <conditionalFormatting sqref="A1:A1048576">
    <cfRule type="duplicateValues" dxfId="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K17"/>
  <sheetViews>
    <sheetView zoomScale="120" zoomScaleNormal="120" workbookViewId="0">
      <selection activeCell="B4" sqref="B4"/>
    </sheetView>
  </sheetViews>
  <sheetFormatPr defaultRowHeight="14.5" x14ac:dyDescent="0.35"/>
  <cols>
    <col min="1" max="3" width="16.7265625" customWidth="1"/>
    <col min="4" max="5" width="18.7265625" customWidth="1"/>
    <col min="6" max="7" width="16.7265625" customWidth="1"/>
    <col min="8" max="8" width="17.7265625" customWidth="1"/>
    <col min="9" max="10" width="11.81640625" customWidth="1"/>
    <col min="11" max="11" width="10.7265625" customWidth="1"/>
  </cols>
  <sheetData>
    <row r="2" spans="1:11" x14ac:dyDescent="0.35">
      <c r="A2" s="58" t="s">
        <v>215</v>
      </c>
      <c r="B2" s="59"/>
      <c r="K2" s="10"/>
    </row>
    <row r="3" spans="1:11" ht="29" x14ac:dyDescent="0.35">
      <c r="A3" s="28" t="s">
        <v>221</v>
      </c>
      <c r="B3" s="17">
        <v>43100</v>
      </c>
      <c r="D3" s="21"/>
    </row>
    <row r="4" spans="1:11" ht="27.75" customHeight="1" x14ac:dyDescent="0.35">
      <c r="A4" s="28" t="s">
        <v>237</v>
      </c>
      <c r="B4" s="18">
        <v>4</v>
      </c>
    </row>
    <row r="5" spans="1:11" x14ac:dyDescent="0.35">
      <c r="A5" s="28" t="s">
        <v>34</v>
      </c>
      <c r="B5" s="19">
        <v>42736</v>
      </c>
    </row>
    <row r="7" spans="1:11" x14ac:dyDescent="0.35">
      <c r="A7" s="60" t="s">
        <v>231</v>
      </c>
      <c r="B7" s="60"/>
      <c r="D7" s="37"/>
    </row>
    <row r="8" spans="1:11" ht="29" x14ac:dyDescent="0.35">
      <c r="A8" s="28" t="s">
        <v>240</v>
      </c>
      <c r="B8" s="4">
        <v>0</v>
      </c>
    </row>
    <row r="9" spans="1:11" ht="29" x14ac:dyDescent="0.35">
      <c r="A9" s="28" t="s">
        <v>241</v>
      </c>
      <c r="B9" s="4">
        <v>1</v>
      </c>
    </row>
    <row r="10" spans="1:11" ht="29" x14ac:dyDescent="0.35">
      <c r="A10" s="28" t="s">
        <v>242</v>
      </c>
      <c r="B10" s="4">
        <v>2</v>
      </c>
    </row>
    <row r="11" spans="1:11" ht="29" x14ac:dyDescent="0.35">
      <c r="A11" s="28" t="s">
        <v>243</v>
      </c>
      <c r="B11" s="35">
        <v>3</v>
      </c>
      <c r="C11" s="16"/>
    </row>
    <row r="12" spans="1:11" x14ac:dyDescent="0.35">
      <c r="C12" s="10"/>
    </row>
    <row r="13" spans="1:11" x14ac:dyDescent="0.35">
      <c r="A13" s="60" t="s">
        <v>232</v>
      </c>
      <c r="B13" s="60"/>
    </row>
    <row r="14" spans="1:11" x14ac:dyDescent="0.35">
      <c r="A14" s="28" t="s">
        <v>234</v>
      </c>
      <c r="B14" s="4">
        <v>0</v>
      </c>
      <c r="C14" s="16"/>
    </row>
    <row r="15" spans="1:11" x14ac:dyDescent="0.35">
      <c r="A15" s="28" t="s">
        <v>235</v>
      </c>
      <c r="B15" s="4">
        <v>300</v>
      </c>
      <c r="C15" s="16"/>
    </row>
    <row r="16" spans="1:11" x14ac:dyDescent="0.35">
      <c r="A16" s="28" t="s">
        <v>233</v>
      </c>
      <c r="B16" s="4">
        <v>600</v>
      </c>
    </row>
    <row r="17" spans="1:2" x14ac:dyDescent="0.35">
      <c r="A17" s="28" t="s">
        <v>236</v>
      </c>
      <c r="B17" s="35">
        <v>800</v>
      </c>
    </row>
  </sheetData>
  <mergeCells count="3">
    <mergeCell ref="A2:B2"/>
    <mergeCell ref="A7:B7"/>
    <mergeCell ref="A13:B13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2007-04-05T12:01:21Z</outs:dateTime>
      <outs:isPinned>true</outs:isPinned>
    </outs:relatedDate>
    <outs:relatedDate>
      <outs:type>2</outs:type>
      <outs:displayName>Created</outs:displayName>
      <outs:dateTime>2006-05-27T16:49:13Z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Roy Ageloff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Roy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FC467A0-742E-4132-A71D-4367EF6E11F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Documentation</vt:lpstr>
      <vt:lpstr>Employee Analysis</vt:lpstr>
      <vt:lpstr>Employee Data</vt:lpstr>
      <vt:lpstr>Data Tables</vt:lpstr>
      <vt:lpstr>Bonus_Table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Beals</dc:creator>
  <cp:lastModifiedBy>hp</cp:lastModifiedBy>
  <cp:lastPrinted>2015-12-10T03:29:15Z</cp:lastPrinted>
  <dcterms:created xsi:type="dcterms:W3CDTF">2006-05-27T16:49:13Z</dcterms:created>
  <dcterms:modified xsi:type="dcterms:W3CDTF">2020-12-02T09:52:39Z</dcterms:modified>
</cp:coreProperties>
</file>