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398D0730-1121-47CF-B071-7EA36842ACDA}" xr6:coauthVersionLast="45" xr6:coauthVersionMax="45" xr10:uidLastSave="{00000000-0000-0000-0000-000000000000}"/>
  <bookViews>
    <workbookView xWindow="-110" yWindow="-110" windowWidth="19420" windowHeight="10420" firstSheet="3" activeTab="10" xr2:uid="{E1295B76-F7EB-40EA-B1EA-C3BE5AB48D4A}"/>
  </bookViews>
  <sheets>
    <sheet name="31 oct 2020" sheetId="1" r:id="rId1"/>
    <sheet name="31oct 2020" sheetId="2" r:id="rId2"/>
    <sheet name="Sheet1" sheetId="3" r:id="rId3"/>
    <sheet name="Sheet2" sheetId="4" r:id="rId4"/>
    <sheet name="Sheet3" sheetId="5" r:id="rId5"/>
    <sheet name="Sheet4" sheetId="6" r:id="rId6"/>
    <sheet name="Sheet5" sheetId="7" r:id="rId7"/>
    <sheet name="12 Nov 2020" sheetId="8" r:id="rId8"/>
    <sheet name="Sheet7" sheetId="9" r:id="rId9"/>
    <sheet name="Sheet8" sheetId="10" r:id="rId10"/>
    <sheet name="Sheet6" sheetId="11" r:id="rId1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1" l="1"/>
  <c r="L17" i="11"/>
  <c r="M17" i="11"/>
  <c r="C17" i="11"/>
  <c r="C19" i="11" s="1"/>
  <c r="D17" i="11"/>
  <c r="E17" i="11"/>
  <c r="F17" i="11"/>
  <c r="G17" i="11"/>
  <c r="H17" i="11"/>
  <c r="I17" i="11"/>
  <c r="J17" i="11"/>
  <c r="K17" i="11"/>
  <c r="B17" i="11"/>
  <c r="O5" i="11"/>
  <c r="B15" i="11"/>
  <c r="C13" i="11"/>
  <c r="C15" i="11" s="1"/>
  <c r="D13" i="11"/>
  <c r="E13" i="11"/>
  <c r="F13" i="11"/>
  <c r="G13" i="11"/>
  <c r="H13" i="11"/>
  <c r="I13" i="11"/>
  <c r="J13" i="11"/>
  <c r="K13" i="11"/>
  <c r="L13" i="11"/>
  <c r="M13" i="11"/>
  <c r="B13" i="11"/>
  <c r="C12" i="11"/>
  <c r="D12" i="11"/>
  <c r="E12" i="11"/>
  <c r="F12" i="11"/>
  <c r="G12" i="11"/>
  <c r="H12" i="11"/>
  <c r="I12" i="11"/>
  <c r="J12" i="11"/>
  <c r="K12" i="11"/>
  <c r="L12" i="11"/>
  <c r="M12" i="11"/>
  <c r="B12" i="11"/>
  <c r="C11" i="11"/>
  <c r="D11" i="11"/>
  <c r="E11" i="11"/>
  <c r="F11" i="11"/>
  <c r="G11" i="11"/>
  <c r="H11" i="11"/>
  <c r="I11" i="11"/>
  <c r="J11" i="11"/>
  <c r="K11" i="11"/>
  <c r="L11" i="11"/>
  <c r="M11" i="11"/>
  <c r="B11" i="11"/>
  <c r="C10" i="11"/>
  <c r="D10" i="11"/>
  <c r="E10" i="11"/>
  <c r="F10" i="11"/>
  <c r="F15" i="11" s="1"/>
  <c r="F19" i="11" s="1"/>
  <c r="G10" i="11"/>
  <c r="G15" i="11" s="1"/>
  <c r="G19" i="11" s="1"/>
  <c r="H10" i="11"/>
  <c r="H15" i="11" s="1"/>
  <c r="H19" i="11" s="1"/>
  <c r="I10" i="11"/>
  <c r="I15" i="11" s="1"/>
  <c r="J10" i="11"/>
  <c r="K10" i="11"/>
  <c r="L10" i="11"/>
  <c r="M10" i="11"/>
  <c r="B10" i="11"/>
  <c r="D2" i="11"/>
  <c r="E2" i="11"/>
  <c r="F2" i="11" s="1"/>
  <c r="G2" i="11" s="1"/>
  <c r="H2" i="11" s="1"/>
  <c r="I2" i="11" s="1"/>
  <c r="J2" i="11" s="1"/>
  <c r="K2" i="11" s="1"/>
  <c r="L2" i="11" s="1"/>
  <c r="M2" i="11" s="1"/>
  <c r="D3" i="11"/>
  <c r="E3" i="11"/>
  <c r="F3" i="11"/>
  <c r="G3" i="11"/>
  <c r="H3" i="11"/>
  <c r="I3" i="11"/>
  <c r="J3" i="11" s="1"/>
  <c r="K3" i="11" s="1"/>
  <c r="L3" i="11" s="1"/>
  <c r="M3" i="11" s="1"/>
  <c r="D4" i="11"/>
  <c r="E4" i="11"/>
  <c r="F4" i="11"/>
  <c r="G4" i="11"/>
  <c r="H4" i="11" s="1"/>
  <c r="I4" i="11" s="1"/>
  <c r="J4" i="11" s="1"/>
  <c r="K4" i="11" s="1"/>
  <c r="L4" i="11" s="1"/>
  <c r="M4" i="11" s="1"/>
  <c r="D5" i="11"/>
  <c r="E5" i="11"/>
  <c r="F5" i="11" s="1"/>
  <c r="G5" i="11" s="1"/>
  <c r="H5" i="11" s="1"/>
  <c r="I5" i="11" s="1"/>
  <c r="J5" i="11" s="1"/>
  <c r="K5" i="11" s="1"/>
  <c r="L5" i="11" s="1"/>
  <c r="M5" i="11" s="1"/>
  <c r="C3" i="11"/>
  <c r="C4" i="11"/>
  <c r="C5" i="11"/>
  <c r="C2" i="11"/>
  <c r="D15" i="11" l="1"/>
  <c r="D19" i="11" s="1"/>
  <c r="I19" i="11"/>
  <c r="L15" i="11"/>
  <c r="L19" i="11" s="1"/>
  <c r="K15" i="11"/>
  <c r="K19" i="11" s="1"/>
  <c r="J15" i="11"/>
  <c r="J19" i="11" s="1"/>
  <c r="M15" i="11"/>
  <c r="M19" i="11" s="1"/>
  <c r="E15" i="11"/>
  <c r="E19" i="11" s="1"/>
  <c r="M21" i="10"/>
  <c r="G21" i="10"/>
  <c r="F21" i="10"/>
  <c r="E21" i="10"/>
  <c r="M20" i="10"/>
  <c r="L20" i="10"/>
  <c r="L21" i="10" s="1"/>
  <c r="K20" i="10"/>
  <c r="K21" i="10" s="1"/>
  <c r="J20" i="10"/>
  <c r="J21" i="10" s="1"/>
  <c r="I20" i="10"/>
  <c r="I21" i="10" s="1"/>
  <c r="H20" i="10"/>
  <c r="H21" i="10" s="1"/>
  <c r="D20" i="10"/>
  <c r="D21" i="10" s="1"/>
  <c r="C21" i="10"/>
  <c r="B20" i="10"/>
  <c r="B21" i="10" s="1"/>
  <c r="O19" i="10"/>
  <c r="C27" i="10" l="1"/>
  <c r="B27" i="10"/>
  <c r="O21" i="10"/>
  <c r="K27" i="10" s="1"/>
  <c r="L27" i="10"/>
  <c r="O20" i="10"/>
  <c r="B8" i="10"/>
  <c r="E8" i="10"/>
  <c r="G8" i="10"/>
  <c r="I8" i="10"/>
  <c r="J8" i="10"/>
  <c r="M8" i="10"/>
  <c r="O2" i="10"/>
  <c r="C8" i="10" s="1"/>
  <c r="C4" i="10"/>
  <c r="D4" i="10"/>
  <c r="I4" i="10"/>
  <c r="J4" i="10"/>
  <c r="K4" i="10"/>
  <c r="L4" i="10"/>
  <c r="C3" i="10"/>
  <c r="D3" i="10"/>
  <c r="E3" i="10"/>
  <c r="F3" i="10"/>
  <c r="F4" i="10" s="1"/>
  <c r="G3" i="10"/>
  <c r="H3" i="10"/>
  <c r="I3" i="10"/>
  <c r="J3" i="10"/>
  <c r="K3" i="10"/>
  <c r="L3" i="10"/>
  <c r="M3" i="10"/>
  <c r="B3" i="10"/>
  <c r="B4" i="10" s="1"/>
  <c r="B7" i="9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I8" i="8"/>
  <c r="I9" i="8" s="1"/>
  <c r="C17" i="8"/>
  <c r="C18" i="8" s="1"/>
  <c r="C16" i="8"/>
  <c r="H9" i="10" l="1"/>
  <c r="C9" i="10"/>
  <c r="M9" i="10"/>
  <c r="H4" i="10"/>
  <c r="O4" i="10" s="1"/>
  <c r="O3" i="10"/>
  <c r="K9" i="10" s="1"/>
  <c r="F8" i="10"/>
  <c r="G4" i="10"/>
  <c r="L8" i="10"/>
  <c r="D8" i="10"/>
  <c r="M4" i="10"/>
  <c r="E4" i="10"/>
  <c r="B10" i="10" s="1"/>
  <c r="K8" i="10"/>
  <c r="H25" i="10"/>
  <c r="D25" i="10"/>
  <c r="K25" i="10"/>
  <c r="C25" i="10"/>
  <c r="J25" i="10"/>
  <c r="G25" i="10"/>
  <c r="F25" i="10"/>
  <c r="I25" i="10"/>
  <c r="M25" i="10"/>
  <c r="E25" i="10"/>
  <c r="L25" i="10"/>
  <c r="B25" i="10"/>
  <c r="H8" i="10"/>
  <c r="H27" i="10"/>
  <c r="F27" i="10"/>
  <c r="E27" i="10"/>
  <c r="I27" i="10"/>
  <c r="D27" i="10"/>
  <c r="J27" i="10"/>
  <c r="M27" i="10"/>
  <c r="G27" i="10"/>
  <c r="I10" i="8"/>
  <c r="I11" i="8" s="1"/>
  <c r="C19" i="8"/>
  <c r="C21" i="8" s="1"/>
  <c r="C20" i="8"/>
  <c r="D3" i="7"/>
  <c r="D4" i="7"/>
  <c r="D5" i="7"/>
  <c r="D6" i="7"/>
  <c r="D7" i="7"/>
  <c r="D8" i="7"/>
  <c r="D9" i="7"/>
  <c r="D10" i="7"/>
  <c r="D11" i="7"/>
  <c r="D2" i="7"/>
  <c r="C7" i="7"/>
  <c r="C3" i="7"/>
  <c r="C4" i="7"/>
  <c r="C5" i="7"/>
  <c r="C6" i="7"/>
  <c r="C8" i="7"/>
  <c r="C9" i="7"/>
  <c r="C10" i="7"/>
  <c r="C11" i="7"/>
  <c r="C2" i="7"/>
  <c r="B3" i="7"/>
  <c r="B4" i="7"/>
  <c r="B5" i="7"/>
  <c r="B6" i="7"/>
  <c r="B7" i="7"/>
  <c r="B8" i="7"/>
  <c r="B9" i="7"/>
  <c r="B10" i="7"/>
  <c r="B11" i="7"/>
  <c r="B2" i="7"/>
  <c r="J6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2" i="6"/>
  <c r="J5" i="6"/>
  <c r="J4" i="6"/>
  <c r="J3" i="5"/>
  <c r="J5" i="5"/>
  <c r="J4" i="5"/>
  <c r="C28" i="4"/>
  <c r="E22" i="4"/>
  <c r="E23" i="4"/>
  <c r="E24" i="4"/>
  <c r="E25" i="4"/>
  <c r="E26" i="4"/>
  <c r="E27" i="4"/>
  <c r="E21" i="4"/>
  <c r="B29" i="4" s="1"/>
  <c r="F22" i="4" s="1"/>
  <c r="G22" i="4" s="1"/>
  <c r="H22" i="4" s="1"/>
  <c r="C7" i="4"/>
  <c r="D6" i="4"/>
  <c r="D5" i="4"/>
  <c r="E5" i="4" s="1"/>
  <c r="D4" i="4"/>
  <c r="E4" i="4" s="1"/>
  <c r="D3" i="4"/>
  <c r="C15" i="3"/>
  <c r="D15" i="3"/>
  <c r="B15" i="3"/>
  <c r="D14" i="3"/>
  <c r="C14" i="3"/>
  <c r="B14" i="3"/>
  <c r="I6" i="3"/>
  <c r="H6" i="3"/>
  <c r="G5" i="3"/>
  <c r="I3" i="3"/>
  <c r="H3" i="3"/>
  <c r="G3" i="3"/>
  <c r="G4" i="3"/>
  <c r="H4" i="3"/>
  <c r="I4" i="3"/>
  <c r="H5" i="3"/>
  <c r="I5" i="3"/>
  <c r="G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D10" i="10" l="1"/>
  <c r="D5" i="10" s="1"/>
  <c r="B5" i="10"/>
  <c r="L10" i="10"/>
  <c r="L5" i="10" s="1"/>
  <c r="K10" i="10"/>
  <c r="K5" i="10" s="1"/>
  <c r="L22" i="10"/>
  <c r="K22" i="10"/>
  <c r="J22" i="10"/>
  <c r="M10" i="10"/>
  <c r="M5" i="10" s="1"/>
  <c r="E9" i="10"/>
  <c r="G9" i="10"/>
  <c r="I22" i="10"/>
  <c r="J10" i="10"/>
  <c r="J5" i="10" s="1"/>
  <c r="G10" i="10"/>
  <c r="G5" i="10" s="1"/>
  <c r="F10" i="10"/>
  <c r="F5" i="10" s="1"/>
  <c r="I9" i="10"/>
  <c r="H22" i="10"/>
  <c r="F26" i="10"/>
  <c r="E26" i="10"/>
  <c r="G26" i="10"/>
  <c r="D26" i="10"/>
  <c r="B9" i="10"/>
  <c r="L26" i="10"/>
  <c r="F9" i="10"/>
  <c r="M26" i="10"/>
  <c r="H26" i="10"/>
  <c r="B26" i="10"/>
  <c r="I26" i="10"/>
  <c r="J26" i="10"/>
  <c r="C26" i="10"/>
  <c r="J9" i="10"/>
  <c r="K26" i="10"/>
  <c r="L9" i="10"/>
  <c r="G22" i="10"/>
  <c r="H10" i="10"/>
  <c r="H5" i="10" s="1"/>
  <c r="M22" i="10"/>
  <c r="E10" i="10"/>
  <c r="E5" i="10" s="1"/>
  <c r="C10" i="10"/>
  <c r="C5" i="10" s="1"/>
  <c r="I10" i="10"/>
  <c r="I5" i="10" s="1"/>
  <c r="D9" i="10"/>
  <c r="I12" i="8"/>
  <c r="C22" i="8"/>
  <c r="C23" i="8" s="1"/>
  <c r="F27" i="4"/>
  <c r="G27" i="4" s="1"/>
  <c r="H27" i="4" s="1"/>
  <c r="F25" i="4"/>
  <c r="G25" i="4" s="1"/>
  <c r="H25" i="4" s="1"/>
  <c r="F26" i="4"/>
  <c r="G26" i="4" s="1"/>
  <c r="H26" i="4" s="1"/>
  <c r="F24" i="4"/>
  <c r="G24" i="4" s="1"/>
  <c r="H24" i="4" s="1"/>
  <c r="F23" i="4"/>
  <c r="G23" i="4" s="1"/>
  <c r="H23" i="4" s="1"/>
  <c r="F21" i="4"/>
  <c r="G21" i="4" s="1"/>
  <c r="H21" i="4" s="1"/>
  <c r="E3" i="4"/>
  <c r="E6" i="4"/>
  <c r="D4" i="2"/>
  <c r="D5" i="2"/>
  <c r="D6" i="2"/>
  <c r="D7" i="2"/>
  <c r="D8" i="2"/>
  <c r="D9" i="2"/>
  <c r="D10" i="2"/>
  <c r="D11" i="2"/>
  <c r="D12" i="2"/>
  <c r="D13" i="2"/>
  <c r="D3" i="2"/>
  <c r="C8" i="4" l="1"/>
  <c r="F6" i="4" s="1"/>
  <c r="G6" i="4" s="1"/>
  <c r="H6" i="4" s="1"/>
  <c r="I13" i="8"/>
  <c r="C24" i="8"/>
  <c r="C25" i="8" s="1"/>
  <c r="C26" i="8" s="1"/>
  <c r="H28" i="4"/>
  <c r="B31" i="4" s="1"/>
  <c r="F4" i="4"/>
  <c r="G4" i="4" s="1"/>
  <c r="H4" i="4" s="1"/>
  <c r="F5" i="4"/>
  <c r="G5" i="4" s="1"/>
  <c r="H5" i="4" s="1"/>
  <c r="K14" i="1"/>
  <c r="I14" i="1"/>
  <c r="I15" i="1"/>
  <c r="I16" i="1"/>
  <c r="I17" i="1"/>
  <c r="I18" i="1"/>
  <c r="I19" i="1"/>
  <c r="I20" i="1"/>
  <c r="I21" i="1"/>
  <c r="I22" i="1"/>
  <c r="I23" i="1"/>
  <c r="I24" i="1"/>
  <c r="F3" i="4" l="1"/>
  <c r="G3" i="4" s="1"/>
  <c r="H3" i="4" s="1"/>
  <c r="H7" i="4" s="1"/>
  <c r="C11" i="4" s="1"/>
  <c r="I14" i="8"/>
  <c r="I15" i="8" l="1"/>
  <c r="I16" i="8" s="1"/>
  <c r="I18" i="8" l="1"/>
  <c r="I17" i="8"/>
  <c r="I19" i="8" l="1"/>
  <c r="I20" i="8" l="1"/>
  <c r="I21" i="8" l="1"/>
  <c r="I23" i="8" l="1"/>
  <c r="I22" i="8"/>
</calcChain>
</file>

<file path=xl/sharedStrings.xml><?xml version="1.0" encoding="utf-8"?>
<sst xmlns="http://schemas.openxmlformats.org/spreadsheetml/2006/main" count="546" uniqueCount="331">
  <si>
    <t>Pdt Name</t>
  </si>
  <si>
    <t>Categy. Name</t>
  </si>
  <si>
    <t>Cost Price</t>
  </si>
  <si>
    <t>Selling price</t>
  </si>
  <si>
    <t>P1</t>
  </si>
  <si>
    <t>P2</t>
  </si>
  <si>
    <t>P3</t>
  </si>
  <si>
    <t>P4</t>
  </si>
  <si>
    <t>C1</t>
  </si>
  <si>
    <t>C2</t>
  </si>
  <si>
    <t>C3</t>
  </si>
  <si>
    <t>C4</t>
  </si>
  <si>
    <t>Name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</si>
  <si>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</si>
  <si>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</si>
  <si>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</si>
  <si>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</si>
  <si>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</si>
  <si>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</si>
  <si>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</si>
  <si>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</si>
  <si>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</si>
  <si>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</si>
  <si>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</si>
  <si>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</si>
  <si>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</si>
  <si>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</si>
  <si>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</si>
  <si>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</si>
  <si>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</si>
  <si>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</si>
  <si>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</si>
  <si>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</si>
  <si>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</si>
  <si>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</si>
  <si>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</si>
  <si>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</si>
  <si>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</si>
  <si>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</si>
  <si>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</si>
  <si>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</si>
  <si>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</si>
  <si>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</si>
  <si>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</si>
  <si>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</si>
  <si>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</si>
  <si>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</si>
  <si>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</si>
  <si>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</si>
  <si>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</si>
  <si>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</si>
  <si>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</si>
  <si>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</si>
  <si>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</si>
  <si>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</si>
  <si>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</si>
  <si>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</si>
  <si>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</si>
  <si>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</si>
  <si>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</si>
  <si>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</si>
  <si>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</si>
  <si>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</si>
  <si>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Sub</t>
  </si>
  <si>
    <t>Marks</t>
  </si>
  <si>
    <t>Sci</t>
  </si>
  <si>
    <t>Acc</t>
  </si>
  <si>
    <t>Math</t>
  </si>
  <si>
    <t>Hist</t>
  </si>
  <si>
    <t>Rohit</t>
  </si>
  <si>
    <t>Dhoni</t>
  </si>
  <si>
    <t>Balls Faced</t>
  </si>
  <si>
    <t>Kohli</t>
  </si>
  <si>
    <t>Match1</t>
  </si>
  <si>
    <t>Match2</t>
  </si>
  <si>
    <t>Match3</t>
  </si>
  <si>
    <t>Match4</t>
  </si>
  <si>
    <t>Match5</t>
  </si>
  <si>
    <t>Match6</t>
  </si>
  <si>
    <t>Match7</t>
  </si>
  <si>
    <t>Match8</t>
  </si>
  <si>
    <t>Match9</t>
  </si>
  <si>
    <t>Match10</t>
  </si>
  <si>
    <t>Strike Rate of K</t>
  </si>
  <si>
    <t>Strike rate of r</t>
  </si>
  <si>
    <t>Strikerate of D</t>
  </si>
  <si>
    <t>Average:</t>
  </si>
  <si>
    <t>Std. D</t>
  </si>
  <si>
    <t>100-150</t>
  </si>
  <si>
    <t>150-200</t>
  </si>
  <si>
    <t>200-250</t>
  </si>
  <si>
    <t>250-300</t>
  </si>
  <si>
    <t>Frequency (Fi)</t>
  </si>
  <si>
    <t>XiFi</t>
  </si>
  <si>
    <t xml:space="preserve">Price </t>
  </si>
  <si>
    <t>Mid Pt (Xi)</t>
  </si>
  <si>
    <t>mean</t>
  </si>
  <si>
    <t>SUM(XiFi)/SUM(Fi)</t>
  </si>
  <si>
    <t>Xi-Mean</t>
  </si>
  <si>
    <t>SQ(Xi-Mean)</t>
  </si>
  <si>
    <t>Fi(sq(Xi-Mean)</t>
  </si>
  <si>
    <t>total:</t>
  </si>
  <si>
    <t>std.d:</t>
  </si>
  <si>
    <t>Students</t>
  </si>
  <si>
    <t>30-40</t>
  </si>
  <si>
    <t>40-50</t>
  </si>
  <si>
    <t>60-70</t>
  </si>
  <si>
    <t>50-60</t>
  </si>
  <si>
    <t>70-80</t>
  </si>
  <si>
    <t>80-90</t>
  </si>
  <si>
    <t>90-100</t>
  </si>
  <si>
    <t>MEAN</t>
  </si>
  <si>
    <t>Students (Fi)</t>
  </si>
  <si>
    <t>MidPt (Xi)</t>
  </si>
  <si>
    <t>sq(Xi-Mean)</t>
  </si>
  <si>
    <t>TOTAL</t>
  </si>
  <si>
    <t>STD.D</t>
  </si>
  <si>
    <t>History</t>
  </si>
  <si>
    <t>Maths</t>
  </si>
  <si>
    <t>Accounts</t>
  </si>
  <si>
    <t>Science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</si>
  <si>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</si>
  <si>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</si>
  <si>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</si>
  <si>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</si>
  <si>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</si>
  <si>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</si>
  <si>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</si>
  <si>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</si>
  <si>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</si>
  <si>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</si>
  <si>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</si>
  <si>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</si>
  <si>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</si>
  <si>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</si>
  <si>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</si>
  <si>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</si>
  <si>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</si>
  <si>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</si>
  <si>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</si>
  <si>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</si>
  <si>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</si>
  <si>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</si>
  <si>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</si>
  <si>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</si>
  <si>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</si>
  <si>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</si>
  <si>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</si>
  <si>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</si>
  <si>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</si>
  <si>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</si>
  <si>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</si>
  <si>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</si>
  <si>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</si>
  <si>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</si>
  <si>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</si>
  <si>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</si>
  <si>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</si>
  <si>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</si>
  <si>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</si>
  <si>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</si>
  <si>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</si>
  <si>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</si>
  <si>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</si>
  <si>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</si>
  <si>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</si>
  <si>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</si>
  <si>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</si>
  <si>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</si>
  <si>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</si>
  <si>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</si>
  <si>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</si>
  <si>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</si>
  <si>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</si>
  <si>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</si>
  <si>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</si>
  <si>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</si>
  <si>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</si>
  <si>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</si>
  <si>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</si>
  <si>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</si>
  <si>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</si>
  <si>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</si>
  <si>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</si>
  <si>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</si>
  <si>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</si>
  <si>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</si>
  <si>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</si>
  <si>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</si>
  <si>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</si>
  <si>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</si>
  <si>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</si>
  <si>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</si>
  <si>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</si>
  <si>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</si>
  <si>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</si>
  <si>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</si>
  <si>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</si>
  <si>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</si>
  <si>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</si>
  <si>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</si>
  <si>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</si>
  <si>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</si>
  <si>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</si>
  <si>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</si>
  <si>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</si>
  <si>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</si>
  <si>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</si>
  <si>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</si>
  <si>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</si>
  <si>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</si>
  <si>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</si>
  <si>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</si>
  <si>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</si>
  <si>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</si>
  <si>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</si>
  <si>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</si>
  <si>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</si>
  <si>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</si>
  <si>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</si>
  <si>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</si>
  <si>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1)What are the No. of Students scoring marks above 65 in HISTORY?</t>
  </si>
  <si>
    <t>2)What are the No. of students scoring above 60 in HISTORY and above 100 in ACC?</t>
  </si>
  <si>
    <t>3)What are the No. of students scoring below 65 in SCI, above 60 in HIST and above 80 in ACC?</t>
  </si>
  <si>
    <t>ACC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</si>
  <si>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</si>
  <si>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</si>
  <si>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</si>
  <si>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</si>
  <si>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</si>
  <si>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</si>
  <si>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</si>
  <si>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</si>
  <si>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</si>
  <si>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</si>
  <si>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</si>
  <si>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</si>
  <si>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</si>
  <si>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</si>
  <si>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</si>
  <si>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</si>
  <si>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</si>
  <si>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</si>
  <si>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</si>
  <si>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</si>
  <si>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</si>
  <si>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</si>
  <si>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</si>
  <si>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</si>
  <si>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</si>
  <si>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</si>
  <si>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</si>
  <si>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</si>
  <si>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</si>
  <si>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</si>
  <si>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</si>
  <si>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</si>
  <si>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</si>
  <si>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</si>
  <si>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</si>
  <si>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</si>
  <si>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</si>
  <si>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</si>
  <si>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</si>
  <si>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</si>
  <si>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</si>
  <si>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</si>
  <si>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</si>
  <si>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</si>
  <si>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</si>
  <si>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</si>
  <si>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</si>
  <si>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</si>
  <si>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</si>
  <si>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</si>
  <si>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AVERAGE</t>
  </si>
  <si>
    <t>WHAT IS THE TOTAL MARKS OF STUDENTS IN ACC WHOSE AVERAGE MARKS IS MORE THAN 60</t>
  </si>
  <si>
    <t>WHAT IS THE TOTAL MARKS OF STUDENTS IN MATH WHO SCORED MORE THAN 60 IN SCI AND MORE THAN 50 IN ACC?</t>
  </si>
  <si>
    <t>WHAT IS THE TOTAL MARKS OF STUDENTS IN SCI WHO SCORED LESS THAN 100 IN ACC AND MORE THAN 60 IN MATHS?</t>
  </si>
  <si>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</si>
  <si>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</si>
  <si>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</si>
  <si>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</si>
  <si>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</si>
  <si>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</si>
  <si>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</si>
  <si>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</si>
  <si>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</si>
  <si>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</si>
  <si>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</si>
  <si>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</si>
  <si>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</si>
  <si>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Sales</t>
  </si>
  <si>
    <t>Simple Moving Average:</t>
  </si>
  <si>
    <t xml:space="preserve">Day </t>
  </si>
  <si>
    <t>Contacts</t>
  </si>
  <si>
    <t>here, taken average of last three years</t>
  </si>
  <si>
    <t>Weigthed average:</t>
  </si>
  <si>
    <t>here, weight of last 3 years is 0.33 each (indirectly)</t>
  </si>
  <si>
    <t>weigthed avg. should sum up to100%</t>
  </si>
  <si>
    <t>Day</t>
  </si>
  <si>
    <t>Production</t>
  </si>
  <si>
    <t>here wged avg. of day 3(recent day, so 1) is 40%</t>
  </si>
  <si>
    <t>here wged avg. of day 2 is 35%</t>
  </si>
  <si>
    <t>here wged avg. of day 1 is 25%</t>
  </si>
  <si>
    <t>Dec</t>
  </si>
  <si>
    <t>LEVEL</t>
  </si>
  <si>
    <t>SEASONALITY INDEX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</si>
  <si>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</si>
  <si>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</si>
  <si>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</si>
  <si>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</si>
  <si>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</si>
  <si>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</si>
  <si>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</si>
  <si>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</si>
  <si>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</si>
  <si>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</si>
  <si>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</si>
  <si>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</si>
  <si>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PRDN</t>
  </si>
  <si>
    <t>1) Calculate seasonality index</t>
  </si>
  <si>
    <t>3)Average growth rate</t>
  </si>
  <si>
    <t>4)Calculate Level</t>
  </si>
  <si>
    <t>5) Forcast=level*avg growth rate*avg seasonality index</t>
  </si>
  <si>
    <t>2)Average seasonality index</t>
  </si>
  <si>
    <t>SEA. INDEX</t>
  </si>
  <si>
    <t>avg. sea. Index</t>
  </si>
  <si>
    <t>avg.growth rate</t>
  </si>
  <si>
    <t>forecast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</si>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</sst>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0" borderId="16" xfId="0" applyBorder="1"/>
    <xf numFmtId="0" fontId="0" fillId="0" borderId="5" xfId="0" applyFill="1" applyBorder="1"/>
    <xf numFmtId="0" fontId="0" fillId="0" borderId="17" xfId="0" applyFill="1" applyBorder="1"/>
    <xf numFmtId="0" fontId="0" fillId="0" borderId="2" xfId="0" applyFill="1" applyBorder="1"/>
    <xf numFmtId="0" fontId="0" fillId="0" borderId="18" xfId="0" applyBorder="1"/>
    <xf numFmtId="0" fontId="0" fillId="0" borderId="19" xfId="0" applyBorder="1"/>
    <xf numFmtId="1" fontId="0" fillId="0" borderId="1" xfId="0" applyNumberFormat="1" applyBorder="1"/>
    <xf numFmtId="1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" fontId="0" fillId="0" borderId="0" xfId="0" applyNumberFormat="1"/>
    <xf numFmtId="0" fontId="0" fillId="0" borderId="27" xfId="0" applyFill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0" fontId="0" fillId="0" borderId="20" xfId="0" applyBorder="1"/>
    <xf numFmtId="2" fontId="0" fillId="0" borderId="0" xfId="0" applyNumberFormat="1"/>
    <xf numFmtId="165" fontId="0" fillId="0" borderId="0" xfId="0" applyNumberFormat="1"/>
    <xf numFmtId="0" fontId="0" fillId="3" borderId="2" xfId="0" applyFill="1" applyBorder="1"/>
    <xf numFmtId="0" fontId="0" fillId="5" borderId="0" xfId="0" applyFill="1"/>
    <xf numFmtId="2" fontId="0" fillId="0" borderId="1" xfId="0" applyNumberFormat="1" applyBorder="1"/>
    <xf numFmtId="165" fontId="0" fillId="0" borderId="1" xfId="0" applyNumberFormat="1" applyBorder="1"/>
    <xf numFmtId="0" fontId="0" fillId="3" borderId="8" xfId="0" applyFill="1" applyBorder="1"/>
    <xf numFmtId="0" fontId="0" fillId="3" borderId="0" xfId="0" applyFill="1" applyBorder="1"/>
    <xf numFmtId="2" fontId="0" fillId="0" borderId="0" xfId="0" applyNumberFormat="1" applyBorder="1"/>
    <xf numFmtId="0" fontId="0" fillId="4" borderId="0" xfId="0" applyFill="1" applyBorder="1"/>
    <xf numFmtId="0" fontId="0" fillId="5" borderId="0" xfId="0" applyFill="1" applyBorder="1"/>
    <xf numFmtId="164" fontId="0" fillId="0" borderId="0" xfId="0" applyNumberFormat="1" applyBorder="1"/>
    <xf numFmtId="2" fontId="0" fillId="5" borderId="0" xfId="0" applyNumberFormat="1" applyFill="1"/>
    <xf numFmtId="0" fontId="0" fillId="6" borderId="0" xfId="0" applyFill="1"/>
    <xf numFmtId="0" fontId="2" fillId="0" borderId="0" xfId="0" applyFont="1"/>
    <xf numFmtId="0" fontId="2" fillId="0" borderId="2" xfId="0" applyFont="1" applyBorder="1" applyAlignment="1">
      <alignment wrapText="1"/>
    </xf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29" xfId="0" applyFill="1" applyBorder="1"/>
    <xf numFmtId="0" fontId="0" fillId="7" borderId="30" xfId="0" applyFill="1" applyBorder="1"/>
    <xf numFmtId="0" fontId="0" fillId="7" borderId="31" xfId="0" applyFill="1" applyBorder="1"/>
    <xf numFmtId="0" fontId="0" fillId="7" borderId="32" xfId="0" applyFill="1" applyBorder="1" applyAlignment="1">
      <alignment wrapText="1"/>
    </xf>
    <xf numFmtId="0" fontId="0" fillId="7" borderId="33" xfId="0" applyFill="1" applyBorder="1" applyAlignment="1">
      <alignment wrapText="1"/>
    </xf>
    <xf numFmtId="0" fontId="0" fillId="7" borderId="34" xfId="0" applyFill="1" applyBorder="1" applyAlignment="1">
      <alignment wrapText="1"/>
    </xf>
    <xf numFmtId="0" fontId="0" fillId="7" borderId="35" xfId="0" applyFill="1" applyBorder="1"/>
    <xf numFmtId="0" fontId="0" fillId="7" borderId="36" xfId="0" applyFill="1" applyBorder="1"/>
    <xf numFmtId="0" fontId="0" fillId="7" borderId="37" xfId="0" applyFill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2" fontId="0" fillId="0" borderId="4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8" borderId="3" xfId="0" applyFill="1" applyBorder="1"/>
    <xf numFmtId="0" fontId="0" fillId="8" borderId="5" xfId="0" applyFill="1" applyBorder="1"/>
    <xf numFmtId="0" fontId="0" fillId="8" borderId="0" xfId="0" applyFill="1" applyBorder="1"/>
    <xf numFmtId="0" fontId="0" fillId="8" borderId="4" xfId="0" applyFill="1" applyBorder="1"/>
    <xf numFmtId="0" fontId="0" fillId="8" borderId="32" xfId="0" applyFill="1" applyBorder="1"/>
    <xf numFmtId="0" fontId="0" fillId="8" borderId="33" xfId="0" applyFill="1" applyBorder="1"/>
    <xf numFmtId="0" fontId="0" fillId="8" borderId="34" xfId="0" applyFill="1" applyBorder="1"/>
    <xf numFmtId="0" fontId="0" fillId="8" borderId="9" xfId="0" applyFill="1" applyBorder="1"/>
    <xf numFmtId="0" fontId="0" fillId="0" borderId="0" xfId="0" applyAlignment="1">
      <alignment wrapText="1"/>
    </xf>
    <xf numFmtId="0" fontId="0" fillId="2" borderId="0" xfId="0" applyFill="1"/>
    <xf numFmtId="0" fontId="0" fillId="8" borderId="0" xfId="0" applyFill="1"/>
    <xf numFmtId="0" fontId="0" fillId="8" borderId="0" xfId="0" applyFill="1" applyAlignment="1">
      <alignment horizontal="center" vertical="center"/>
    </xf>
    <xf numFmtId="0" fontId="0" fillId="2" borderId="0" xfId="0" applyFill="1" applyAlignment="1">
      <alignment wrapText="1"/>
    </xf>
    <xf numFmtId="0" fontId="3" fillId="2" borderId="0" xfId="0" applyFont="1" applyFill="1"/>
    <xf numFmtId="0" fontId="3" fillId="9" borderId="0" xfId="0" applyFont="1" applyFill="1"/>
    <xf numFmtId="0" fontId="4" fillId="8" borderId="0" xfId="0" applyFont="1" applyFill="1"/>
    <xf numFmtId="0" fontId="4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75F27-11C8-44D9-A651-29ABBF49D145}">
  <dimension ref="A1:K65"/>
  <sheetViews>
    <sheetView topLeftCell="A7" workbookViewId="0">
      <selection activeCell="I14" sqref="I14:I24"/>
    </sheetView>
  </sheetViews>
  <sheetFormatPr defaultRowHeight="14.5" x14ac:dyDescent="0.35"/>
  <cols>
    <col min="1" max="1" width="8.90625" bestFit="1" customWidth="1"/>
    <col min="2" max="2" width="12.26953125" bestFit="1" customWidth="1"/>
    <col min="3" max="3" width="8.90625" bestFit="1" customWidth="1"/>
    <col min="4" max="4" width="10.6328125" bestFit="1" customWidth="1"/>
    <col min="9" max="9" width="9.26953125" customWidth="1"/>
  </cols>
  <sheetData>
    <row r="1" spans="1:11" x14ac:dyDescent="0.35">
      <c r="A1" s="13" t="s">
        <v>0</v>
      </c>
      <c r="B1" s="14" t="s">
        <v>1</v>
      </c>
      <c r="C1" s="14" t="s">
        <v>2</v>
      </c>
      <c r="D1" s="15" t="s">
        <v>3</v>
      </c>
      <c r="E1" s="5"/>
      <c r="F1" s="6"/>
    </row>
    <row r="2" spans="1:11" x14ac:dyDescent="0.35">
      <c r="A2" s="1" t="s">
        <v>4</v>
      </c>
      <c r="B2" s="1" t="s">
        <v>8</v>
      </c>
      <c r="C2" s="1">
        <v>100</v>
      </c>
      <c r="D2" s="1">
        <v>120</v>
      </c>
      <c r="E2" s="8"/>
      <c r="F2" s="9"/>
    </row>
    <row r="3" spans="1:11" x14ac:dyDescent="0.35">
      <c r="A3" s="1" t="s">
        <v>5</v>
      </c>
      <c r="B3" s="1" t="s">
        <v>9</v>
      </c>
      <c r="C3" s="1">
        <v>110</v>
      </c>
      <c r="D3" s="1">
        <v>120</v>
      </c>
      <c r="E3" s="8"/>
      <c r="F3" s="9"/>
    </row>
    <row r="4" spans="1:11" x14ac:dyDescent="0.35">
      <c r="A4" s="1" t="s">
        <v>6</v>
      </c>
      <c r="B4" s="1" t="s">
        <v>10</v>
      </c>
      <c r="C4" s="1">
        <v>120</v>
      </c>
      <c r="D4" s="1">
        <v>130</v>
      </c>
      <c r="E4" s="8"/>
      <c r="F4" s="9"/>
    </row>
    <row r="5" spans="1:11" x14ac:dyDescent="0.35">
      <c r="A5" s="1" t="s">
        <v>7</v>
      </c>
      <c r="B5" s="1" t="s">
        <v>11</v>
      </c>
      <c r="C5" s="1">
        <v>105</v>
      </c>
      <c r="D5" s="1">
        <v>110</v>
      </c>
      <c r="E5" s="8"/>
      <c r="F5" s="9"/>
    </row>
    <row r="6" spans="1:11" x14ac:dyDescent="0.35">
      <c r="A6" s="1" t="s">
        <v>4</v>
      </c>
      <c r="B6" s="1" t="s">
        <v>8</v>
      </c>
      <c r="C6" s="1">
        <v>100</v>
      </c>
      <c r="D6" s="1">
        <v>120</v>
      </c>
      <c r="E6" s="8"/>
      <c r="F6" s="9"/>
    </row>
    <row r="7" spans="1:11" x14ac:dyDescent="0.35">
      <c r="A7" s="1" t="s">
        <v>5</v>
      </c>
      <c r="B7" s="1" t="s">
        <v>9</v>
      </c>
      <c r="C7" s="1">
        <v>110</v>
      </c>
      <c r="D7" s="1">
        <v>120</v>
      </c>
      <c r="E7" s="8"/>
      <c r="F7" s="9"/>
    </row>
    <row r="8" spans="1:11" x14ac:dyDescent="0.35">
      <c r="A8" s="1" t="s">
        <v>6</v>
      </c>
      <c r="B8" s="1" t="s">
        <v>10</v>
      </c>
      <c r="C8" s="1">
        <v>170</v>
      </c>
      <c r="D8" s="1">
        <v>130</v>
      </c>
      <c r="E8" s="8"/>
      <c r="F8" s="9"/>
    </row>
    <row r="9" spans="1:11" x14ac:dyDescent="0.35">
      <c r="A9" s="1" t="s">
        <v>7</v>
      </c>
      <c r="B9" s="1" t="s">
        <v>11</v>
      </c>
      <c r="C9" s="1">
        <v>105</v>
      </c>
      <c r="D9" s="1">
        <v>110</v>
      </c>
      <c r="E9" s="8"/>
      <c r="F9" s="9"/>
    </row>
    <row r="10" spans="1:11" x14ac:dyDescent="0.35">
      <c r="A10" s="7"/>
      <c r="B10" s="8"/>
      <c r="C10" s="8"/>
      <c r="D10" s="8"/>
      <c r="E10" s="8"/>
      <c r="F10" s="9"/>
    </row>
    <row r="11" spans="1:11" ht="15" thickBot="1" x14ac:dyDescent="0.4">
      <c r="A11" s="10"/>
      <c r="B11" s="11"/>
      <c r="C11" s="11"/>
      <c r="D11" s="11"/>
      <c r="E11" s="11"/>
      <c r="F11" s="12"/>
    </row>
    <row r="12" spans="1:11" ht="15" thickBot="1" x14ac:dyDescent="0.4">
      <c r="A12" s="16"/>
      <c r="B12" s="5"/>
      <c r="C12" s="5"/>
      <c r="D12" s="5"/>
      <c r="E12" s="5"/>
      <c r="F12" s="6"/>
    </row>
    <row r="13" spans="1:11" ht="15" thickBot="1" x14ac:dyDescent="0.4">
      <c r="A13" s="29" t="s">
        <v>12</v>
      </c>
      <c r="B13" s="2" t="s">
        <v>68</v>
      </c>
      <c r="C13" s="3" t="s">
        <v>66</v>
      </c>
      <c r="D13" s="3" t="s">
        <v>67</v>
      </c>
      <c r="E13" s="4" t="s">
        <v>65</v>
      </c>
      <c r="F13" s="8"/>
      <c r="G13" s="19" t="s">
        <v>12</v>
      </c>
      <c r="H13" s="18" t="s">
        <v>63</v>
      </c>
      <c r="I13" s="17" t="s">
        <v>64</v>
      </c>
      <c r="K13" t="s">
        <v>64</v>
      </c>
    </row>
    <row r="14" spans="1:11" x14ac:dyDescent="0.35">
      <c r="A14" s="26" t="s">
        <v>13</v>
      </c>
      <c r="B14" s="23">
        <v>50</v>
      </c>
      <c r="C14" s="23">
        <v>67</v>
      </c>
      <c r="D14" s="23">
        <v>80</v>
      </c>
      <c r="E14" s="23">
        <v>64</v>
      </c>
      <c r="F14" s="9"/>
      <c r="G14" s="20" t="s">
        <v>13</v>
      </c>
      <c r="H14" s="24" t="s">
        <v>68</v>
      </c>
      <c r="I14" s="23">
        <f>INDEX($A$13:$E$63,MATCH(G14,$A$13:$A$63,0),MATCH(H14,$A$13:$E$13,0))</f>
        <v>50</v>
      </c>
      <c r="K14">
        <f>INDEX(A13:E63,MATCH(G14,A13:A63,0),MATCH(H14,A13:E13,0))</f>
        <v>50</v>
      </c>
    </row>
    <row r="15" spans="1:11" x14ac:dyDescent="0.35">
      <c r="A15" s="27" t="s">
        <v>14</v>
      </c>
      <c r="B15" s="22">
        <v>51</v>
      </c>
      <c r="C15" s="22">
        <v>68</v>
      </c>
      <c r="D15" s="22">
        <v>81</v>
      </c>
      <c r="E15" s="22">
        <v>63</v>
      </c>
      <c r="F15" s="9"/>
      <c r="G15" s="20" t="s">
        <v>16</v>
      </c>
      <c r="H15" s="25" t="s">
        <v>65</v>
      </c>
      <c r="I15" s="22">
        <f t="shared" ref="I15:I24" si="0">INDEX($A$13:$E$63,MATCH(G15,$A$13:$A$63,0),MATCH(H15,$A$13:$E$13,0))</f>
        <v>61</v>
      </c>
    </row>
    <row r="16" spans="1:11" x14ac:dyDescent="0.35">
      <c r="A16" s="27" t="s">
        <v>15</v>
      </c>
      <c r="B16" s="22">
        <v>48</v>
      </c>
      <c r="C16" s="22">
        <v>64</v>
      </c>
      <c r="D16" s="22">
        <v>79</v>
      </c>
      <c r="E16" s="22">
        <v>62</v>
      </c>
      <c r="F16" s="9"/>
      <c r="G16" s="20" t="s">
        <v>18</v>
      </c>
      <c r="H16" s="25" t="s">
        <v>66</v>
      </c>
      <c r="I16" s="22">
        <f t="shared" si="0"/>
        <v>60.3333333333333</v>
      </c>
    </row>
    <row r="17" spans="1:9" x14ac:dyDescent="0.35">
      <c r="A17" s="27" t="s">
        <v>16</v>
      </c>
      <c r="B17" s="22">
        <v>47.6666666666667</v>
      </c>
      <c r="C17" s="22">
        <v>63.3333333333333</v>
      </c>
      <c r="D17" s="22">
        <v>79</v>
      </c>
      <c r="E17" s="22">
        <v>61</v>
      </c>
      <c r="F17" s="9"/>
      <c r="G17" s="20" t="s">
        <v>22</v>
      </c>
      <c r="H17" s="25" t="s">
        <v>67</v>
      </c>
      <c r="I17" s="22">
        <f t="shared" si="0"/>
        <v>76</v>
      </c>
    </row>
    <row r="18" spans="1:9" x14ac:dyDescent="0.35">
      <c r="A18" s="27" t="s">
        <v>17</v>
      </c>
      <c r="B18" s="22">
        <v>46.6666666666667</v>
      </c>
      <c r="C18" s="22">
        <v>61.8333333333333</v>
      </c>
      <c r="D18" s="22">
        <v>78.5</v>
      </c>
      <c r="E18" s="22">
        <v>60</v>
      </c>
      <c r="F18" s="9"/>
      <c r="G18" s="20" t="s">
        <v>29</v>
      </c>
      <c r="H18" s="25" t="s">
        <v>68</v>
      </c>
      <c r="I18" s="22">
        <f t="shared" si="0"/>
        <v>34.6666666666667</v>
      </c>
    </row>
    <row r="19" spans="1:9" x14ac:dyDescent="0.35">
      <c r="A19" s="27" t="s">
        <v>18</v>
      </c>
      <c r="B19" s="22">
        <v>45.6666666666667</v>
      </c>
      <c r="C19" s="22">
        <v>60.3333333333333</v>
      </c>
      <c r="D19" s="22">
        <v>78</v>
      </c>
      <c r="E19" s="22">
        <v>59</v>
      </c>
      <c r="F19" s="9"/>
      <c r="G19" s="20" t="s">
        <v>32</v>
      </c>
      <c r="H19" s="25" t="s">
        <v>65</v>
      </c>
      <c r="I19" s="22">
        <f t="shared" si="0"/>
        <v>45</v>
      </c>
    </row>
    <row r="20" spans="1:9" x14ac:dyDescent="0.35">
      <c r="A20" s="27" t="s">
        <v>19</v>
      </c>
      <c r="B20" s="22">
        <v>44.6666666666667</v>
      </c>
      <c r="C20" s="22">
        <v>58.8333333333333</v>
      </c>
      <c r="D20" s="22">
        <v>77.5</v>
      </c>
      <c r="E20" s="22">
        <v>58</v>
      </c>
      <c r="F20" s="9"/>
      <c r="G20" s="20" t="s">
        <v>52</v>
      </c>
      <c r="H20" s="25" t="s">
        <v>66</v>
      </c>
      <c r="I20" s="22">
        <f t="shared" si="0"/>
        <v>9.3333333333333304</v>
      </c>
    </row>
    <row r="21" spans="1:9" x14ac:dyDescent="0.35">
      <c r="A21" s="27" t="s">
        <v>20</v>
      </c>
      <c r="B21" s="22">
        <v>43.6666666666667</v>
      </c>
      <c r="C21" s="22">
        <v>57.3333333333333</v>
      </c>
      <c r="D21" s="22">
        <v>77</v>
      </c>
      <c r="E21" s="22">
        <v>57</v>
      </c>
      <c r="F21" s="9"/>
      <c r="G21" s="20" t="s">
        <v>13</v>
      </c>
      <c r="H21" s="25" t="s">
        <v>67</v>
      </c>
      <c r="I21" s="22">
        <f t="shared" si="0"/>
        <v>80</v>
      </c>
    </row>
    <row r="22" spans="1:9" x14ac:dyDescent="0.35">
      <c r="A22" s="27" t="s">
        <v>21</v>
      </c>
      <c r="B22" s="22">
        <v>42.6666666666667</v>
      </c>
      <c r="C22" s="22">
        <v>55.8333333333333</v>
      </c>
      <c r="D22" s="22">
        <v>76.5</v>
      </c>
      <c r="E22" s="22">
        <v>56</v>
      </c>
      <c r="F22" s="9"/>
      <c r="G22" s="20" t="s">
        <v>32</v>
      </c>
      <c r="H22" s="25" t="s">
        <v>68</v>
      </c>
      <c r="I22" s="22">
        <f t="shared" si="0"/>
        <v>31.6666666666667</v>
      </c>
    </row>
    <row r="23" spans="1:9" x14ac:dyDescent="0.35">
      <c r="A23" s="27" t="s">
        <v>22</v>
      </c>
      <c r="B23" s="22">
        <v>41.6666666666667</v>
      </c>
      <c r="C23" s="22">
        <v>54.3333333333333</v>
      </c>
      <c r="D23" s="22">
        <v>76</v>
      </c>
      <c r="E23" s="22">
        <v>55</v>
      </c>
      <c r="F23" s="9"/>
      <c r="G23" s="20" t="s">
        <v>30</v>
      </c>
      <c r="H23" s="25" t="s">
        <v>65</v>
      </c>
      <c r="I23" s="22">
        <f t="shared" si="0"/>
        <v>47</v>
      </c>
    </row>
    <row r="24" spans="1:9" ht="15" thickBot="1" x14ac:dyDescent="0.4">
      <c r="A24" s="27" t="s">
        <v>23</v>
      </c>
      <c r="B24" s="22">
        <v>40.6666666666667</v>
      </c>
      <c r="C24" s="22">
        <v>52.8333333333333</v>
      </c>
      <c r="D24" s="22">
        <v>75.5</v>
      </c>
      <c r="E24" s="22">
        <v>54</v>
      </c>
      <c r="F24" s="9"/>
      <c r="G24" s="21" t="s">
        <v>22</v>
      </c>
      <c r="H24" s="25" t="s">
        <v>66</v>
      </c>
      <c r="I24" s="22">
        <f t="shared" si="0"/>
        <v>54.3333333333333</v>
      </c>
    </row>
    <row r="25" spans="1:9" x14ac:dyDescent="0.35">
      <c r="A25" s="27" t="s">
        <v>24</v>
      </c>
      <c r="B25" s="22">
        <v>39.6666666666667</v>
      </c>
      <c r="C25" s="22">
        <v>51.3333333333333</v>
      </c>
      <c r="D25" s="22">
        <v>75</v>
      </c>
      <c r="E25" s="22">
        <v>53</v>
      </c>
      <c r="F25" s="9"/>
    </row>
    <row r="26" spans="1:9" x14ac:dyDescent="0.35">
      <c r="A26" s="27" t="s">
        <v>25</v>
      </c>
      <c r="B26" s="22">
        <v>38.6666666666667</v>
      </c>
      <c r="C26" s="22">
        <v>49.8333333333333</v>
      </c>
      <c r="D26" s="22">
        <v>74.5</v>
      </c>
      <c r="E26" s="22">
        <v>52</v>
      </c>
      <c r="F26" s="9"/>
    </row>
    <row r="27" spans="1:9" x14ac:dyDescent="0.35">
      <c r="A27" s="27" t="s">
        <v>26</v>
      </c>
      <c r="B27" s="22">
        <v>37.6666666666667</v>
      </c>
      <c r="C27" s="22">
        <v>48.3333333333333</v>
      </c>
      <c r="D27" s="22">
        <v>74</v>
      </c>
      <c r="E27" s="22">
        <v>51</v>
      </c>
      <c r="F27" s="9"/>
    </row>
    <row r="28" spans="1:9" x14ac:dyDescent="0.35">
      <c r="A28" s="27" t="s">
        <v>27</v>
      </c>
      <c r="B28" s="22">
        <v>36.6666666666667</v>
      </c>
      <c r="C28" s="22">
        <v>46.8333333333333</v>
      </c>
      <c r="D28" s="22">
        <v>73.5</v>
      </c>
      <c r="E28" s="22">
        <v>50</v>
      </c>
      <c r="F28" s="9"/>
    </row>
    <row r="29" spans="1:9" x14ac:dyDescent="0.35">
      <c r="A29" s="27" t="s">
        <v>28</v>
      </c>
      <c r="B29" s="22">
        <v>35.6666666666667</v>
      </c>
      <c r="C29" s="22">
        <v>45.3333333333333</v>
      </c>
      <c r="D29" s="22">
        <v>73</v>
      </c>
      <c r="E29" s="22">
        <v>49</v>
      </c>
      <c r="F29" s="9"/>
    </row>
    <row r="30" spans="1:9" x14ac:dyDescent="0.35">
      <c r="A30" s="27" t="s">
        <v>29</v>
      </c>
      <c r="B30" s="22">
        <v>34.6666666666667</v>
      </c>
      <c r="C30" s="22">
        <v>43.8333333333333</v>
      </c>
      <c r="D30" s="22">
        <v>72.5</v>
      </c>
      <c r="E30" s="22">
        <v>48</v>
      </c>
      <c r="F30" s="9"/>
    </row>
    <row r="31" spans="1:9" x14ac:dyDescent="0.35">
      <c r="A31" s="27" t="s">
        <v>30</v>
      </c>
      <c r="B31" s="22">
        <v>33.6666666666667</v>
      </c>
      <c r="C31" s="22">
        <v>42.3333333333333</v>
      </c>
      <c r="D31" s="22">
        <v>72</v>
      </c>
      <c r="E31" s="22">
        <v>47</v>
      </c>
      <c r="F31" s="9"/>
    </row>
    <row r="32" spans="1:9" x14ac:dyDescent="0.35">
      <c r="A32" s="27" t="s">
        <v>31</v>
      </c>
      <c r="B32" s="22">
        <v>32.6666666666667</v>
      </c>
      <c r="C32" s="22">
        <v>40.8333333333333</v>
      </c>
      <c r="D32" s="22">
        <v>71.5</v>
      </c>
      <c r="E32" s="22">
        <v>46</v>
      </c>
      <c r="F32" s="9"/>
    </row>
    <row r="33" spans="1:6" x14ac:dyDescent="0.35">
      <c r="A33" s="27" t="s">
        <v>32</v>
      </c>
      <c r="B33" s="22">
        <v>31.6666666666667</v>
      </c>
      <c r="C33" s="22">
        <v>39.3333333333333</v>
      </c>
      <c r="D33" s="22">
        <v>71</v>
      </c>
      <c r="E33" s="22">
        <v>45</v>
      </c>
      <c r="F33" s="9"/>
    </row>
    <row r="34" spans="1:6" x14ac:dyDescent="0.35">
      <c r="A34" s="27" t="s">
        <v>33</v>
      </c>
      <c r="B34" s="22">
        <v>30.6666666666667</v>
      </c>
      <c r="C34" s="22">
        <v>37.8333333333333</v>
      </c>
      <c r="D34" s="22">
        <v>70.5</v>
      </c>
      <c r="E34" s="22">
        <v>44</v>
      </c>
      <c r="F34" s="9"/>
    </row>
    <row r="35" spans="1:6" x14ac:dyDescent="0.35">
      <c r="A35" s="27" t="s">
        <v>34</v>
      </c>
      <c r="B35" s="22">
        <v>29.6666666666667</v>
      </c>
      <c r="C35" s="22">
        <v>36.3333333333333</v>
      </c>
      <c r="D35" s="22">
        <v>70</v>
      </c>
      <c r="E35" s="22">
        <v>43</v>
      </c>
      <c r="F35" s="9"/>
    </row>
    <row r="36" spans="1:6" x14ac:dyDescent="0.35">
      <c r="A36" s="27" t="s">
        <v>35</v>
      </c>
      <c r="B36" s="22">
        <v>28.6666666666667</v>
      </c>
      <c r="C36" s="22">
        <v>34.8333333333333</v>
      </c>
      <c r="D36" s="22">
        <v>69.5</v>
      </c>
      <c r="E36" s="22">
        <v>42</v>
      </c>
      <c r="F36" s="9"/>
    </row>
    <row r="37" spans="1:6" x14ac:dyDescent="0.35">
      <c r="A37" s="27" t="s">
        <v>36</v>
      </c>
      <c r="B37" s="22">
        <v>27.6666666666667</v>
      </c>
      <c r="C37" s="22">
        <v>33.3333333333333</v>
      </c>
      <c r="D37" s="22">
        <v>69</v>
      </c>
      <c r="E37" s="22">
        <v>41</v>
      </c>
      <c r="F37" s="9"/>
    </row>
    <row r="38" spans="1:6" x14ac:dyDescent="0.35">
      <c r="A38" s="27" t="s">
        <v>37</v>
      </c>
      <c r="B38" s="22">
        <v>26.6666666666667</v>
      </c>
      <c r="C38" s="22">
        <v>31.8333333333333</v>
      </c>
      <c r="D38" s="22">
        <v>68.5</v>
      </c>
      <c r="E38" s="22">
        <v>40</v>
      </c>
      <c r="F38" s="9"/>
    </row>
    <row r="39" spans="1:6" x14ac:dyDescent="0.35">
      <c r="A39" s="27" t="s">
        <v>38</v>
      </c>
      <c r="B39" s="22">
        <v>25.6666666666667</v>
      </c>
      <c r="C39" s="22">
        <v>30.3333333333333</v>
      </c>
      <c r="D39" s="22">
        <v>68</v>
      </c>
      <c r="E39" s="22">
        <v>39</v>
      </c>
      <c r="F39" s="9"/>
    </row>
    <row r="40" spans="1:6" x14ac:dyDescent="0.35">
      <c r="A40" s="27" t="s">
        <v>39</v>
      </c>
      <c r="B40" s="22">
        <v>24.6666666666667</v>
      </c>
      <c r="C40" s="22">
        <v>28.8333333333333</v>
      </c>
      <c r="D40" s="22">
        <v>67.5</v>
      </c>
      <c r="E40" s="22">
        <v>38</v>
      </c>
      <c r="F40" s="9"/>
    </row>
    <row r="41" spans="1:6" x14ac:dyDescent="0.35">
      <c r="A41" s="27" t="s">
        <v>40</v>
      </c>
      <c r="B41" s="22">
        <v>23.6666666666667</v>
      </c>
      <c r="C41" s="22">
        <v>27.3333333333333</v>
      </c>
      <c r="D41" s="22">
        <v>67</v>
      </c>
      <c r="E41" s="22">
        <v>37</v>
      </c>
      <c r="F41" s="9"/>
    </row>
    <row r="42" spans="1:6" x14ac:dyDescent="0.35">
      <c r="A42" s="27" t="s">
        <v>41</v>
      </c>
      <c r="B42" s="22">
        <v>22.6666666666667</v>
      </c>
      <c r="C42" s="22">
        <v>25.8333333333333</v>
      </c>
      <c r="D42" s="22">
        <v>66.5</v>
      </c>
      <c r="E42" s="22">
        <v>36</v>
      </c>
      <c r="F42" s="9"/>
    </row>
    <row r="43" spans="1:6" x14ac:dyDescent="0.35">
      <c r="A43" s="27" t="s">
        <v>42</v>
      </c>
      <c r="B43" s="22">
        <v>21.6666666666667</v>
      </c>
      <c r="C43" s="22">
        <v>24.3333333333333</v>
      </c>
      <c r="D43" s="22">
        <v>66</v>
      </c>
      <c r="E43" s="22">
        <v>35</v>
      </c>
      <c r="F43" s="9"/>
    </row>
    <row r="44" spans="1:6" x14ac:dyDescent="0.35">
      <c r="A44" s="27" t="s">
        <v>43</v>
      </c>
      <c r="B44" s="22">
        <v>20.6666666666667</v>
      </c>
      <c r="C44" s="22">
        <v>22.8333333333333</v>
      </c>
      <c r="D44" s="22">
        <v>65.5</v>
      </c>
      <c r="E44" s="22">
        <v>34</v>
      </c>
      <c r="F44" s="9"/>
    </row>
    <row r="45" spans="1:6" x14ac:dyDescent="0.35">
      <c r="A45" s="27" t="s">
        <v>44</v>
      </c>
      <c r="B45" s="22">
        <v>19.6666666666667</v>
      </c>
      <c r="C45" s="22">
        <v>21.3333333333333</v>
      </c>
      <c r="D45" s="22">
        <v>65</v>
      </c>
      <c r="E45" s="22">
        <v>33</v>
      </c>
      <c r="F45" s="9"/>
    </row>
    <row r="46" spans="1:6" x14ac:dyDescent="0.35">
      <c r="A46" s="27" t="s">
        <v>45</v>
      </c>
      <c r="B46" s="22">
        <v>18.6666666666667</v>
      </c>
      <c r="C46" s="22">
        <v>19.8333333333333</v>
      </c>
      <c r="D46" s="22">
        <v>64.5</v>
      </c>
      <c r="E46" s="22">
        <v>32</v>
      </c>
      <c r="F46" s="9"/>
    </row>
    <row r="47" spans="1:6" x14ac:dyDescent="0.35">
      <c r="A47" s="27" t="s">
        <v>46</v>
      </c>
      <c r="B47" s="22">
        <v>17.6666666666667</v>
      </c>
      <c r="C47" s="22">
        <v>18.3333333333333</v>
      </c>
      <c r="D47" s="22">
        <v>64</v>
      </c>
      <c r="E47" s="22">
        <v>31</v>
      </c>
      <c r="F47" s="9"/>
    </row>
    <row r="48" spans="1:6" x14ac:dyDescent="0.35">
      <c r="A48" s="27" t="s">
        <v>47</v>
      </c>
      <c r="B48" s="22">
        <v>16.6666666666667</v>
      </c>
      <c r="C48" s="22">
        <v>16.8333333333333</v>
      </c>
      <c r="D48" s="22">
        <v>63.5</v>
      </c>
      <c r="E48" s="22">
        <v>30</v>
      </c>
      <c r="F48" s="9"/>
    </row>
    <row r="49" spans="1:6" x14ac:dyDescent="0.35">
      <c r="A49" s="27" t="s">
        <v>48</v>
      </c>
      <c r="B49" s="22">
        <v>15.6666666666667</v>
      </c>
      <c r="C49" s="22">
        <v>15.3333333333333</v>
      </c>
      <c r="D49" s="22">
        <v>63</v>
      </c>
      <c r="E49" s="22">
        <v>29</v>
      </c>
      <c r="F49" s="9"/>
    </row>
    <row r="50" spans="1:6" x14ac:dyDescent="0.35">
      <c r="A50" s="27" t="s">
        <v>49</v>
      </c>
      <c r="B50" s="22">
        <v>14.6666666666667</v>
      </c>
      <c r="C50" s="22">
        <v>13.8333333333333</v>
      </c>
      <c r="D50" s="22">
        <v>62.5</v>
      </c>
      <c r="E50" s="22">
        <v>28</v>
      </c>
      <c r="F50" s="9"/>
    </row>
    <row r="51" spans="1:6" x14ac:dyDescent="0.35">
      <c r="A51" s="27" t="s">
        <v>50</v>
      </c>
      <c r="B51" s="22">
        <v>13.6666666666667</v>
      </c>
      <c r="C51" s="22">
        <v>12.3333333333333</v>
      </c>
      <c r="D51" s="22">
        <v>62</v>
      </c>
      <c r="E51" s="22">
        <v>27</v>
      </c>
      <c r="F51" s="9"/>
    </row>
    <row r="52" spans="1:6" x14ac:dyDescent="0.35">
      <c r="A52" s="27" t="s">
        <v>51</v>
      </c>
      <c r="B52" s="22">
        <v>12.6666666666667</v>
      </c>
      <c r="C52" s="22">
        <v>10.8333333333333</v>
      </c>
      <c r="D52" s="22">
        <v>61.5</v>
      </c>
      <c r="E52" s="22">
        <v>26</v>
      </c>
      <c r="F52" s="9"/>
    </row>
    <row r="53" spans="1:6" x14ac:dyDescent="0.35">
      <c r="A53" s="27" t="s">
        <v>52</v>
      </c>
      <c r="B53" s="22">
        <v>11.6666666666667</v>
      </c>
      <c r="C53" s="22">
        <v>9.3333333333333304</v>
      </c>
      <c r="D53" s="22">
        <v>61</v>
      </c>
      <c r="E53" s="22">
        <v>25</v>
      </c>
      <c r="F53" s="9"/>
    </row>
    <row r="54" spans="1:6" x14ac:dyDescent="0.35">
      <c r="A54" s="27" t="s">
        <v>53</v>
      </c>
      <c r="B54" s="22">
        <v>10.6666666666667</v>
      </c>
      <c r="C54" s="22">
        <v>7.8333333333333304</v>
      </c>
      <c r="D54" s="22">
        <v>60.5</v>
      </c>
      <c r="E54" s="22">
        <v>24</v>
      </c>
      <c r="F54" s="9"/>
    </row>
    <row r="55" spans="1:6" x14ac:dyDescent="0.35">
      <c r="A55" s="27" t="s">
        <v>54</v>
      </c>
      <c r="B55" s="22">
        <v>9.6666666666666607</v>
      </c>
      <c r="C55" s="22">
        <v>6.3333333333333304</v>
      </c>
      <c r="D55" s="22">
        <v>60</v>
      </c>
      <c r="E55" s="22">
        <v>23</v>
      </c>
      <c r="F55" s="9"/>
    </row>
    <row r="56" spans="1:6" x14ac:dyDescent="0.35">
      <c r="A56" s="27" t="s">
        <v>55</v>
      </c>
      <c r="B56" s="22">
        <v>8.6666666666666607</v>
      </c>
      <c r="C56" s="22">
        <v>4.8333333333333304</v>
      </c>
      <c r="D56" s="22">
        <v>59.5</v>
      </c>
      <c r="E56" s="22">
        <v>22</v>
      </c>
      <c r="F56" s="9"/>
    </row>
    <row r="57" spans="1:6" x14ac:dyDescent="0.35">
      <c r="A57" s="27" t="s">
        <v>56</v>
      </c>
      <c r="B57" s="22">
        <v>7.6666666666666599</v>
      </c>
      <c r="C57" s="22">
        <v>3.3333333333333299</v>
      </c>
      <c r="D57" s="22">
        <v>59</v>
      </c>
      <c r="E57" s="22">
        <v>21</v>
      </c>
      <c r="F57" s="9"/>
    </row>
    <row r="58" spans="1:6" x14ac:dyDescent="0.35">
      <c r="A58" s="27" t="s">
        <v>57</v>
      </c>
      <c r="B58" s="22">
        <v>6.6666666666666599</v>
      </c>
      <c r="C58" s="22">
        <v>1.8333333333333299</v>
      </c>
      <c r="D58" s="22">
        <v>58.5</v>
      </c>
      <c r="E58" s="22">
        <v>20</v>
      </c>
      <c r="F58" s="9"/>
    </row>
    <row r="59" spans="1:6" x14ac:dyDescent="0.35">
      <c r="A59" s="27" t="s">
        <v>58</v>
      </c>
      <c r="B59" s="22">
        <v>5.6666666666666599</v>
      </c>
      <c r="C59" s="22">
        <v>0.33333333333332898</v>
      </c>
      <c r="D59" s="22">
        <v>58</v>
      </c>
      <c r="E59" s="22">
        <v>19</v>
      </c>
      <c r="F59" s="9"/>
    </row>
    <row r="60" spans="1:6" x14ac:dyDescent="0.35">
      <c r="A60" s="27" t="s">
        <v>59</v>
      </c>
      <c r="B60" s="22">
        <v>4.6666666666666599</v>
      </c>
      <c r="C60" s="22">
        <v>-1.1666666666666701</v>
      </c>
      <c r="D60" s="22">
        <v>57.5</v>
      </c>
      <c r="E60" s="22">
        <v>18</v>
      </c>
      <c r="F60" s="9"/>
    </row>
    <row r="61" spans="1:6" x14ac:dyDescent="0.35">
      <c r="A61" s="27" t="s">
        <v>60</v>
      </c>
      <c r="B61" s="22">
        <v>3.6666666666666599</v>
      </c>
      <c r="C61" s="22">
        <v>-2.6666666666666701</v>
      </c>
      <c r="D61" s="22">
        <v>57</v>
      </c>
      <c r="E61" s="22">
        <v>17</v>
      </c>
      <c r="F61" s="9"/>
    </row>
    <row r="62" spans="1:6" x14ac:dyDescent="0.35">
      <c r="A62" s="27" t="s">
        <v>61</v>
      </c>
      <c r="B62" s="22">
        <v>2.6666666666666599</v>
      </c>
      <c r="C62" s="22">
        <v>-4.1666666666666696</v>
      </c>
      <c r="D62" s="22">
        <v>56.5</v>
      </c>
      <c r="E62" s="22">
        <v>16</v>
      </c>
      <c r="F62" s="9"/>
    </row>
    <row r="63" spans="1:6" ht="15" thickBot="1" x14ac:dyDescent="0.4">
      <c r="A63" s="28" t="s">
        <v>62</v>
      </c>
      <c r="B63" s="22">
        <v>1.6666666666666601</v>
      </c>
      <c r="C63" s="22">
        <v>-5.6666666666666696</v>
      </c>
      <c r="D63" s="22">
        <v>56</v>
      </c>
      <c r="E63" s="22">
        <v>15</v>
      </c>
      <c r="F63" s="9"/>
    </row>
    <row r="64" spans="1:6" x14ac:dyDescent="0.35">
      <c r="A64" s="7"/>
      <c r="B64" s="8"/>
      <c r="C64" s="8"/>
      <c r="D64" s="8"/>
      <c r="E64" s="8"/>
      <c r="F64" s="9"/>
    </row>
    <row r="65" spans="1:6" ht="15" thickBot="1" x14ac:dyDescent="0.4">
      <c r="A65" s="10"/>
      <c r="B65" s="11"/>
      <c r="C65" s="11"/>
      <c r="D65" s="11"/>
      <c r="E65" s="11"/>
      <c r="F65" s="1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3183-0428-4151-814C-B401E5DC2F11}">
  <dimension ref="A1:P27"/>
  <sheetViews>
    <sheetView topLeftCell="A14" workbookViewId="0">
      <selection activeCell="F29" sqref="F29"/>
    </sheetView>
  </sheetViews>
  <sheetFormatPr defaultRowHeight="14.5" x14ac:dyDescent="0.35"/>
  <cols>
    <col min="1" max="1" width="15.08984375" bestFit="1" customWidth="1"/>
  </cols>
  <sheetData>
    <row r="1" spans="1:16" ht="15" thickBot="1" x14ac:dyDescent="0.4">
      <c r="B1" s="72" t="s">
        <v>281</v>
      </c>
      <c r="C1" s="75" t="s">
        <v>282</v>
      </c>
      <c r="D1" s="75" t="s">
        <v>283</v>
      </c>
      <c r="E1" s="75" t="s">
        <v>284</v>
      </c>
      <c r="F1" s="75" t="s">
        <v>285</v>
      </c>
      <c r="G1" s="75" t="s">
        <v>286</v>
      </c>
      <c r="H1" s="75" t="s">
        <v>287</v>
      </c>
      <c r="I1" s="75" t="s">
        <v>288</v>
      </c>
      <c r="J1" s="75" t="s">
        <v>289</v>
      </c>
      <c r="K1" s="75" t="s">
        <v>290</v>
      </c>
      <c r="L1" s="75" t="s">
        <v>291</v>
      </c>
      <c r="M1" s="73" t="s">
        <v>305</v>
      </c>
    </row>
    <row r="2" spans="1:16" x14ac:dyDescent="0.35">
      <c r="A2" s="76">
        <v>2015</v>
      </c>
      <c r="B2" s="24">
        <v>800</v>
      </c>
      <c r="C2" s="35">
        <v>900</v>
      </c>
      <c r="D2" s="35">
        <v>400</v>
      </c>
      <c r="E2" s="35">
        <v>350</v>
      </c>
      <c r="F2" s="35">
        <v>325</v>
      </c>
      <c r="G2" s="35">
        <v>400</v>
      </c>
      <c r="H2" s="35">
        <v>350</v>
      </c>
      <c r="I2" s="35">
        <v>300</v>
      </c>
      <c r="J2" s="35">
        <v>325</v>
      </c>
      <c r="K2" s="35">
        <v>500</v>
      </c>
      <c r="L2" s="35">
        <v>1000</v>
      </c>
      <c r="M2" s="35">
        <v>1100</v>
      </c>
      <c r="O2">
        <f>AVERAGE(B2:M2)</f>
        <v>562.5</v>
      </c>
    </row>
    <row r="3" spans="1:16" x14ac:dyDescent="0.35">
      <c r="A3" s="77">
        <v>2016</v>
      </c>
      <c r="B3" s="25">
        <f>B2*1.05</f>
        <v>840</v>
      </c>
      <c r="C3" s="1">
        <f t="shared" ref="C3:M3" si="0">C2*1.05</f>
        <v>945</v>
      </c>
      <c r="D3" s="1">
        <f t="shared" si="0"/>
        <v>420</v>
      </c>
      <c r="E3" s="1">
        <f t="shared" si="0"/>
        <v>367.5</v>
      </c>
      <c r="F3" s="1">
        <f t="shared" si="0"/>
        <v>341.25</v>
      </c>
      <c r="G3" s="1">
        <f t="shared" si="0"/>
        <v>420</v>
      </c>
      <c r="H3" s="1">
        <f t="shared" si="0"/>
        <v>367.5</v>
      </c>
      <c r="I3" s="1">
        <f t="shared" si="0"/>
        <v>315</v>
      </c>
      <c r="J3" s="1">
        <f t="shared" si="0"/>
        <v>341.25</v>
      </c>
      <c r="K3" s="1">
        <f t="shared" si="0"/>
        <v>525</v>
      </c>
      <c r="L3" s="1">
        <f t="shared" si="0"/>
        <v>1050</v>
      </c>
      <c r="M3" s="1">
        <f t="shared" si="0"/>
        <v>1155</v>
      </c>
      <c r="O3">
        <f>AVERAGE(B3:M3)</f>
        <v>590.625</v>
      </c>
    </row>
    <row r="4" spans="1:16" ht="15" thickBot="1" x14ac:dyDescent="0.4">
      <c r="A4" s="78">
        <v>2017</v>
      </c>
      <c r="B4" s="25">
        <f>B3*1.02</f>
        <v>856.80000000000007</v>
      </c>
      <c r="C4" s="1">
        <f t="shared" ref="C4:M4" si="1">C3*1.02</f>
        <v>963.9</v>
      </c>
      <c r="D4" s="1">
        <f t="shared" si="1"/>
        <v>428.40000000000003</v>
      </c>
      <c r="E4" s="1">
        <f t="shared" si="1"/>
        <v>374.85</v>
      </c>
      <c r="F4" s="1">
        <f t="shared" si="1"/>
        <v>348.07499999999999</v>
      </c>
      <c r="G4" s="1">
        <f t="shared" si="1"/>
        <v>428.40000000000003</v>
      </c>
      <c r="H4" s="1">
        <f t="shared" si="1"/>
        <v>374.85</v>
      </c>
      <c r="I4" s="1">
        <f t="shared" si="1"/>
        <v>321.3</v>
      </c>
      <c r="J4" s="1">
        <f t="shared" si="1"/>
        <v>348.07499999999999</v>
      </c>
      <c r="K4" s="1">
        <f t="shared" si="1"/>
        <v>535.5</v>
      </c>
      <c r="L4" s="1">
        <f t="shared" si="1"/>
        <v>1071</v>
      </c>
      <c r="M4" s="1">
        <f t="shared" si="1"/>
        <v>1178.0999999999999</v>
      </c>
      <c r="O4">
        <f>AVERAGE(B4:M4)</f>
        <v>602.4375</v>
      </c>
      <c r="P4" t="s">
        <v>306</v>
      </c>
    </row>
    <row r="5" spans="1:16" x14ac:dyDescent="0.35">
      <c r="A5" s="79">
        <v>2018</v>
      </c>
      <c r="B5">
        <f>$O$4*B10</f>
        <v>856.80000000000007</v>
      </c>
      <c r="C5">
        <f t="shared" ref="C5:M5" si="2">$O$4*C10</f>
        <v>1002.3749999999999</v>
      </c>
      <c r="D5">
        <f t="shared" si="2"/>
        <v>472.28953229398661</v>
      </c>
      <c r="E5">
        <f t="shared" si="2"/>
        <v>404.51438848920867</v>
      </c>
      <c r="F5">
        <f t="shared" si="2"/>
        <v>362.39170951156814</v>
      </c>
      <c r="G5">
        <f t="shared" si="2"/>
        <v>424.85950413223139</v>
      </c>
      <c r="H5">
        <f t="shared" si="2"/>
        <v>356.73036253776434</v>
      </c>
      <c r="I5">
        <f t="shared" si="2"/>
        <v>286.30693069306932</v>
      </c>
      <c r="J5">
        <f t="shared" si="2"/>
        <v>280.70564516129031</v>
      </c>
      <c r="K5">
        <f t="shared" si="2"/>
        <v>380.98814229249012</v>
      </c>
      <c r="L5">
        <f t="shared" si="2"/>
        <v>678.80281690140851</v>
      </c>
      <c r="M5">
        <f t="shared" si="2"/>
        <v>797.21052631578948</v>
      </c>
    </row>
    <row r="6" spans="1:16" ht="15" thickBot="1" x14ac:dyDescent="0.4"/>
    <row r="7" spans="1:16" ht="29.5" thickBot="1" x14ac:dyDescent="0.4">
      <c r="A7" s="71" t="s">
        <v>307</v>
      </c>
      <c r="B7" s="72" t="s">
        <v>281</v>
      </c>
      <c r="C7" s="75" t="s">
        <v>282</v>
      </c>
      <c r="D7" s="75" t="s">
        <v>283</v>
      </c>
      <c r="E7" s="75" t="s">
        <v>284</v>
      </c>
      <c r="F7" s="75" t="s">
        <v>285</v>
      </c>
      <c r="G7" s="75" t="s">
        <v>286</v>
      </c>
      <c r="H7" s="75" t="s">
        <v>287</v>
      </c>
      <c r="I7" s="75" t="s">
        <v>288</v>
      </c>
      <c r="J7" s="75" t="s">
        <v>289</v>
      </c>
      <c r="K7" s="75" t="s">
        <v>290</v>
      </c>
      <c r="L7" s="75" t="s">
        <v>291</v>
      </c>
      <c r="M7" s="73" t="s">
        <v>305</v>
      </c>
    </row>
    <row r="8" spans="1:16" x14ac:dyDescent="0.35">
      <c r="A8" s="76">
        <v>2015</v>
      </c>
      <c r="B8" s="24">
        <f>B2/$O$2</f>
        <v>1.4222222222222223</v>
      </c>
      <c r="C8" s="35">
        <f t="shared" ref="C8:M8" si="3">C2/$O$2</f>
        <v>1.6</v>
      </c>
      <c r="D8" s="35">
        <f t="shared" si="3"/>
        <v>0.71111111111111114</v>
      </c>
      <c r="E8" s="35">
        <f t="shared" si="3"/>
        <v>0.62222222222222223</v>
      </c>
      <c r="F8" s="35">
        <f t="shared" si="3"/>
        <v>0.57777777777777772</v>
      </c>
      <c r="G8" s="35">
        <f t="shared" si="3"/>
        <v>0.71111111111111114</v>
      </c>
      <c r="H8" s="35">
        <f t="shared" si="3"/>
        <v>0.62222222222222223</v>
      </c>
      <c r="I8" s="35">
        <f t="shared" si="3"/>
        <v>0.53333333333333333</v>
      </c>
      <c r="J8" s="35">
        <f t="shared" si="3"/>
        <v>0.57777777777777772</v>
      </c>
      <c r="K8" s="35">
        <f t="shared" si="3"/>
        <v>0.88888888888888884</v>
      </c>
      <c r="L8" s="35">
        <f t="shared" si="3"/>
        <v>1.7777777777777777</v>
      </c>
      <c r="M8" s="35">
        <f t="shared" si="3"/>
        <v>1.9555555555555555</v>
      </c>
    </row>
    <row r="9" spans="1:16" x14ac:dyDescent="0.35">
      <c r="A9" s="77">
        <v>2016</v>
      </c>
      <c r="B9" s="25">
        <f>B3/$O$3</f>
        <v>1.4222222222222223</v>
      </c>
      <c r="C9" s="1">
        <f t="shared" ref="C9:M9" si="4">C3/$O$3</f>
        <v>1.6</v>
      </c>
      <c r="D9" s="1">
        <f t="shared" si="4"/>
        <v>0.71111111111111114</v>
      </c>
      <c r="E9" s="1">
        <f t="shared" si="4"/>
        <v>0.62222222222222223</v>
      </c>
      <c r="F9" s="1">
        <f t="shared" si="4"/>
        <v>0.57777777777777772</v>
      </c>
      <c r="G9" s="1">
        <f t="shared" si="4"/>
        <v>0.71111111111111114</v>
      </c>
      <c r="H9" s="1">
        <f t="shared" si="4"/>
        <v>0.62222222222222223</v>
      </c>
      <c r="I9" s="1">
        <f t="shared" si="4"/>
        <v>0.53333333333333333</v>
      </c>
      <c r="J9" s="1">
        <f t="shared" si="4"/>
        <v>0.57777777777777772</v>
      </c>
      <c r="K9" s="1">
        <f t="shared" si="4"/>
        <v>0.88888888888888884</v>
      </c>
      <c r="L9" s="1">
        <f t="shared" si="4"/>
        <v>1.7777777777777777</v>
      </c>
      <c r="M9" s="1">
        <f t="shared" si="4"/>
        <v>1.9555555555555555</v>
      </c>
    </row>
    <row r="10" spans="1:16" ht="15" thickBot="1" x14ac:dyDescent="0.4">
      <c r="A10" s="78">
        <v>2017</v>
      </c>
      <c r="B10" s="25">
        <f>B4/AVERAGE(B4:M4)</f>
        <v>1.4222222222222223</v>
      </c>
      <c r="C10" s="1">
        <f t="shared" ref="C10:M10" si="5">C4/AVERAGE(C4:N4)</f>
        <v>1.6638655462184873</v>
      </c>
      <c r="D10" s="1">
        <f t="shared" si="5"/>
        <v>0.78396436525612467</v>
      </c>
      <c r="E10" s="1">
        <f t="shared" si="5"/>
        <v>0.67146282973621108</v>
      </c>
      <c r="F10" s="1">
        <f t="shared" si="5"/>
        <v>0.60154241645244222</v>
      </c>
      <c r="G10" s="1">
        <f t="shared" si="5"/>
        <v>0.70523415977961434</v>
      </c>
      <c r="H10" s="1">
        <f t="shared" si="5"/>
        <v>0.59214501510574014</v>
      </c>
      <c r="I10" s="1">
        <f t="shared" si="5"/>
        <v>0.47524752475247523</v>
      </c>
      <c r="J10" s="1">
        <f t="shared" si="5"/>
        <v>0.46594982078853042</v>
      </c>
      <c r="K10" s="1">
        <f t="shared" si="5"/>
        <v>0.6324110671936759</v>
      </c>
      <c r="L10" s="1">
        <f t="shared" si="5"/>
        <v>1.1267605633802817</v>
      </c>
      <c r="M10" s="1">
        <f t="shared" si="5"/>
        <v>1.3233082706766917</v>
      </c>
    </row>
    <row r="12" spans="1:16" x14ac:dyDescent="0.35">
      <c r="A12">
        <v>2018</v>
      </c>
    </row>
    <row r="18" spans="1:16" x14ac:dyDescent="0.35">
      <c r="B18" t="s">
        <v>281</v>
      </c>
      <c r="C18" t="s">
        <v>282</v>
      </c>
      <c r="D18" t="s">
        <v>283</v>
      </c>
      <c r="E18" t="s">
        <v>284</v>
      </c>
      <c r="F18" t="s">
        <v>285</v>
      </c>
      <c r="G18" t="s">
        <v>286</v>
      </c>
      <c r="H18" t="s">
        <v>287</v>
      </c>
      <c r="I18" t="s">
        <v>288</v>
      </c>
      <c r="J18" t="s">
        <v>289</v>
      </c>
      <c r="K18" t="s">
        <v>290</v>
      </c>
      <c r="L18" t="s">
        <v>291</v>
      </c>
      <c r="M18" t="s">
        <v>305</v>
      </c>
    </row>
    <row r="19" spans="1:16" x14ac:dyDescent="0.35">
      <c r="A19">
        <v>2015</v>
      </c>
      <c r="B19" s="30">
        <v>800</v>
      </c>
      <c r="C19" s="30">
        <v>900</v>
      </c>
      <c r="D19" s="30">
        <v>400</v>
      </c>
      <c r="E19" s="30">
        <v>350</v>
      </c>
      <c r="F19" s="30">
        <v>325</v>
      </c>
      <c r="G19" s="30">
        <v>400</v>
      </c>
      <c r="H19" s="30">
        <v>350</v>
      </c>
      <c r="I19" s="30">
        <v>300</v>
      </c>
      <c r="J19" s="30">
        <v>325</v>
      </c>
      <c r="K19" s="30">
        <v>500</v>
      </c>
      <c r="L19" s="30">
        <v>1000</v>
      </c>
      <c r="M19" s="30">
        <v>1100</v>
      </c>
      <c r="N19" s="30"/>
      <c r="O19">
        <f>AVERAGE(B19:M19)</f>
        <v>562.5</v>
      </c>
    </row>
    <row r="20" spans="1:16" x14ac:dyDescent="0.35">
      <c r="A20">
        <v>2016</v>
      </c>
      <c r="B20" s="30">
        <f>B19*1.05</f>
        <v>840</v>
      </c>
      <c r="C20" s="30">
        <v>900</v>
      </c>
      <c r="D20" s="30">
        <f t="shared" ref="D20:M20" si="6">D19*1.05</f>
        <v>420</v>
      </c>
      <c r="E20" s="30">
        <v>400</v>
      </c>
      <c r="F20" s="30">
        <v>320</v>
      </c>
      <c r="G20" s="30">
        <v>430</v>
      </c>
      <c r="H20" s="30">
        <f t="shared" si="6"/>
        <v>367.5</v>
      </c>
      <c r="I20" s="30">
        <f t="shared" si="6"/>
        <v>315</v>
      </c>
      <c r="J20" s="30">
        <f t="shared" si="6"/>
        <v>341.25</v>
      </c>
      <c r="K20" s="30">
        <f t="shared" si="6"/>
        <v>525</v>
      </c>
      <c r="L20" s="30">
        <f t="shared" si="6"/>
        <v>1050</v>
      </c>
      <c r="M20" s="30">
        <f t="shared" si="6"/>
        <v>1155</v>
      </c>
      <c r="N20" s="30"/>
      <c r="O20">
        <f>AVERAGE(B20:M20)</f>
        <v>588.64583333333337</v>
      </c>
    </row>
    <row r="21" spans="1:16" x14ac:dyDescent="0.35">
      <c r="A21">
        <v>2017</v>
      </c>
      <c r="B21" s="30">
        <f>B20*1.02</f>
        <v>856.80000000000007</v>
      </c>
      <c r="C21" s="30">
        <f t="shared" ref="C21:M21" si="7">C20*1.02</f>
        <v>918</v>
      </c>
      <c r="D21" s="30">
        <f t="shared" si="7"/>
        <v>428.40000000000003</v>
      </c>
      <c r="E21" s="30">
        <f t="shared" si="7"/>
        <v>408</v>
      </c>
      <c r="F21" s="30">
        <f t="shared" si="7"/>
        <v>326.39999999999998</v>
      </c>
      <c r="G21" s="30">
        <f t="shared" si="7"/>
        <v>438.6</v>
      </c>
      <c r="H21" s="30">
        <f t="shared" si="7"/>
        <v>374.85</v>
      </c>
      <c r="I21" s="30">
        <f t="shared" si="7"/>
        <v>321.3</v>
      </c>
      <c r="J21" s="30">
        <f t="shared" si="7"/>
        <v>348.07499999999999</v>
      </c>
      <c r="K21" s="30">
        <f t="shared" si="7"/>
        <v>535.5</v>
      </c>
      <c r="L21" s="30">
        <f t="shared" si="7"/>
        <v>1071</v>
      </c>
      <c r="M21" s="30">
        <f t="shared" si="7"/>
        <v>1178.0999999999999</v>
      </c>
      <c r="N21" s="30"/>
      <c r="O21">
        <f>AVERAGE(B21:M21)</f>
        <v>600.41874999999993</v>
      </c>
      <c r="P21" t="s">
        <v>306</v>
      </c>
    </row>
    <row r="22" spans="1:16" x14ac:dyDescent="0.35">
      <c r="A22">
        <v>2018</v>
      </c>
      <c r="B22" s="30">
        <v>857</v>
      </c>
      <c r="C22" s="30">
        <v>905</v>
      </c>
      <c r="D22" s="30">
        <v>403</v>
      </c>
      <c r="E22" s="30">
        <v>408</v>
      </c>
      <c r="F22" s="30">
        <v>326</v>
      </c>
      <c r="G22" s="30">
        <f t="shared" ref="G22:M22" si="8">$O$4*G27</f>
        <v>434.24415584415596</v>
      </c>
      <c r="H22" s="30">
        <f t="shared" si="8"/>
        <v>356.89295223930714</v>
      </c>
      <c r="I22" s="30">
        <f t="shared" si="8"/>
        <v>286.44948767001239</v>
      </c>
      <c r="J22" s="30">
        <f t="shared" si="8"/>
        <v>280.85744272093353</v>
      </c>
      <c r="K22" s="30">
        <f t="shared" si="8"/>
        <v>381.21535515866793</v>
      </c>
      <c r="L22" s="30">
        <f t="shared" si="8"/>
        <v>679.28371676796314</v>
      </c>
      <c r="M22" s="30">
        <f t="shared" si="8"/>
        <v>798.11541908118761</v>
      </c>
      <c r="N22" s="30"/>
    </row>
    <row r="24" spans="1:16" ht="29" x14ac:dyDescent="0.35">
      <c r="A24" s="80" t="s">
        <v>307</v>
      </c>
      <c r="B24" t="s">
        <v>281</v>
      </c>
      <c r="C24" t="s">
        <v>282</v>
      </c>
      <c r="D24" t="s">
        <v>283</v>
      </c>
      <c r="E24" t="s">
        <v>284</v>
      </c>
      <c r="F24" t="s">
        <v>285</v>
      </c>
      <c r="G24" t="s">
        <v>286</v>
      </c>
      <c r="H24" t="s">
        <v>287</v>
      </c>
      <c r="I24" t="s">
        <v>288</v>
      </c>
      <c r="J24" t="s">
        <v>289</v>
      </c>
      <c r="K24" t="s">
        <v>290</v>
      </c>
      <c r="L24" t="s">
        <v>291</v>
      </c>
      <c r="M24" t="s">
        <v>305</v>
      </c>
    </row>
    <row r="25" spans="1:16" x14ac:dyDescent="0.35">
      <c r="A25">
        <v>2015</v>
      </c>
      <c r="B25">
        <f>B19/$O$2</f>
        <v>1.4222222222222223</v>
      </c>
      <c r="C25">
        <f t="shared" ref="C25:M25" si="9">C19/$O$2</f>
        <v>1.6</v>
      </c>
      <c r="D25">
        <f t="shared" si="9"/>
        <v>0.71111111111111114</v>
      </c>
      <c r="E25">
        <f t="shared" si="9"/>
        <v>0.62222222222222223</v>
      </c>
      <c r="F25">
        <f t="shared" si="9"/>
        <v>0.57777777777777772</v>
      </c>
      <c r="G25">
        <f t="shared" si="9"/>
        <v>0.71111111111111114</v>
      </c>
      <c r="H25">
        <f t="shared" si="9"/>
        <v>0.62222222222222223</v>
      </c>
      <c r="I25">
        <f t="shared" si="9"/>
        <v>0.53333333333333333</v>
      </c>
      <c r="J25">
        <f t="shared" si="9"/>
        <v>0.57777777777777772</v>
      </c>
      <c r="K25">
        <f t="shared" si="9"/>
        <v>0.88888888888888884</v>
      </c>
      <c r="L25">
        <f t="shared" si="9"/>
        <v>1.7777777777777777</v>
      </c>
      <c r="M25">
        <f t="shared" si="9"/>
        <v>1.9555555555555555</v>
      </c>
    </row>
    <row r="26" spans="1:16" x14ac:dyDescent="0.35">
      <c r="A26">
        <v>2016</v>
      </c>
      <c r="B26">
        <f>B20/$O$3</f>
        <v>1.4222222222222223</v>
      </c>
      <c r="C26">
        <f t="shared" ref="C26:M26" si="10">C20/$O$3</f>
        <v>1.5238095238095237</v>
      </c>
      <c r="D26">
        <f t="shared" si="10"/>
        <v>0.71111111111111114</v>
      </c>
      <c r="E26">
        <f t="shared" si="10"/>
        <v>0.67724867724867721</v>
      </c>
      <c r="F26">
        <f t="shared" si="10"/>
        <v>0.54179894179894184</v>
      </c>
      <c r="G26">
        <f t="shared" si="10"/>
        <v>0.72804232804232805</v>
      </c>
      <c r="H26">
        <f t="shared" si="10"/>
        <v>0.62222222222222223</v>
      </c>
      <c r="I26">
        <f t="shared" si="10"/>
        <v>0.53333333333333333</v>
      </c>
      <c r="J26">
        <f t="shared" si="10"/>
        <v>0.57777777777777772</v>
      </c>
      <c r="K26">
        <f t="shared" si="10"/>
        <v>0.88888888888888884</v>
      </c>
      <c r="L26">
        <f t="shared" si="10"/>
        <v>1.7777777777777777</v>
      </c>
      <c r="M26">
        <f t="shared" si="10"/>
        <v>1.9555555555555555</v>
      </c>
    </row>
    <row r="27" spans="1:16" x14ac:dyDescent="0.35">
      <c r="A27">
        <v>2017</v>
      </c>
      <c r="B27">
        <f t="shared" ref="B27:M27" si="11">B21/AVERAGE(B21:M21)</f>
        <v>1.4270040700760931</v>
      </c>
      <c r="C27">
        <f t="shared" si="11"/>
        <v>1.5906808596103634</v>
      </c>
      <c r="D27">
        <f t="shared" si="11"/>
        <v>0.78140911573494953</v>
      </c>
      <c r="E27">
        <f t="shared" si="11"/>
        <v>0.72827962903256394</v>
      </c>
      <c r="F27">
        <f t="shared" si="11"/>
        <v>0.5655491234888621</v>
      </c>
      <c r="G27">
        <f t="shared" si="11"/>
        <v>0.72081196114809576</v>
      </c>
      <c r="H27">
        <f t="shared" si="11"/>
        <v>0.59241490152805421</v>
      </c>
      <c r="I27">
        <f t="shared" si="11"/>
        <v>0.475484158389895</v>
      </c>
      <c r="J27">
        <f t="shared" si="11"/>
        <v>0.46620179308381954</v>
      </c>
      <c r="K27">
        <f t="shared" si="11"/>
        <v>0.63278822310807004</v>
      </c>
      <c r="L27">
        <f t="shared" si="11"/>
        <v>1.1275588202393827</v>
      </c>
      <c r="M27">
        <f t="shared" si="11"/>
        <v>1.3248103231973236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1B74-2AED-4D2D-8622-1A2818D0CE19}">
  <dimension ref="A1:Q19"/>
  <sheetViews>
    <sheetView tabSelected="1" topLeftCell="A5" workbookViewId="0">
      <selection activeCell="B9" sqref="B9:M9"/>
    </sheetView>
  </sheetViews>
  <sheetFormatPr defaultRowHeight="14.5" x14ac:dyDescent="0.35"/>
  <cols>
    <col min="14" max="14" width="4.7265625" customWidth="1"/>
  </cols>
  <sheetData>
    <row r="1" spans="1:17" x14ac:dyDescent="0.35">
      <c r="A1" s="81" t="s">
        <v>320</v>
      </c>
      <c r="B1" s="87" t="s">
        <v>308</v>
      </c>
      <c r="C1" s="87" t="s">
        <v>309</v>
      </c>
      <c r="D1" s="87" t="s">
        <v>310</v>
      </c>
      <c r="E1" s="87" t="s">
        <v>311</v>
      </c>
      <c r="F1" s="87" t="s">
        <v>312</v>
      </c>
      <c r="G1" s="87" t="s">
        <v>313</v>
      </c>
      <c r="H1" s="87" t="s">
        <v>314</v>
      </c>
      <c r="I1" s="87" t="s">
        <v>315</v>
      </c>
      <c r="J1" s="87" t="s">
        <v>316</v>
      </c>
      <c r="K1" s="87" t="s">
        <v>317</v>
      </c>
      <c r="L1" s="87" t="s">
        <v>318</v>
      </c>
      <c r="M1" s="87" t="s">
        <v>319</v>
      </c>
      <c r="N1" s="82"/>
    </row>
    <row r="2" spans="1:17" x14ac:dyDescent="0.35">
      <c r="A2" s="82">
        <v>2016</v>
      </c>
      <c r="B2" s="1">
        <v>1200</v>
      </c>
      <c r="C2" s="1">
        <f>B2+50</f>
        <v>1250</v>
      </c>
      <c r="D2" s="1">
        <f t="shared" ref="D2:M2" si="0">C2+50</f>
        <v>1300</v>
      </c>
      <c r="E2" s="1">
        <f t="shared" si="0"/>
        <v>1350</v>
      </c>
      <c r="F2" s="1">
        <f t="shared" si="0"/>
        <v>1400</v>
      </c>
      <c r="G2" s="1">
        <f t="shared" si="0"/>
        <v>1450</v>
      </c>
      <c r="H2" s="1">
        <f t="shared" si="0"/>
        <v>1500</v>
      </c>
      <c r="I2" s="1">
        <f t="shared" si="0"/>
        <v>1550</v>
      </c>
      <c r="J2" s="1">
        <f t="shared" si="0"/>
        <v>1600</v>
      </c>
      <c r="K2" s="1">
        <f t="shared" si="0"/>
        <v>1650</v>
      </c>
      <c r="L2" s="1">
        <f t="shared" si="0"/>
        <v>1700</v>
      </c>
      <c r="M2" s="1">
        <f t="shared" si="0"/>
        <v>1750</v>
      </c>
      <c r="N2" s="8"/>
      <c r="Q2" t="s">
        <v>321</v>
      </c>
    </row>
    <row r="3" spans="1:17" x14ac:dyDescent="0.35">
      <c r="A3" s="82">
        <v>2017</v>
      </c>
      <c r="B3" s="1">
        <v>1300</v>
      </c>
      <c r="C3" s="1">
        <f t="shared" ref="C3:M5" si="1">B3+50</f>
        <v>1350</v>
      </c>
      <c r="D3" s="1">
        <f t="shared" si="1"/>
        <v>1400</v>
      </c>
      <c r="E3" s="1">
        <f t="shared" si="1"/>
        <v>1450</v>
      </c>
      <c r="F3" s="1">
        <f t="shared" si="1"/>
        <v>1500</v>
      </c>
      <c r="G3" s="1">
        <f t="shared" si="1"/>
        <v>1550</v>
      </c>
      <c r="H3" s="1">
        <f t="shared" si="1"/>
        <v>1600</v>
      </c>
      <c r="I3" s="1">
        <f t="shared" si="1"/>
        <v>1650</v>
      </c>
      <c r="J3" s="1">
        <f t="shared" si="1"/>
        <v>1700</v>
      </c>
      <c r="K3" s="1">
        <f t="shared" si="1"/>
        <v>1750</v>
      </c>
      <c r="L3" s="1">
        <f t="shared" si="1"/>
        <v>1800</v>
      </c>
      <c r="M3" s="1">
        <f t="shared" si="1"/>
        <v>1850</v>
      </c>
      <c r="N3" s="8"/>
      <c r="Q3" t="s">
        <v>325</v>
      </c>
    </row>
    <row r="4" spans="1:17" x14ac:dyDescent="0.35">
      <c r="A4" s="82">
        <v>2018</v>
      </c>
      <c r="B4" s="1">
        <v>1400</v>
      </c>
      <c r="C4" s="1">
        <f t="shared" si="1"/>
        <v>1450</v>
      </c>
      <c r="D4" s="1">
        <f t="shared" si="1"/>
        <v>1500</v>
      </c>
      <c r="E4" s="1">
        <f t="shared" si="1"/>
        <v>1550</v>
      </c>
      <c r="F4" s="1">
        <f t="shared" si="1"/>
        <v>1600</v>
      </c>
      <c r="G4" s="1">
        <f t="shared" si="1"/>
        <v>1650</v>
      </c>
      <c r="H4" s="1">
        <f t="shared" si="1"/>
        <v>1700</v>
      </c>
      <c r="I4" s="1">
        <f t="shared" si="1"/>
        <v>1750</v>
      </c>
      <c r="J4" s="1">
        <f t="shared" si="1"/>
        <v>1800</v>
      </c>
      <c r="K4" s="1">
        <f t="shared" si="1"/>
        <v>1850</v>
      </c>
      <c r="L4" s="1">
        <f t="shared" si="1"/>
        <v>1900</v>
      </c>
      <c r="M4" s="1">
        <f t="shared" si="1"/>
        <v>1950</v>
      </c>
      <c r="N4" s="8"/>
      <c r="O4" t="s">
        <v>330</v>
      </c>
      <c r="Q4" t="s">
        <v>322</v>
      </c>
    </row>
    <row r="5" spans="1:17" x14ac:dyDescent="0.35">
      <c r="A5" s="82">
        <v>2019</v>
      </c>
      <c r="B5" s="1">
        <v>1600</v>
      </c>
      <c r="C5" s="1">
        <f t="shared" si="1"/>
        <v>1650</v>
      </c>
      <c r="D5" s="1">
        <f t="shared" si="1"/>
        <v>1700</v>
      </c>
      <c r="E5" s="1">
        <f t="shared" si="1"/>
        <v>1750</v>
      </c>
      <c r="F5" s="1">
        <f t="shared" si="1"/>
        <v>1800</v>
      </c>
      <c r="G5" s="1">
        <f t="shared" si="1"/>
        <v>1850</v>
      </c>
      <c r="H5" s="1">
        <f t="shared" si="1"/>
        <v>1900</v>
      </c>
      <c r="I5" s="1">
        <f t="shared" si="1"/>
        <v>1950</v>
      </c>
      <c r="J5" s="1">
        <f t="shared" si="1"/>
        <v>2000</v>
      </c>
      <c r="K5" s="1">
        <f t="shared" si="1"/>
        <v>2050</v>
      </c>
      <c r="L5" s="1">
        <f t="shared" si="1"/>
        <v>2100</v>
      </c>
      <c r="M5" s="1">
        <f t="shared" si="1"/>
        <v>2150</v>
      </c>
      <c r="N5" s="8"/>
      <c r="O5" s="85">
        <f>AVERAGE(B5:M5)</f>
        <v>1875</v>
      </c>
      <c r="P5" s="86"/>
      <c r="Q5" t="s">
        <v>323</v>
      </c>
    </row>
    <row r="6" spans="1:17" x14ac:dyDescent="0.35">
      <c r="Q6" t="s">
        <v>324</v>
      </c>
    </row>
    <row r="7" spans="1:17" x14ac:dyDescent="0.35">
      <c r="A7">
        <v>2020</v>
      </c>
    </row>
    <row r="9" spans="1:17" ht="29" x14ac:dyDescent="0.35">
      <c r="A9" s="84" t="s">
        <v>326</v>
      </c>
      <c r="B9" s="88" t="s">
        <v>281</v>
      </c>
      <c r="C9" s="88" t="s">
        <v>282</v>
      </c>
      <c r="D9" s="88" t="s">
        <v>283</v>
      </c>
      <c r="E9" s="88" t="s">
        <v>284</v>
      </c>
      <c r="F9" s="88" t="s">
        <v>285</v>
      </c>
      <c r="G9" s="88" t="s">
        <v>286</v>
      </c>
      <c r="H9" s="88" t="s">
        <v>287</v>
      </c>
      <c r="I9" s="88" t="s">
        <v>288</v>
      </c>
      <c r="J9" s="88" t="s">
        <v>289</v>
      </c>
      <c r="K9" s="88" t="s">
        <v>290</v>
      </c>
      <c r="L9" s="88" t="s">
        <v>291</v>
      </c>
      <c r="M9" s="88" t="s">
        <v>305</v>
      </c>
      <c r="N9" s="83"/>
    </row>
    <row r="10" spans="1:17" x14ac:dyDescent="0.35">
      <c r="A10" s="82">
        <v>2016</v>
      </c>
      <c r="B10" s="40">
        <f>B2/AVERAGE($B$2:$M$2)</f>
        <v>0.81355932203389836</v>
      </c>
      <c r="C10" s="40">
        <f t="shared" ref="C10:M10" si="2">C2/AVERAGE($B$2:$M$2)</f>
        <v>0.84745762711864403</v>
      </c>
      <c r="D10" s="40">
        <f t="shared" si="2"/>
        <v>0.88135593220338981</v>
      </c>
      <c r="E10" s="40">
        <f t="shared" si="2"/>
        <v>0.9152542372881356</v>
      </c>
      <c r="F10" s="40">
        <f t="shared" si="2"/>
        <v>0.94915254237288138</v>
      </c>
      <c r="G10" s="40">
        <f t="shared" si="2"/>
        <v>0.98305084745762716</v>
      </c>
      <c r="H10" s="40">
        <f t="shared" si="2"/>
        <v>1.0169491525423728</v>
      </c>
      <c r="I10" s="40">
        <f t="shared" si="2"/>
        <v>1.0508474576271187</v>
      </c>
      <c r="J10" s="40">
        <f t="shared" si="2"/>
        <v>1.0847457627118644</v>
      </c>
      <c r="K10" s="40">
        <f t="shared" si="2"/>
        <v>1.1186440677966101</v>
      </c>
      <c r="L10" s="40">
        <f t="shared" si="2"/>
        <v>1.152542372881356</v>
      </c>
      <c r="M10" s="40">
        <f t="shared" si="2"/>
        <v>1.1864406779661016</v>
      </c>
      <c r="N10" s="44"/>
    </row>
    <row r="11" spans="1:17" x14ac:dyDescent="0.35">
      <c r="A11" s="82">
        <v>2017</v>
      </c>
      <c r="B11" s="40">
        <f>B3/AVERAGE($B$3:$M$3)</f>
        <v>0.82539682539682535</v>
      </c>
      <c r="C11" s="40">
        <f>C3/AVERAGE($B$3:$M$3)</f>
        <v>0.8571428571428571</v>
      </c>
      <c r="D11" s="40">
        <f t="shared" ref="D11:M11" si="3">D3/AVERAGE($B$3:$M$3)</f>
        <v>0.88888888888888884</v>
      </c>
      <c r="E11" s="40">
        <f t="shared" si="3"/>
        <v>0.92063492063492058</v>
      </c>
      <c r="F11" s="40">
        <f t="shared" si="3"/>
        <v>0.95238095238095233</v>
      </c>
      <c r="G11" s="40">
        <f t="shared" si="3"/>
        <v>0.98412698412698407</v>
      </c>
      <c r="H11" s="40">
        <f t="shared" si="3"/>
        <v>1.0158730158730158</v>
      </c>
      <c r="I11" s="40">
        <f t="shared" si="3"/>
        <v>1.0476190476190477</v>
      </c>
      <c r="J11" s="40">
        <f t="shared" si="3"/>
        <v>1.0793650793650793</v>
      </c>
      <c r="K11" s="40">
        <f t="shared" si="3"/>
        <v>1.1111111111111112</v>
      </c>
      <c r="L11" s="40">
        <f t="shared" si="3"/>
        <v>1.1428571428571428</v>
      </c>
      <c r="M11" s="40">
        <f t="shared" si="3"/>
        <v>1.1746031746031746</v>
      </c>
      <c r="N11" s="44"/>
    </row>
    <row r="12" spans="1:17" x14ac:dyDescent="0.35">
      <c r="A12" s="82">
        <v>2018</v>
      </c>
      <c r="B12" s="40">
        <f>B4/AVERAGE($B$4:$M$4)</f>
        <v>0.83582089552238803</v>
      </c>
      <c r="C12" s="40">
        <f t="shared" ref="C12:M12" si="4">C4/AVERAGE($B$4:$M$4)</f>
        <v>0.86567164179104472</v>
      </c>
      <c r="D12" s="40">
        <f t="shared" si="4"/>
        <v>0.89552238805970152</v>
      </c>
      <c r="E12" s="40">
        <f t="shared" si="4"/>
        <v>0.92537313432835822</v>
      </c>
      <c r="F12" s="40">
        <f t="shared" si="4"/>
        <v>0.95522388059701491</v>
      </c>
      <c r="G12" s="40">
        <f t="shared" si="4"/>
        <v>0.9850746268656716</v>
      </c>
      <c r="H12" s="40">
        <f t="shared" si="4"/>
        <v>1.0149253731343284</v>
      </c>
      <c r="I12" s="40">
        <f t="shared" si="4"/>
        <v>1.044776119402985</v>
      </c>
      <c r="J12" s="40">
        <f t="shared" si="4"/>
        <v>1.0746268656716418</v>
      </c>
      <c r="K12" s="40">
        <f t="shared" si="4"/>
        <v>1.1044776119402986</v>
      </c>
      <c r="L12" s="40">
        <f t="shared" si="4"/>
        <v>1.1343283582089552</v>
      </c>
      <c r="M12" s="40">
        <f t="shared" si="4"/>
        <v>1.164179104477612</v>
      </c>
      <c r="N12" s="44"/>
    </row>
    <row r="13" spans="1:17" x14ac:dyDescent="0.35">
      <c r="A13" s="82">
        <v>2019</v>
      </c>
      <c r="B13" s="40">
        <f>B5/AVERAGE(B5:M5)</f>
        <v>0.85333333333333339</v>
      </c>
      <c r="C13" s="40">
        <f>C5/AVERAGE(C5:O5)</f>
        <v>0.8693743139407244</v>
      </c>
      <c r="D13" s="40">
        <f>D5/AVERAGE(D5:Q5)</f>
        <v>0.88520710059171592</v>
      </c>
      <c r="E13" s="40">
        <f>E5/AVERAGE(E5:R5)</f>
        <v>0.90090090090090091</v>
      </c>
      <c r="F13" s="40">
        <f>F5/AVERAGE(F5:S5)</f>
        <v>0.91654879773691655</v>
      </c>
      <c r="G13" s="40">
        <f>G5/AVERAGE(G5:T5)</f>
        <v>0.93228346456692912</v>
      </c>
      <c r="H13" s="40">
        <f>H5/AVERAGE(H5:U5)</f>
        <v>0.94830659536541884</v>
      </c>
      <c r="I13" s="40">
        <f>I5/AVERAGE(I5:V5)</f>
        <v>0.96494845360824744</v>
      </c>
      <c r="J13" s="40">
        <f>J5/AVERAGE(J5:W5)</f>
        <v>0.98280098280098283</v>
      </c>
      <c r="K13" s="40">
        <f>K5/AVERAGE(K5:X5)</f>
        <v>1.0030581039755351</v>
      </c>
      <c r="L13" s="40">
        <f>L5/AVERAGE(L5:Y5)</f>
        <v>1.0285714285714285</v>
      </c>
      <c r="M13" s="40">
        <f>M5/AVERAGE(M5:Z5)</f>
        <v>1.0683229813664596</v>
      </c>
      <c r="N13" s="44"/>
    </row>
    <row r="15" spans="1:17" ht="29" x14ac:dyDescent="0.35">
      <c r="A15" s="84" t="s">
        <v>327</v>
      </c>
      <c r="B15" s="40">
        <f>AVERAGE(B10:B13)</f>
        <v>0.83202759407161131</v>
      </c>
      <c r="C15" s="40">
        <f>AVERAGE(C10:C13)</f>
        <v>0.85991160999831751</v>
      </c>
      <c r="D15" s="40">
        <f t="shared" ref="D15:M15" si="5">AVERAGE(D10:D13)</f>
        <v>0.88774357743592391</v>
      </c>
      <c r="E15" s="40">
        <f t="shared" si="5"/>
        <v>0.91554079828807888</v>
      </c>
      <c r="F15" s="40">
        <f t="shared" si="5"/>
        <v>0.94332654327194132</v>
      </c>
      <c r="G15" s="40">
        <f t="shared" si="5"/>
        <v>0.97113398075430291</v>
      </c>
      <c r="H15" s="40">
        <f t="shared" si="5"/>
        <v>0.99901353422878403</v>
      </c>
      <c r="I15" s="40">
        <f t="shared" si="5"/>
        <v>1.0270477695643496</v>
      </c>
      <c r="J15" s="40">
        <f t="shared" si="5"/>
        <v>1.0553846726373921</v>
      </c>
      <c r="K15" s="40">
        <f t="shared" si="5"/>
        <v>1.0843227237058888</v>
      </c>
      <c r="L15" s="40">
        <f t="shared" si="5"/>
        <v>1.1145748256297205</v>
      </c>
      <c r="M15" s="40">
        <f t="shared" si="5"/>
        <v>1.1483864846033369</v>
      </c>
      <c r="N15" s="44"/>
    </row>
    <row r="17" spans="1:14" ht="29" x14ac:dyDescent="0.35">
      <c r="A17" s="84" t="s">
        <v>328</v>
      </c>
      <c r="B17" s="1">
        <f>AVERAGE(B3/B2,B4/B3,B5/B4)</f>
        <v>1.1010378510378509</v>
      </c>
      <c r="C17" s="1">
        <f t="shared" ref="C17:M17" si="6">AVERAGE(C3/C2,C4/C3,C5/C4)</f>
        <v>1.0973350361856111</v>
      </c>
      <c r="D17" s="1">
        <f t="shared" si="6"/>
        <v>1.0938949938949938</v>
      </c>
      <c r="E17" s="1">
        <f t="shared" si="6"/>
        <v>1.0906906164599899</v>
      </c>
      <c r="F17" s="1">
        <f t="shared" si="6"/>
        <v>1.0876984126984126</v>
      </c>
      <c r="G17" s="1">
        <f t="shared" si="6"/>
        <v>1.0848979224952526</v>
      </c>
      <c r="H17" s="1">
        <f t="shared" si="6"/>
        <v>1.0822712418300653</v>
      </c>
      <c r="I17" s="1">
        <f t="shared" si="6"/>
        <v>1.0798026346413443</v>
      </c>
      <c r="J17" s="1">
        <f t="shared" si="6"/>
        <v>1.0774782135076253</v>
      </c>
      <c r="K17" s="1">
        <f t="shared" si="6"/>
        <v>1.0752856752856752</v>
      </c>
      <c r="L17" s="1">
        <f>AVERAGE(L3/L2,L4/L3,L5/L4)</f>
        <v>1.0732140809540189</v>
      </c>
      <c r="M17" s="1">
        <f t="shared" si="6"/>
        <v>1.0712536712536713</v>
      </c>
      <c r="N17" s="8"/>
    </row>
    <row r="19" spans="1:14" x14ac:dyDescent="0.35">
      <c r="A19" s="81" t="s">
        <v>329</v>
      </c>
      <c r="B19" s="1">
        <f>$O$5*B17*B15</f>
        <v>1717.6760140890005</v>
      </c>
      <c r="C19" s="1">
        <f t="shared" ref="C19:M19" si="7">$O$5*C17*C15</f>
        <v>1769.2708831386203</v>
      </c>
      <c r="D19" s="1">
        <f t="shared" si="7"/>
        <v>1820.8092285367311</v>
      </c>
      <c r="E19" s="1">
        <f t="shared" si="7"/>
        <v>1872.322045648305</v>
      </c>
      <c r="F19" s="1">
        <f t="shared" si="7"/>
        <v>1923.8527195746956</v>
      </c>
      <c r="G19" s="1">
        <f t="shared" si="7"/>
        <v>1975.4648215966647</v>
      </c>
      <c r="H19" s="1">
        <f t="shared" si="7"/>
        <v>2027.2567843028035</v>
      </c>
      <c r="I19" s="1">
        <f t="shared" si="7"/>
        <v>2079.3916640214393</v>
      </c>
      <c r="J19" s="1">
        <f t="shared" si="7"/>
        <v>2132.1637343187513</v>
      </c>
      <c r="K19" s="1">
        <f>$O$5*K17*K15</f>
        <v>2186.1687978519171</v>
      </c>
      <c r="L19" s="1">
        <f t="shared" si="7"/>
        <v>2242.8326196425369</v>
      </c>
      <c r="M19" s="1">
        <f t="shared" si="7"/>
        <v>2306.6498205926669</v>
      </c>
      <c r="N19" s="8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C8BAE-A747-4E3C-A19C-4055764C9A2E}">
  <dimension ref="B1:D13"/>
  <sheetViews>
    <sheetView workbookViewId="0">
      <selection activeCell="E1" sqref="E1"/>
    </sheetView>
  </sheetViews>
  <sheetFormatPr defaultRowHeight="14.5" x14ac:dyDescent="0.35"/>
  <sheetData>
    <row r="1" spans="2:4" ht="15" thickBot="1" x14ac:dyDescent="0.4"/>
    <row r="2" spans="2:4" ht="15" thickBot="1" x14ac:dyDescent="0.4">
      <c r="B2" s="19" t="s">
        <v>12</v>
      </c>
      <c r="C2" s="31" t="s">
        <v>63</v>
      </c>
      <c r="D2" s="32" t="s">
        <v>64</v>
      </c>
    </row>
    <row r="3" spans="2:4" x14ac:dyDescent="0.35">
      <c r="B3" s="20" t="s">
        <v>13</v>
      </c>
      <c r="C3" s="24" t="s">
        <v>68</v>
      </c>
      <c r="D3" s="30">
        <f>INDEX('31 oct 2020'!$A$13:$E$63,MATCH('31oct 2020'!B3,'31 oct 2020'!$A$13:$A$63,0),MATCH('31oct 2020'!C3,'31 oct 2020'!$A$13:$E$13,0))</f>
        <v>50</v>
      </c>
    </row>
    <row r="4" spans="2:4" x14ac:dyDescent="0.35">
      <c r="B4" s="20" t="s">
        <v>16</v>
      </c>
      <c r="C4" s="25" t="s">
        <v>65</v>
      </c>
      <c r="D4" s="30">
        <f>INDEX('31 oct 2020'!$A$13:$E$63,MATCH('31oct 2020'!B4,'31 oct 2020'!$A$13:$A$63,0),MATCH('31oct 2020'!C4,'31 oct 2020'!$A$13:$E$13,0))</f>
        <v>61</v>
      </c>
    </row>
    <row r="5" spans="2:4" x14ac:dyDescent="0.35">
      <c r="B5" s="20" t="s">
        <v>18</v>
      </c>
      <c r="C5" s="25" t="s">
        <v>66</v>
      </c>
      <c r="D5" s="30">
        <f>INDEX('31 oct 2020'!$A$13:$E$63,MATCH('31oct 2020'!B5,'31 oct 2020'!$A$13:$A$63,0),MATCH('31oct 2020'!C5,'31 oct 2020'!$A$13:$E$13,0))</f>
        <v>60.3333333333333</v>
      </c>
    </row>
    <row r="6" spans="2:4" x14ac:dyDescent="0.35">
      <c r="B6" s="20" t="s">
        <v>22</v>
      </c>
      <c r="C6" s="25" t="s">
        <v>67</v>
      </c>
      <c r="D6" s="30">
        <f>INDEX('31 oct 2020'!$A$13:$E$63,MATCH('31oct 2020'!B6,'31 oct 2020'!$A$13:$A$63,0),MATCH('31oct 2020'!C6,'31 oct 2020'!$A$13:$E$13,0))</f>
        <v>76</v>
      </c>
    </row>
    <row r="7" spans="2:4" x14ac:dyDescent="0.35">
      <c r="B7" s="20" t="s">
        <v>29</v>
      </c>
      <c r="C7" s="25" t="s">
        <v>68</v>
      </c>
      <c r="D7" s="30">
        <f>INDEX('31 oct 2020'!$A$13:$E$63,MATCH('31oct 2020'!B7,'31 oct 2020'!$A$13:$A$63,0),MATCH('31oct 2020'!C7,'31 oct 2020'!$A$13:$E$13,0))</f>
        <v>34.6666666666667</v>
      </c>
    </row>
    <row r="8" spans="2:4" x14ac:dyDescent="0.35">
      <c r="B8" s="20" t="s">
        <v>32</v>
      </c>
      <c r="C8" s="25" t="s">
        <v>65</v>
      </c>
      <c r="D8" s="30">
        <f>INDEX('31 oct 2020'!$A$13:$E$63,MATCH('31oct 2020'!B8,'31 oct 2020'!$A$13:$A$63,0),MATCH('31oct 2020'!C8,'31 oct 2020'!$A$13:$E$13,0))</f>
        <v>45</v>
      </c>
    </row>
    <row r="9" spans="2:4" x14ac:dyDescent="0.35">
      <c r="B9" s="20" t="s">
        <v>52</v>
      </c>
      <c r="C9" s="25" t="s">
        <v>66</v>
      </c>
      <c r="D9" s="30">
        <f>INDEX('31 oct 2020'!$A$13:$E$63,MATCH('31oct 2020'!B9,'31 oct 2020'!$A$13:$A$63,0),MATCH('31oct 2020'!C9,'31 oct 2020'!$A$13:$E$13,0))</f>
        <v>9.3333333333333304</v>
      </c>
    </row>
    <row r="10" spans="2:4" x14ac:dyDescent="0.35">
      <c r="B10" s="20" t="s">
        <v>13</v>
      </c>
      <c r="C10" s="25" t="s">
        <v>67</v>
      </c>
      <c r="D10" s="30">
        <f>INDEX('31 oct 2020'!$A$13:$E$63,MATCH('31oct 2020'!B10,'31 oct 2020'!$A$13:$A$63,0),MATCH('31oct 2020'!C10,'31 oct 2020'!$A$13:$E$13,0))</f>
        <v>80</v>
      </c>
    </row>
    <row r="11" spans="2:4" x14ac:dyDescent="0.35">
      <c r="B11" s="20" t="s">
        <v>32</v>
      </c>
      <c r="C11" s="25" t="s">
        <v>68</v>
      </c>
      <c r="D11" s="30">
        <f>INDEX('31 oct 2020'!$A$13:$E$63,MATCH('31oct 2020'!B11,'31 oct 2020'!$A$13:$A$63,0),MATCH('31oct 2020'!C11,'31 oct 2020'!$A$13:$E$13,0))</f>
        <v>31.6666666666667</v>
      </c>
    </row>
    <row r="12" spans="2:4" x14ac:dyDescent="0.35">
      <c r="B12" s="20" t="s">
        <v>30</v>
      </c>
      <c r="C12" s="25" t="s">
        <v>65</v>
      </c>
      <c r="D12" s="30">
        <f>INDEX('31 oct 2020'!$A$13:$E$63,MATCH('31oct 2020'!B12,'31 oct 2020'!$A$13:$A$63,0),MATCH('31oct 2020'!C12,'31 oct 2020'!$A$13:$E$13,0))</f>
        <v>47</v>
      </c>
    </row>
    <row r="13" spans="2:4" ht="15" thickBot="1" x14ac:dyDescent="0.4">
      <c r="B13" s="21" t="s">
        <v>22</v>
      </c>
      <c r="C13" s="25" t="s">
        <v>66</v>
      </c>
      <c r="D13" s="30">
        <f>INDEX('31 oct 2020'!$A$13:$E$63,MATCH('31oct 2020'!B13,'31 oct 2020'!$A$13:$A$63,0),MATCH('31oct 2020'!C13,'31 oct 2020'!$A$13:$E$13,0))</f>
        <v>54.3333333333333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56768-55D2-44BC-BA8D-4A35E654260B}">
  <dimension ref="A1:I15"/>
  <sheetViews>
    <sheetView workbookViewId="0">
      <selection activeCell="G17" sqref="G17"/>
    </sheetView>
  </sheetViews>
  <sheetFormatPr defaultRowHeight="14.5" x14ac:dyDescent="0.35"/>
  <cols>
    <col min="5" max="5" width="9.90625" bestFit="1" customWidth="1"/>
    <col min="6" max="6" width="3.54296875" customWidth="1"/>
    <col min="7" max="7" width="13.36328125" bestFit="1" customWidth="1"/>
    <col min="8" max="8" width="12.6328125" bestFit="1" customWidth="1"/>
    <col min="9" max="9" width="12.7265625" bestFit="1" customWidth="1"/>
  </cols>
  <sheetData>
    <row r="1" spans="1:9" ht="15" thickBot="1" x14ac:dyDescent="0.4"/>
    <row r="2" spans="1:9" ht="15" thickBot="1" x14ac:dyDescent="0.4">
      <c r="A2" s="32"/>
      <c r="B2" s="29" t="s">
        <v>72</v>
      </c>
      <c r="C2" s="33" t="s">
        <v>69</v>
      </c>
      <c r="D2" s="33" t="s">
        <v>70</v>
      </c>
      <c r="E2" s="34" t="s">
        <v>71</v>
      </c>
      <c r="G2" s="29" t="s">
        <v>83</v>
      </c>
      <c r="H2" s="33" t="s">
        <v>84</v>
      </c>
      <c r="I2" s="34" t="s">
        <v>85</v>
      </c>
    </row>
    <row r="3" spans="1:9" x14ac:dyDescent="0.35">
      <c r="A3" s="20" t="s">
        <v>73</v>
      </c>
      <c r="B3" s="24">
        <v>50</v>
      </c>
      <c r="C3" s="35">
        <v>40</v>
      </c>
      <c r="D3" s="35">
        <v>30</v>
      </c>
      <c r="E3" s="35">
        <v>50</v>
      </c>
      <c r="G3" s="36">
        <f>B3/$E3*100</f>
        <v>100</v>
      </c>
      <c r="H3" s="36">
        <f>C3/$E3*100</f>
        <v>80</v>
      </c>
      <c r="I3" s="36">
        <f>D3/$E3*100</f>
        <v>60</v>
      </c>
    </row>
    <row r="4" spans="1:9" x14ac:dyDescent="0.35">
      <c r="A4" s="20" t="s">
        <v>74</v>
      </c>
      <c r="B4" s="25">
        <v>48</v>
      </c>
      <c r="C4" s="1">
        <v>39</v>
      </c>
      <c r="D4" s="1">
        <v>32</v>
      </c>
      <c r="E4" s="1">
        <v>53</v>
      </c>
      <c r="G4" s="36">
        <f t="shared" ref="G4:G12" si="0">B4/$E4*100</f>
        <v>90.566037735849065</v>
      </c>
      <c r="H4" s="36">
        <f t="shared" ref="H4:H12" si="1">C4/$E4*100</f>
        <v>73.584905660377359</v>
      </c>
      <c r="I4" s="36">
        <f t="shared" ref="I4:I12" si="2">D4/$E4*100</f>
        <v>60.377358490566039</v>
      </c>
    </row>
    <row r="5" spans="1:9" x14ac:dyDescent="0.35">
      <c r="A5" s="20" t="s">
        <v>75</v>
      </c>
      <c r="B5" s="25">
        <v>46</v>
      </c>
      <c r="C5" s="1">
        <v>38</v>
      </c>
      <c r="D5" s="1">
        <v>34</v>
      </c>
      <c r="E5" s="1">
        <v>56</v>
      </c>
      <c r="G5" s="36">
        <f>B5/$E5*100</f>
        <v>82.142857142857139</v>
      </c>
      <c r="H5" s="36">
        <f t="shared" si="1"/>
        <v>67.857142857142861</v>
      </c>
      <c r="I5" s="36">
        <f t="shared" si="2"/>
        <v>60.714285714285708</v>
      </c>
    </row>
    <row r="6" spans="1:9" x14ac:dyDescent="0.35">
      <c r="A6" s="20" t="s">
        <v>76</v>
      </c>
      <c r="B6" s="25">
        <v>44</v>
      </c>
      <c r="C6" s="1">
        <v>37</v>
      </c>
      <c r="D6" s="1">
        <v>36</v>
      </c>
      <c r="E6" s="1">
        <v>59</v>
      </c>
      <c r="G6" s="36">
        <f t="shared" si="0"/>
        <v>74.576271186440678</v>
      </c>
      <c r="H6" s="36">
        <f>C6/$E6*100</f>
        <v>62.711864406779661</v>
      </c>
      <c r="I6" s="36">
        <f>D6/$E6*100</f>
        <v>61.016949152542374</v>
      </c>
    </row>
    <row r="7" spans="1:9" x14ac:dyDescent="0.35">
      <c r="A7" s="20" t="s">
        <v>77</v>
      </c>
      <c r="B7" s="25">
        <v>42</v>
      </c>
      <c r="C7" s="1">
        <v>36</v>
      </c>
      <c r="D7" s="1">
        <v>38</v>
      </c>
      <c r="E7" s="1">
        <v>62</v>
      </c>
      <c r="G7" s="36">
        <f t="shared" si="0"/>
        <v>67.741935483870961</v>
      </c>
      <c r="H7" s="36">
        <f t="shared" si="1"/>
        <v>58.064516129032263</v>
      </c>
      <c r="I7" s="36">
        <f t="shared" si="2"/>
        <v>61.29032258064516</v>
      </c>
    </row>
    <row r="8" spans="1:9" x14ac:dyDescent="0.35">
      <c r="A8" s="20" t="s">
        <v>78</v>
      </c>
      <c r="B8" s="25">
        <v>40</v>
      </c>
      <c r="C8" s="1">
        <v>35</v>
      </c>
      <c r="D8" s="1">
        <v>40</v>
      </c>
      <c r="E8" s="1">
        <v>65</v>
      </c>
      <c r="G8" s="36">
        <f t="shared" si="0"/>
        <v>61.53846153846154</v>
      </c>
      <c r="H8" s="36">
        <f t="shared" si="1"/>
        <v>53.846153846153847</v>
      </c>
      <c r="I8" s="36">
        <f t="shared" si="2"/>
        <v>61.53846153846154</v>
      </c>
    </row>
    <row r="9" spans="1:9" x14ac:dyDescent="0.35">
      <c r="A9" s="20" t="s">
        <v>79</v>
      </c>
      <c r="B9" s="25">
        <v>38</v>
      </c>
      <c r="C9" s="1">
        <v>34</v>
      </c>
      <c r="D9" s="1">
        <v>42</v>
      </c>
      <c r="E9" s="1">
        <v>68</v>
      </c>
      <c r="G9" s="36">
        <f t="shared" si="0"/>
        <v>55.882352941176471</v>
      </c>
      <c r="H9" s="36">
        <f t="shared" si="1"/>
        <v>50</v>
      </c>
      <c r="I9" s="36">
        <f t="shared" si="2"/>
        <v>61.764705882352942</v>
      </c>
    </row>
    <row r="10" spans="1:9" x14ac:dyDescent="0.35">
      <c r="A10" s="20" t="s">
        <v>80</v>
      </c>
      <c r="B10" s="25">
        <v>36</v>
      </c>
      <c r="C10" s="1">
        <v>33</v>
      </c>
      <c r="D10" s="1">
        <v>44</v>
      </c>
      <c r="E10" s="1">
        <v>71</v>
      </c>
      <c r="G10" s="36">
        <f t="shared" si="0"/>
        <v>50.704225352112672</v>
      </c>
      <c r="H10" s="36">
        <f t="shared" si="1"/>
        <v>46.478873239436616</v>
      </c>
      <c r="I10" s="36">
        <f t="shared" si="2"/>
        <v>61.971830985915489</v>
      </c>
    </row>
    <row r="11" spans="1:9" x14ac:dyDescent="0.35">
      <c r="A11" s="20" t="s">
        <v>81</v>
      </c>
      <c r="B11" s="25">
        <v>34</v>
      </c>
      <c r="C11" s="1">
        <v>32</v>
      </c>
      <c r="D11" s="1">
        <v>46</v>
      </c>
      <c r="E11" s="1">
        <v>74</v>
      </c>
      <c r="G11" s="36">
        <f t="shared" si="0"/>
        <v>45.945945945945951</v>
      </c>
      <c r="H11" s="36">
        <f t="shared" si="1"/>
        <v>43.243243243243242</v>
      </c>
      <c r="I11" s="36">
        <f t="shared" si="2"/>
        <v>62.162162162162161</v>
      </c>
    </row>
    <row r="12" spans="1:9" ht="15" thickBot="1" x14ac:dyDescent="0.4">
      <c r="A12" s="21" t="s">
        <v>82</v>
      </c>
      <c r="B12" s="25">
        <v>32</v>
      </c>
      <c r="C12" s="1">
        <v>31</v>
      </c>
      <c r="D12" s="1">
        <v>48</v>
      </c>
      <c r="E12" s="1">
        <v>77</v>
      </c>
      <c r="G12" s="36">
        <f t="shared" si="0"/>
        <v>41.558441558441558</v>
      </c>
      <c r="H12" s="36">
        <f t="shared" si="1"/>
        <v>40.259740259740262</v>
      </c>
      <c r="I12" s="36">
        <f t="shared" si="2"/>
        <v>62.337662337662337</v>
      </c>
    </row>
    <row r="13" spans="1:9" ht="15" thickBot="1" x14ac:dyDescent="0.4"/>
    <row r="14" spans="1:9" ht="15" thickBot="1" x14ac:dyDescent="0.4">
      <c r="A14" s="38" t="s">
        <v>86</v>
      </c>
      <c r="B14">
        <f>AVERAGE(B3:B12)</f>
        <v>41</v>
      </c>
      <c r="C14">
        <f>AVERAGE(C3:C12)</f>
        <v>35.5</v>
      </c>
      <c r="D14">
        <f>AVERAGE(D3:D12)</f>
        <v>39</v>
      </c>
    </row>
    <row r="15" spans="1:9" x14ac:dyDescent="0.35">
      <c r="A15" t="s">
        <v>87</v>
      </c>
      <c r="B15" s="37">
        <f>_xlfn.STDEV.P(B3:B12)</f>
        <v>5.7445626465380286</v>
      </c>
      <c r="C15" s="37">
        <f>_xlfn.STDEV.P(C3:C12)</f>
        <v>2.8722813232690143</v>
      </c>
      <c r="D15" s="37">
        <f>_xlfn.STDEV.P(D3:D12)</f>
        <v>5.7445626465380286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66145-31F1-4E78-AF1C-26DDAA58E6A2}">
  <dimension ref="A1:K31"/>
  <sheetViews>
    <sheetView topLeftCell="A12" workbookViewId="0">
      <selection activeCell="D30" sqref="D30"/>
    </sheetView>
  </sheetViews>
  <sheetFormatPr defaultRowHeight="14.5" x14ac:dyDescent="0.35"/>
  <cols>
    <col min="3" max="3" width="16.54296875" customWidth="1"/>
    <col min="6" max="6" width="9.54296875" customWidth="1"/>
    <col min="7" max="7" width="10.1796875" customWidth="1"/>
    <col min="8" max="8" width="12.90625" customWidth="1"/>
  </cols>
  <sheetData>
    <row r="1" spans="1:11" ht="15" thickBot="1" x14ac:dyDescent="0.4">
      <c r="A1" s="16"/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 x14ac:dyDescent="0.35">
      <c r="A2" s="7"/>
      <c r="B2" s="16" t="s">
        <v>94</v>
      </c>
      <c r="C2" s="5" t="s">
        <v>92</v>
      </c>
      <c r="D2" s="5" t="s">
        <v>95</v>
      </c>
      <c r="E2" s="5" t="s">
        <v>93</v>
      </c>
      <c r="F2" s="5" t="s">
        <v>98</v>
      </c>
      <c r="G2" s="5" t="s">
        <v>99</v>
      </c>
      <c r="H2" s="6" t="s">
        <v>100</v>
      </c>
      <c r="I2" s="8"/>
      <c r="J2" s="8"/>
      <c r="K2" s="9"/>
    </row>
    <row r="3" spans="1:11" x14ac:dyDescent="0.35">
      <c r="A3" s="7"/>
      <c r="B3" s="1" t="s">
        <v>88</v>
      </c>
      <c r="C3" s="1">
        <v>30</v>
      </c>
      <c r="D3" s="1">
        <f>(100+150)/2</f>
        <v>125</v>
      </c>
      <c r="E3" s="1">
        <f>D3*C3</f>
        <v>3750</v>
      </c>
      <c r="F3" s="40">
        <f>D3-$C$8</f>
        <v>-61.363636363636374</v>
      </c>
      <c r="G3" s="41">
        <f>F3*F3</f>
        <v>3765.4958677685963</v>
      </c>
      <c r="H3" s="1">
        <f>C3*G3</f>
        <v>112964.8760330579</v>
      </c>
      <c r="I3" s="8"/>
      <c r="J3" s="8"/>
      <c r="K3" s="9"/>
    </row>
    <row r="4" spans="1:11" x14ac:dyDescent="0.35">
      <c r="A4" s="7"/>
      <c r="B4" s="1" t="s">
        <v>89</v>
      </c>
      <c r="C4" s="1">
        <v>40</v>
      </c>
      <c r="D4" s="1">
        <f>(150+200)/2</f>
        <v>175</v>
      </c>
      <c r="E4" s="1">
        <f>D4*C4</f>
        <v>7000</v>
      </c>
      <c r="F4" s="40">
        <f>D4-$C$8</f>
        <v>-11.363636363636374</v>
      </c>
      <c r="G4" s="41">
        <f>F4*F4</f>
        <v>129.1322314049589</v>
      </c>
      <c r="H4" s="1">
        <f>C4*G4</f>
        <v>5165.2892561983563</v>
      </c>
      <c r="I4" s="8"/>
      <c r="J4" s="8"/>
      <c r="K4" s="9"/>
    </row>
    <row r="5" spans="1:11" x14ac:dyDescent="0.35">
      <c r="A5" s="7"/>
      <c r="B5" s="1" t="s">
        <v>90</v>
      </c>
      <c r="C5" s="1">
        <v>25</v>
      </c>
      <c r="D5" s="1">
        <f>(200+250)/2</f>
        <v>225</v>
      </c>
      <c r="E5" s="1">
        <f>D5*C5</f>
        <v>5625</v>
      </c>
      <c r="F5" s="40">
        <f>D5-$C$8</f>
        <v>38.636363636363626</v>
      </c>
      <c r="G5" s="41">
        <f>F5*F5</f>
        <v>1492.7685950413215</v>
      </c>
      <c r="H5" s="1">
        <f>C5*G5</f>
        <v>37319.214876033038</v>
      </c>
      <c r="I5" s="8"/>
      <c r="J5" s="8"/>
      <c r="K5" s="9"/>
    </row>
    <row r="6" spans="1:11" x14ac:dyDescent="0.35">
      <c r="A6" s="7"/>
      <c r="B6" s="1" t="s">
        <v>91</v>
      </c>
      <c r="C6" s="1">
        <v>15</v>
      </c>
      <c r="D6" s="1">
        <f>(250+300)/2</f>
        <v>275</v>
      </c>
      <c r="E6" s="1">
        <f>D6*C6</f>
        <v>4125</v>
      </c>
      <c r="F6" s="40">
        <f>D6-$C$8</f>
        <v>88.636363636363626</v>
      </c>
      <c r="G6" s="41">
        <f>F6*F6</f>
        <v>7856.4049586776837</v>
      </c>
      <c r="H6" s="1">
        <f>C6*G6</f>
        <v>117846.07438016526</v>
      </c>
      <c r="I6" s="8"/>
      <c r="J6" s="8"/>
      <c r="K6" s="9"/>
    </row>
    <row r="7" spans="1:11" ht="29" customHeight="1" x14ac:dyDescent="0.35">
      <c r="A7" s="42" t="s">
        <v>101</v>
      </c>
      <c r="B7" s="8"/>
      <c r="C7" s="43">
        <f>SUM(C3:C6)</f>
        <v>110</v>
      </c>
      <c r="D7" s="8"/>
      <c r="E7" s="8"/>
      <c r="F7" s="8"/>
      <c r="G7" s="8"/>
      <c r="H7" s="43">
        <f>SUM(H3:H6)</f>
        <v>273295.45454545459</v>
      </c>
      <c r="I7" s="8"/>
      <c r="J7" s="8"/>
      <c r="K7" s="9"/>
    </row>
    <row r="8" spans="1:11" x14ac:dyDescent="0.35">
      <c r="A8" s="7"/>
      <c r="B8" s="8" t="s">
        <v>96</v>
      </c>
      <c r="C8" s="44">
        <f>SUM(E3:E6)/SUM(C3:C6)</f>
        <v>186.36363636363637</v>
      </c>
      <c r="D8" s="8"/>
      <c r="E8" s="8"/>
      <c r="F8" s="8"/>
      <c r="G8" s="8"/>
      <c r="H8" s="8"/>
      <c r="I8" s="8"/>
      <c r="J8" s="8"/>
      <c r="K8" s="9"/>
    </row>
    <row r="9" spans="1:11" x14ac:dyDescent="0.35">
      <c r="A9" s="7"/>
      <c r="B9" s="8"/>
      <c r="C9" s="45" t="s">
        <v>97</v>
      </c>
      <c r="D9" s="8"/>
      <c r="E9" s="8"/>
      <c r="F9" s="8"/>
      <c r="G9" s="8"/>
      <c r="H9" s="8"/>
      <c r="I9" s="8"/>
      <c r="J9" s="8"/>
      <c r="K9" s="9"/>
    </row>
    <row r="10" spans="1:11" x14ac:dyDescent="0.35">
      <c r="A10" s="7"/>
      <c r="B10" s="8"/>
      <c r="C10" s="8"/>
      <c r="D10" s="8"/>
      <c r="E10" s="8"/>
      <c r="F10" s="8"/>
      <c r="G10" s="8"/>
      <c r="H10" s="8"/>
      <c r="I10" s="8"/>
      <c r="J10" s="8"/>
      <c r="K10" s="9"/>
    </row>
    <row r="11" spans="1:11" x14ac:dyDescent="0.35">
      <c r="A11" s="7"/>
      <c r="B11" s="46" t="s">
        <v>102</v>
      </c>
      <c r="C11" s="47">
        <f>SQRT(H7/C7)</f>
        <v>49.844800453321163</v>
      </c>
      <c r="D11" s="8"/>
      <c r="E11" s="8"/>
      <c r="F11" s="8"/>
      <c r="G11" s="8"/>
      <c r="H11" s="8"/>
      <c r="I11" s="8"/>
      <c r="J11" s="8"/>
      <c r="K11" s="9"/>
    </row>
    <row r="12" spans="1:11" x14ac:dyDescent="0.35">
      <c r="A12" s="7"/>
      <c r="B12" s="8"/>
      <c r="C12" s="8"/>
      <c r="D12" s="8"/>
      <c r="E12" s="8"/>
      <c r="F12" s="8"/>
      <c r="G12" s="8"/>
      <c r="H12" s="8"/>
      <c r="I12" s="8"/>
      <c r="J12" s="8"/>
      <c r="K12" s="9"/>
    </row>
    <row r="13" spans="1:11" x14ac:dyDescent="0.35">
      <c r="A13" s="7"/>
      <c r="B13" s="8"/>
      <c r="C13" s="8"/>
      <c r="D13" s="8"/>
      <c r="E13" s="8"/>
      <c r="F13" s="8"/>
      <c r="G13" s="8"/>
      <c r="H13" s="8"/>
      <c r="I13" s="8"/>
      <c r="J13" s="8"/>
      <c r="K13" s="9"/>
    </row>
    <row r="14" spans="1:11" x14ac:dyDescent="0.35">
      <c r="A14" s="7"/>
      <c r="B14" s="8"/>
      <c r="C14" s="8"/>
      <c r="D14" s="8"/>
      <c r="E14" s="8"/>
      <c r="F14" s="8"/>
      <c r="G14" s="8"/>
      <c r="H14" s="8"/>
      <c r="I14" s="8"/>
      <c r="J14" s="8"/>
      <c r="K14" s="9"/>
    </row>
    <row r="15" spans="1:11" x14ac:dyDescent="0.35">
      <c r="A15" s="7"/>
      <c r="B15" s="8"/>
      <c r="C15" s="8"/>
      <c r="D15" s="8"/>
      <c r="E15" s="8"/>
      <c r="F15" s="8"/>
      <c r="G15" s="8"/>
      <c r="H15" s="8"/>
      <c r="I15" s="8"/>
      <c r="J15" s="8"/>
      <c r="K15" s="9"/>
    </row>
    <row r="16" spans="1:11" x14ac:dyDescent="0.35">
      <c r="A16" s="7"/>
      <c r="B16" s="8"/>
      <c r="C16" s="8"/>
      <c r="D16" s="8"/>
      <c r="E16" s="8"/>
      <c r="F16" s="8"/>
      <c r="G16" s="8"/>
      <c r="H16" s="8"/>
      <c r="I16" s="8"/>
      <c r="J16" s="8"/>
      <c r="K16" s="9"/>
    </row>
    <row r="17" spans="1:11" ht="15" thickBot="1" x14ac:dyDescent="0.4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2"/>
    </row>
    <row r="19" spans="1:11" ht="15" thickBot="1" x14ac:dyDescent="0.4"/>
    <row r="20" spans="1:11" x14ac:dyDescent="0.35">
      <c r="B20" s="16" t="s">
        <v>64</v>
      </c>
      <c r="C20" s="5" t="s">
        <v>112</v>
      </c>
      <c r="D20" s="5" t="s">
        <v>113</v>
      </c>
      <c r="E20" s="5" t="s">
        <v>93</v>
      </c>
      <c r="F20" s="5" t="s">
        <v>98</v>
      </c>
      <c r="G20" s="5" t="s">
        <v>114</v>
      </c>
      <c r="H20" s="6" t="s">
        <v>100</v>
      </c>
    </row>
    <row r="21" spans="1:11" x14ac:dyDescent="0.35">
      <c r="B21" s="1" t="s">
        <v>104</v>
      </c>
      <c r="C21" s="1">
        <v>4</v>
      </c>
      <c r="D21" s="1">
        <v>35</v>
      </c>
      <c r="E21" s="1">
        <f>D21*C21</f>
        <v>140</v>
      </c>
      <c r="F21" s="40">
        <f t="shared" ref="F21:F27" si="0">D21-$B$29</f>
        <v>-24.415584415584412</v>
      </c>
      <c r="G21" s="40">
        <f>F21*F21</f>
        <v>596.12076235452844</v>
      </c>
      <c r="H21" s="40">
        <f>C21*G21</f>
        <v>2384.4830494181138</v>
      </c>
    </row>
    <row r="22" spans="1:11" x14ac:dyDescent="0.35">
      <c r="B22" s="1" t="s">
        <v>105</v>
      </c>
      <c r="C22" s="1">
        <v>15</v>
      </c>
      <c r="D22" s="1">
        <v>45</v>
      </c>
      <c r="E22" s="1">
        <f t="shared" ref="E22:E27" si="1">D22*C22</f>
        <v>675</v>
      </c>
      <c r="F22" s="40">
        <f t="shared" si="0"/>
        <v>-14.415584415584412</v>
      </c>
      <c r="G22" s="40">
        <f t="shared" ref="G22:G27" si="2">F22*F22</f>
        <v>207.80907404284017</v>
      </c>
      <c r="H22" s="40">
        <f t="shared" ref="H22:H27" si="3">C22*G22</f>
        <v>3117.1361106426025</v>
      </c>
    </row>
    <row r="23" spans="1:11" x14ac:dyDescent="0.35">
      <c r="B23" s="1" t="s">
        <v>107</v>
      </c>
      <c r="C23" s="1">
        <v>24</v>
      </c>
      <c r="D23" s="1">
        <v>55</v>
      </c>
      <c r="E23" s="1">
        <f t="shared" si="1"/>
        <v>1320</v>
      </c>
      <c r="F23" s="40">
        <f t="shared" si="0"/>
        <v>-4.4155844155844122</v>
      </c>
      <c r="G23" s="40">
        <f t="shared" si="2"/>
        <v>19.497385731151933</v>
      </c>
      <c r="H23" s="40">
        <f t="shared" si="3"/>
        <v>467.93725754764637</v>
      </c>
    </row>
    <row r="24" spans="1:11" x14ac:dyDescent="0.35">
      <c r="B24" s="1" t="s">
        <v>106</v>
      </c>
      <c r="C24" s="1">
        <v>20</v>
      </c>
      <c r="D24" s="1">
        <v>65</v>
      </c>
      <c r="E24" s="1">
        <f t="shared" si="1"/>
        <v>1300</v>
      </c>
      <c r="F24" s="40">
        <f t="shared" si="0"/>
        <v>5.5844155844155878</v>
      </c>
      <c r="G24" s="40">
        <f t="shared" si="2"/>
        <v>31.18569741946369</v>
      </c>
      <c r="H24" s="40">
        <f t="shared" si="3"/>
        <v>623.71394838927381</v>
      </c>
    </row>
    <row r="25" spans="1:11" x14ac:dyDescent="0.35">
      <c r="B25" s="1" t="s">
        <v>108</v>
      </c>
      <c r="C25" s="1">
        <v>7</v>
      </c>
      <c r="D25" s="1">
        <v>75</v>
      </c>
      <c r="E25" s="1">
        <f t="shared" si="1"/>
        <v>525</v>
      </c>
      <c r="F25" s="40">
        <f t="shared" si="0"/>
        <v>15.584415584415588</v>
      </c>
      <c r="G25" s="40">
        <f t="shared" si="2"/>
        <v>242.87400910777544</v>
      </c>
      <c r="H25" s="40">
        <f t="shared" si="3"/>
        <v>1700.118063754428</v>
      </c>
    </row>
    <row r="26" spans="1:11" x14ac:dyDescent="0.35">
      <c r="B26" s="1" t="s">
        <v>109</v>
      </c>
      <c r="C26" s="1">
        <v>5</v>
      </c>
      <c r="D26" s="1">
        <v>85</v>
      </c>
      <c r="E26" s="1">
        <f t="shared" si="1"/>
        <v>425</v>
      </c>
      <c r="F26" s="40">
        <f t="shared" si="0"/>
        <v>25.584415584415588</v>
      </c>
      <c r="G26" s="40">
        <f t="shared" si="2"/>
        <v>654.56232079608719</v>
      </c>
      <c r="H26" s="40">
        <f t="shared" si="3"/>
        <v>3272.8116039804358</v>
      </c>
    </row>
    <row r="27" spans="1:11" x14ac:dyDescent="0.35">
      <c r="B27" s="1" t="s">
        <v>110</v>
      </c>
      <c r="C27" s="1">
        <v>2</v>
      </c>
      <c r="D27" s="1">
        <v>95</v>
      </c>
      <c r="E27" s="1">
        <f t="shared" si="1"/>
        <v>190</v>
      </c>
      <c r="F27" s="40">
        <f t="shared" si="0"/>
        <v>35.584415584415588</v>
      </c>
      <c r="G27" s="40">
        <f t="shared" si="2"/>
        <v>1266.2506324843989</v>
      </c>
      <c r="H27" s="40">
        <f t="shared" si="3"/>
        <v>2532.5012649687978</v>
      </c>
    </row>
    <row r="28" spans="1:11" x14ac:dyDescent="0.35">
      <c r="A28" s="39" t="s">
        <v>115</v>
      </c>
      <c r="C28" s="39">
        <f>SUM(C21:C27)</f>
        <v>77</v>
      </c>
      <c r="H28" s="48">
        <f>SUM(H21:H27)</f>
        <v>14098.701298701297</v>
      </c>
    </row>
    <row r="29" spans="1:11" x14ac:dyDescent="0.35">
      <c r="A29" s="49" t="s">
        <v>111</v>
      </c>
      <c r="B29">
        <f>SUM(E21:E27)/SUM(C21:C27)</f>
        <v>59.415584415584412</v>
      </c>
    </row>
    <row r="31" spans="1:11" x14ac:dyDescent="0.35">
      <c r="A31" s="49" t="s">
        <v>116</v>
      </c>
      <c r="B31">
        <f>SQRT(H28/C28)</f>
        <v>13.531445483253096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B756-3F85-4CA3-8859-8FF547F0B1A7}">
  <dimension ref="B1:J102"/>
  <sheetViews>
    <sheetView workbookViewId="0">
      <selection activeCell="L3" sqref="L3"/>
    </sheetView>
  </sheetViews>
  <sheetFormatPr defaultRowHeight="14.5" x14ac:dyDescent="0.35"/>
  <cols>
    <col min="9" max="9" width="26.26953125" customWidth="1"/>
  </cols>
  <sheetData>
    <row r="1" spans="2:10" ht="15" thickBot="1" x14ac:dyDescent="0.4"/>
    <row r="2" spans="2:10" ht="15" thickBot="1" x14ac:dyDescent="0.4">
      <c r="B2" s="55" t="s">
        <v>103</v>
      </c>
      <c r="C2" s="56" t="s">
        <v>117</v>
      </c>
      <c r="D2" s="56" t="s">
        <v>119</v>
      </c>
      <c r="E2" s="56" t="s">
        <v>118</v>
      </c>
      <c r="F2" s="57" t="s">
        <v>120</v>
      </c>
    </row>
    <row r="3" spans="2:10" ht="56.5" thickTop="1" thickBot="1" x14ac:dyDescent="0.5">
      <c r="B3" s="35" t="s">
        <v>121</v>
      </c>
      <c r="C3" s="23">
        <v>70</v>
      </c>
      <c r="D3" s="23">
        <v>68</v>
      </c>
      <c r="E3" s="23">
        <v>80</v>
      </c>
      <c r="F3" s="23">
        <v>60</v>
      </c>
      <c r="I3" s="51" t="s">
        <v>221</v>
      </c>
      <c r="J3" s="25">
        <f>COUNTIFS(C:C,"&gt;65")</f>
        <v>14</v>
      </c>
    </row>
    <row r="4" spans="2:10" ht="74.5" thickBot="1" x14ac:dyDescent="0.5">
      <c r="B4" s="1" t="s">
        <v>122</v>
      </c>
      <c r="C4" s="22">
        <v>71</v>
      </c>
      <c r="D4" s="22">
        <v>67</v>
      </c>
      <c r="E4" s="22">
        <v>78</v>
      </c>
      <c r="F4" s="22">
        <v>59</v>
      </c>
      <c r="I4" s="51" t="s">
        <v>222</v>
      </c>
      <c r="J4" s="25">
        <f>COUNTIFS(C:C,"&gt;60",D:D,"&gt;100")</f>
        <v>8</v>
      </c>
    </row>
    <row r="5" spans="2:10" ht="93" thickBot="1" x14ac:dyDescent="0.5">
      <c r="B5" s="1" t="s">
        <v>123</v>
      </c>
      <c r="C5" s="22">
        <v>70</v>
      </c>
      <c r="D5" s="22">
        <v>70</v>
      </c>
      <c r="E5" s="22">
        <v>82</v>
      </c>
      <c r="F5" s="22">
        <v>61</v>
      </c>
      <c r="I5" s="51" t="s">
        <v>223</v>
      </c>
      <c r="J5" s="25">
        <f>COUNTIFS(F:F,"&lt;65",C:C,"&gt;60",D:D,"&gt;80")</f>
        <v>0</v>
      </c>
    </row>
    <row r="6" spans="2:10" ht="18.5" x14ac:dyDescent="0.45">
      <c r="B6" s="1" t="s">
        <v>124</v>
      </c>
      <c r="C6" s="22">
        <v>69</v>
      </c>
      <c r="D6" s="22">
        <v>73</v>
      </c>
      <c r="E6" s="22">
        <v>81</v>
      </c>
      <c r="F6" s="22">
        <v>62</v>
      </c>
      <c r="I6" s="50"/>
    </row>
    <row r="7" spans="2:10" x14ac:dyDescent="0.35">
      <c r="B7" s="1" t="s">
        <v>125</v>
      </c>
      <c r="C7" s="22">
        <v>69</v>
      </c>
      <c r="D7" s="22">
        <v>74</v>
      </c>
      <c r="E7" s="22">
        <v>82</v>
      </c>
      <c r="F7" s="22">
        <v>62.5</v>
      </c>
    </row>
    <row r="8" spans="2:10" x14ac:dyDescent="0.35">
      <c r="B8" s="1" t="s">
        <v>126</v>
      </c>
      <c r="C8" s="22">
        <v>68.599999999999994</v>
      </c>
      <c r="D8" s="22">
        <v>75.8</v>
      </c>
      <c r="E8" s="22">
        <v>82.7</v>
      </c>
      <c r="F8" s="22">
        <v>63.3</v>
      </c>
    </row>
    <row r="9" spans="2:10" x14ac:dyDescent="0.35">
      <c r="B9" s="1" t="s">
        <v>127</v>
      </c>
      <c r="C9" s="22">
        <v>68.2</v>
      </c>
      <c r="D9" s="22">
        <v>77.599999999999994</v>
      </c>
      <c r="E9" s="22">
        <v>83.4</v>
      </c>
      <c r="F9" s="22">
        <v>64.099999999999994</v>
      </c>
    </row>
    <row r="10" spans="2:10" x14ac:dyDescent="0.35">
      <c r="B10" s="1" t="s">
        <v>128</v>
      </c>
      <c r="C10" s="22">
        <v>67.8</v>
      </c>
      <c r="D10" s="22">
        <v>79.400000000000006</v>
      </c>
      <c r="E10" s="22">
        <v>84.1</v>
      </c>
      <c r="F10" s="22">
        <v>64.900000000000006</v>
      </c>
    </row>
    <row r="11" spans="2:10" x14ac:dyDescent="0.35">
      <c r="B11" s="1" t="s">
        <v>129</v>
      </c>
      <c r="C11" s="22">
        <v>67.400000000000006</v>
      </c>
      <c r="D11" s="22">
        <v>81.2</v>
      </c>
      <c r="E11" s="22">
        <v>84.8</v>
      </c>
      <c r="F11" s="22">
        <v>65.7</v>
      </c>
    </row>
    <row r="12" spans="2:10" x14ac:dyDescent="0.35">
      <c r="B12" s="1" t="s">
        <v>130</v>
      </c>
      <c r="C12" s="22">
        <v>67</v>
      </c>
      <c r="D12" s="22">
        <v>83</v>
      </c>
      <c r="E12" s="22">
        <v>85.5</v>
      </c>
      <c r="F12" s="22">
        <v>66.5</v>
      </c>
    </row>
    <row r="13" spans="2:10" x14ac:dyDescent="0.35">
      <c r="B13" s="1" t="s">
        <v>131</v>
      </c>
      <c r="C13" s="22">
        <v>66.599999999999994</v>
      </c>
      <c r="D13" s="22">
        <v>84.8</v>
      </c>
      <c r="E13" s="22">
        <v>86.2</v>
      </c>
      <c r="F13" s="22">
        <v>67.3</v>
      </c>
    </row>
    <row r="14" spans="2:10" x14ac:dyDescent="0.35">
      <c r="B14" s="1" t="s">
        <v>132</v>
      </c>
      <c r="C14" s="22">
        <v>66.2</v>
      </c>
      <c r="D14" s="22">
        <v>86.6</v>
      </c>
      <c r="E14" s="22">
        <v>86.9</v>
      </c>
      <c r="F14" s="22">
        <v>68.099999999999994</v>
      </c>
    </row>
    <row r="15" spans="2:10" x14ac:dyDescent="0.35">
      <c r="B15" s="1" t="s">
        <v>133</v>
      </c>
      <c r="C15" s="22">
        <v>65.8</v>
      </c>
      <c r="D15" s="22">
        <v>88.4</v>
      </c>
      <c r="E15" s="22">
        <v>87.6</v>
      </c>
      <c r="F15" s="22">
        <v>68.900000000000006</v>
      </c>
    </row>
    <row r="16" spans="2:10" x14ac:dyDescent="0.35">
      <c r="B16" s="1" t="s">
        <v>134</v>
      </c>
      <c r="C16" s="22">
        <v>65.400000000000006</v>
      </c>
      <c r="D16" s="22">
        <v>90.2</v>
      </c>
      <c r="E16" s="22">
        <v>88.3</v>
      </c>
      <c r="F16" s="22">
        <v>69.7</v>
      </c>
    </row>
    <row r="17" spans="2:6" x14ac:dyDescent="0.35">
      <c r="B17" s="1" t="s">
        <v>135</v>
      </c>
      <c r="C17" s="22">
        <v>65</v>
      </c>
      <c r="D17" s="22">
        <v>92</v>
      </c>
      <c r="E17" s="22">
        <v>89</v>
      </c>
      <c r="F17" s="22">
        <v>70.5</v>
      </c>
    </row>
    <row r="18" spans="2:6" x14ac:dyDescent="0.35">
      <c r="B18" s="1" t="s">
        <v>136</v>
      </c>
      <c r="C18" s="22">
        <v>64.599999999999994</v>
      </c>
      <c r="D18" s="22">
        <v>93.8</v>
      </c>
      <c r="E18" s="22">
        <v>89.7</v>
      </c>
      <c r="F18" s="22">
        <v>71.3</v>
      </c>
    </row>
    <row r="19" spans="2:6" x14ac:dyDescent="0.35">
      <c r="B19" s="1" t="s">
        <v>137</v>
      </c>
      <c r="C19" s="22">
        <v>64.2</v>
      </c>
      <c r="D19" s="22">
        <v>95.6</v>
      </c>
      <c r="E19" s="22">
        <v>90.4</v>
      </c>
      <c r="F19" s="22">
        <v>72.099999999999994</v>
      </c>
    </row>
    <row r="20" spans="2:6" x14ac:dyDescent="0.35">
      <c r="B20" s="1" t="s">
        <v>138</v>
      </c>
      <c r="C20" s="22">
        <v>63.8</v>
      </c>
      <c r="D20" s="22">
        <v>97.4</v>
      </c>
      <c r="E20" s="22">
        <v>91.1</v>
      </c>
      <c r="F20" s="22">
        <v>72.900000000000006</v>
      </c>
    </row>
    <row r="21" spans="2:6" x14ac:dyDescent="0.35">
      <c r="B21" s="1" t="s">
        <v>139</v>
      </c>
      <c r="C21" s="22">
        <v>63.4</v>
      </c>
      <c r="D21" s="22">
        <v>99.2</v>
      </c>
      <c r="E21" s="22">
        <v>91.8</v>
      </c>
      <c r="F21" s="22">
        <v>73.7</v>
      </c>
    </row>
    <row r="22" spans="2:6" x14ac:dyDescent="0.35">
      <c r="B22" s="1" t="s">
        <v>140</v>
      </c>
      <c r="C22" s="22">
        <v>63</v>
      </c>
      <c r="D22" s="22">
        <v>101</v>
      </c>
      <c r="E22" s="22">
        <v>92.5</v>
      </c>
      <c r="F22" s="22">
        <v>74.5</v>
      </c>
    </row>
    <row r="23" spans="2:6" x14ac:dyDescent="0.35">
      <c r="B23" s="1" t="s">
        <v>141</v>
      </c>
      <c r="C23" s="22">
        <v>62.6</v>
      </c>
      <c r="D23" s="22">
        <v>102.8</v>
      </c>
      <c r="E23" s="22">
        <v>93.2</v>
      </c>
      <c r="F23" s="22">
        <v>75.3</v>
      </c>
    </row>
    <row r="24" spans="2:6" x14ac:dyDescent="0.35">
      <c r="B24" s="1" t="s">
        <v>142</v>
      </c>
      <c r="C24" s="22">
        <v>62.2</v>
      </c>
      <c r="D24" s="22">
        <v>104.6</v>
      </c>
      <c r="E24" s="22">
        <v>93.9</v>
      </c>
      <c r="F24" s="22">
        <v>76.099999999999994</v>
      </c>
    </row>
    <row r="25" spans="2:6" x14ac:dyDescent="0.35">
      <c r="B25" s="1" t="s">
        <v>143</v>
      </c>
      <c r="C25" s="22">
        <v>61.8</v>
      </c>
      <c r="D25" s="22">
        <v>106.4</v>
      </c>
      <c r="E25" s="22">
        <v>94.6</v>
      </c>
      <c r="F25" s="22">
        <v>76.900000000000006</v>
      </c>
    </row>
    <row r="26" spans="2:6" x14ac:dyDescent="0.35">
      <c r="B26" s="1" t="s">
        <v>144</v>
      </c>
      <c r="C26" s="22">
        <v>61.4</v>
      </c>
      <c r="D26" s="22">
        <v>108.2</v>
      </c>
      <c r="E26" s="22">
        <v>95.3</v>
      </c>
      <c r="F26" s="22">
        <v>77.7</v>
      </c>
    </row>
    <row r="27" spans="2:6" x14ac:dyDescent="0.35">
      <c r="B27" s="1" t="s">
        <v>145</v>
      </c>
      <c r="C27" s="22">
        <v>61</v>
      </c>
      <c r="D27" s="22">
        <v>110</v>
      </c>
      <c r="E27" s="22">
        <v>96</v>
      </c>
      <c r="F27" s="22">
        <v>78.5</v>
      </c>
    </row>
    <row r="28" spans="2:6" x14ac:dyDescent="0.35">
      <c r="B28" s="1" t="s">
        <v>146</v>
      </c>
      <c r="C28" s="22">
        <v>60.6</v>
      </c>
      <c r="D28" s="22">
        <v>111.8</v>
      </c>
      <c r="E28" s="22">
        <v>96.7</v>
      </c>
      <c r="F28" s="22">
        <v>79.3</v>
      </c>
    </row>
    <row r="29" spans="2:6" x14ac:dyDescent="0.35">
      <c r="B29" s="1" t="s">
        <v>147</v>
      </c>
      <c r="C29" s="22">
        <v>60.2</v>
      </c>
      <c r="D29" s="22">
        <v>113.6</v>
      </c>
      <c r="E29" s="22">
        <v>97.4</v>
      </c>
      <c r="F29" s="22">
        <v>80.099999999999994</v>
      </c>
    </row>
    <row r="30" spans="2:6" x14ac:dyDescent="0.35">
      <c r="B30" s="1" t="s">
        <v>148</v>
      </c>
      <c r="C30" s="22">
        <v>59.8</v>
      </c>
      <c r="D30" s="22">
        <v>115.4</v>
      </c>
      <c r="E30" s="22">
        <v>98.1</v>
      </c>
      <c r="F30" s="22">
        <v>80.900000000000006</v>
      </c>
    </row>
    <row r="31" spans="2:6" x14ac:dyDescent="0.35">
      <c r="B31" s="1" t="s">
        <v>149</v>
      </c>
      <c r="C31" s="22">
        <v>59.4</v>
      </c>
      <c r="D31" s="22">
        <v>117.2</v>
      </c>
      <c r="E31" s="22">
        <v>98.8</v>
      </c>
      <c r="F31" s="22">
        <v>81.7</v>
      </c>
    </row>
    <row r="32" spans="2:6" x14ac:dyDescent="0.35">
      <c r="B32" s="1" t="s">
        <v>150</v>
      </c>
      <c r="C32" s="22">
        <v>59</v>
      </c>
      <c r="D32" s="22">
        <v>119</v>
      </c>
      <c r="E32" s="22">
        <v>99.5</v>
      </c>
      <c r="F32" s="22">
        <v>82.5</v>
      </c>
    </row>
    <row r="33" spans="2:6" x14ac:dyDescent="0.35">
      <c r="B33" s="1" t="s">
        <v>151</v>
      </c>
      <c r="C33" s="22">
        <v>58.6</v>
      </c>
      <c r="D33" s="22">
        <v>120.8</v>
      </c>
      <c r="E33" s="22">
        <v>100.2</v>
      </c>
      <c r="F33" s="22">
        <v>83.3</v>
      </c>
    </row>
    <row r="34" spans="2:6" x14ac:dyDescent="0.35">
      <c r="B34" s="1" t="s">
        <v>152</v>
      </c>
      <c r="C34" s="22">
        <v>58.2</v>
      </c>
      <c r="D34" s="22">
        <v>122.6</v>
      </c>
      <c r="E34" s="22">
        <v>100.9</v>
      </c>
      <c r="F34" s="22">
        <v>84.1</v>
      </c>
    </row>
    <row r="35" spans="2:6" x14ac:dyDescent="0.35">
      <c r="B35" s="1" t="s">
        <v>153</v>
      </c>
      <c r="C35" s="22">
        <v>57.8</v>
      </c>
      <c r="D35" s="22">
        <v>124.4</v>
      </c>
      <c r="E35" s="22">
        <v>101.6</v>
      </c>
      <c r="F35" s="22">
        <v>84.9</v>
      </c>
    </row>
    <row r="36" spans="2:6" x14ac:dyDescent="0.35">
      <c r="B36" s="1" t="s">
        <v>154</v>
      </c>
      <c r="C36" s="22">
        <v>57.4</v>
      </c>
      <c r="D36" s="22">
        <v>126.2</v>
      </c>
      <c r="E36" s="22">
        <v>102.3</v>
      </c>
      <c r="F36" s="22">
        <v>85.7</v>
      </c>
    </row>
    <row r="37" spans="2:6" x14ac:dyDescent="0.35">
      <c r="B37" s="1" t="s">
        <v>155</v>
      </c>
      <c r="C37" s="22">
        <v>57</v>
      </c>
      <c r="D37" s="22">
        <v>128</v>
      </c>
      <c r="E37" s="22">
        <v>103</v>
      </c>
      <c r="F37" s="22">
        <v>86.5</v>
      </c>
    </row>
    <row r="38" spans="2:6" x14ac:dyDescent="0.35">
      <c r="B38" s="1" t="s">
        <v>156</v>
      </c>
      <c r="C38" s="22">
        <v>56.6</v>
      </c>
      <c r="D38" s="22">
        <v>129.80000000000001</v>
      </c>
      <c r="E38" s="22">
        <v>103.7</v>
      </c>
      <c r="F38" s="22">
        <v>87.3</v>
      </c>
    </row>
    <row r="39" spans="2:6" x14ac:dyDescent="0.35">
      <c r="B39" s="1" t="s">
        <v>157</v>
      </c>
      <c r="C39" s="22">
        <v>56.2</v>
      </c>
      <c r="D39" s="22">
        <v>131.6</v>
      </c>
      <c r="E39" s="22">
        <v>104.4</v>
      </c>
      <c r="F39" s="22">
        <v>88.1</v>
      </c>
    </row>
    <row r="40" spans="2:6" x14ac:dyDescent="0.35">
      <c r="B40" s="1" t="s">
        <v>158</v>
      </c>
      <c r="C40" s="22">
        <v>55.8</v>
      </c>
      <c r="D40" s="22">
        <v>133.4</v>
      </c>
      <c r="E40" s="22">
        <v>105.1</v>
      </c>
      <c r="F40" s="22">
        <v>88.9</v>
      </c>
    </row>
    <row r="41" spans="2:6" x14ac:dyDescent="0.35">
      <c r="B41" s="1" t="s">
        <v>159</v>
      </c>
      <c r="C41" s="22">
        <v>55.4</v>
      </c>
      <c r="D41" s="22">
        <v>135.19999999999999</v>
      </c>
      <c r="E41" s="22">
        <v>105.8</v>
      </c>
      <c r="F41" s="22">
        <v>89.7</v>
      </c>
    </row>
    <row r="42" spans="2:6" x14ac:dyDescent="0.35">
      <c r="B42" s="1" t="s">
        <v>160</v>
      </c>
      <c r="C42" s="22">
        <v>55</v>
      </c>
      <c r="D42" s="22">
        <v>137</v>
      </c>
      <c r="E42" s="22">
        <v>106.5</v>
      </c>
      <c r="F42" s="22">
        <v>90.5</v>
      </c>
    </row>
    <row r="43" spans="2:6" x14ac:dyDescent="0.35">
      <c r="B43" s="1" t="s">
        <v>161</v>
      </c>
      <c r="C43" s="22">
        <v>54.6</v>
      </c>
      <c r="D43" s="22">
        <v>138.80000000000001</v>
      </c>
      <c r="E43" s="22">
        <v>107.2</v>
      </c>
      <c r="F43" s="22">
        <v>91.3</v>
      </c>
    </row>
    <row r="44" spans="2:6" x14ac:dyDescent="0.35">
      <c r="B44" s="1" t="s">
        <v>162</v>
      </c>
      <c r="C44" s="22">
        <v>54.2</v>
      </c>
      <c r="D44" s="22">
        <v>140.6</v>
      </c>
      <c r="E44" s="22">
        <v>107.9</v>
      </c>
      <c r="F44" s="22">
        <v>92.1</v>
      </c>
    </row>
    <row r="45" spans="2:6" x14ac:dyDescent="0.35">
      <c r="B45" s="1" t="s">
        <v>163</v>
      </c>
      <c r="C45" s="22">
        <v>53.8</v>
      </c>
      <c r="D45" s="22">
        <v>142.4</v>
      </c>
      <c r="E45" s="22">
        <v>108.6</v>
      </c>
      <c r="F45" s="22">
        <v>92.9</v>
      </c>
    </row>
    <row r="46" spans="2:6" x14ac:dyDescent="0.35">
      <c r="B46" s="1" t="s">
        <v>164</v>
      </c>
      <c r="C46" s="22">
        <v>53.4</v>
      </c>
      <c r="D46" s="22">
        <v>144.19999999999999</v>
      </c>
      <c r="E46" s="22">
        <v>109.3</v>
      </c>
      <c r="F46" s="22">
        <v>93.7</v>
      </c>
    </row>
    <row r="47" spans="2:6" x14ac:dyDescent="0.35">
      <c r="B47" s="1" t="s">
        <v>165</v>
      </c>
      <c r="C47" s="22">
        <v>53</v>
      </c>
      <c r="D47" s="22">
        <v>146</v>
      </c>
      <c r="E47" s="22">
        <v>110</v>
      </c>
      <c r="F47" s="22">
        <v>94.5</v>
      </c>
    </row>
    <row r="48" spans="2:6" x14ac:dyDescent="0.35">
      <c r="B48" s="1" t="s">
        <v>166</v>
      </c>
      <c r="C48" s="22">
        <v>52.6</v>
      </c>
      <c r="D48" s="22">
        <v>147.80000000000001</v>
      </c>
      <c r="E48" s="22">
        <v>110.7</v>
      </c>
      <c r="F48" s="22">
        <v>95.3</v>
      </c>
    </row>
    <row r="49" spans="2:6" x14ac:dyDescent="0.35">
      <c r="B49" s="1" t="s">
        <v>167</v>
      </c>
      <c r="C49" s="22">
        <v>52.2</v>
      </c>
      <c r="D49" s="22">
        <v>149.6</v>
      </c>
      <c r="E49" s="22">
        <v>111.4</v>
      </c>
      <c r="F49" s="22">
        <v>96.1</v>
      </c>
    </row>
    <row r="50" spans="2:6" x14ac:dyDescent="0.35">
      <c r="B50" s="1" t="s">
        <v>168</v>
      </c>
      <c r="C50" s="22">
        <v>51.8</v>
      </c>
      <c r="D50" s="22">
        <v>151.4</v>
      </c>
      <c r="E50" s="22">
        <v>112.1</v>
      </c>
      <c r="F50" s="22">
        <v>96.9</v>
      </c>
    </row>
    <row r="51" spans="2:6" x14ac:dyDescent="0.35">
      <c r="B51" s="1" t="s">
        <v>169</v>
      </c>
      <c r="C51" s="22">
        <v>51.4</v>
      </c>
      <c r="D51" s="22">
        <v>153.19999999999999</v>
      </c>
      <c r="E51" s="22">
        <v>112.8</v>
      </c>
      <c r="F51" s="22">
        <v>97.7</v>
      </c>
    </row>
    <row r="52" spans="2:6" x14ac:dyDescent="0.35">
      <c r="B52" s="1" t="s">
        <v>170</v>
      </c>
      <c r="C52" s="22">
        <v>51</v>
      </c>
      <c r="D52" s="22">
        <v>155</v>
      </c>
      <c r="E52" s="22">
        <v>113.5</v>
      </c>
      <c r="F52" s="22">
        <v>98.5</v>
      </c>
    </row>
    <row r="53" spans="2:6" x14ac:dyDescent="0.35">
      <c r="B53" s="1" t="s">
        <v>171</v>
      </c>
      <c r="C53" s="22">
        <v>50.6</v>
      </c>
      <c r="D53" s="22">
        <v>156.80000000000001</v>
      </c>
      <c r="E53" s="22">
        <v>114.2</v>
      </c>
      <c r="F53" s="22">
        <v>99.3</v>
      </c>
    </row>
    <row r="54" spans="2:6" x14ac:dyDescent="0.35">
      <c r="B54" s="1" t="s">
        <v>172</v>
      </c>
      <c r="C54" s="22">
        <v>50.2</v>
      </c>
      <c r="D54" s="22">
        <v>158.6</v>
      </c>
      <c r="E54" s="22">
        <v>114.9</v>
      </c>
      <c r="F54" s="22">
        <v>100.1</v>
      </c>
    </row>
    <row r="55" spans="2:6" x14ac:dyDescent="0.35">
      <c r="B55" s="1" t="s">
        <v>173</v>
      </c>
      <c r="C55" s="22">
        <v>49.8</v>
      </c>
      <c r="D55" s="22">
        <v>160.4</v>
      </c>
      <c r="E55" s="22">
        <v>115.6</v>
      </c>
      <c r="F55" s="22">
        <v>100.9</v>
      </c>
    </row>
    <row r="56" spans="2:6" x14ac:dyDescent="0.35">
      <c r="B56" s="1" t="s">
        <v>174</v>
      </c>
      <c r="C56" s="22">
        <v>49.4</v>
      </c>
      <c r="D56" s="22">
        <v>162.19999999999999</v>
      </c>
      <c r="E56" s="22">
        <v>116.3</v>
      </c>
      <c r="F56" s="22">
        <v>101.7</v>
      </c>
    </row>
    <row r="57" spans="2:6" x14ac:dyDescent="0.35">
      <c r="B57" s="1" t="s">
        <v>175</v>
      </c>
      <c r="C57" s="22">
        <v>49</v>
      </c>
      <c r="D57" s="22">
        <v>164</v>
      </c>
      <c r="E57" s="22">
        <v>117</v>
      </c>
      <c r="F57" s="22">
        <v>102.5</v>
      </c>
    </row>
    <row r="58" spans="2:6" x14ac:dyDescent="0.35">
      <c r="B58" s="1" t="s">
        <v>176</v>
      </c>
      <c r="C58" s="22">
        <v>48.6</v>
      </c>
      <c r="D58" s="22">
        <v>165.8</v>
      </c>
      <c r="E58" s="22">
        <v>117.7</v>
      </c>
      <c r="F58" s="22">
        <v>103.3</v>
      </c>
    </row>
    <row r="59" spans="2:6" x14ac:dyDescent="0.35">
      <c r="B59" s="1" t="s">
        <v>177</v>
      </c>
      <c r="C59" s="22">
        <v>48.2</v>
      </c>
      <c r="D59" s="22">
        <v>167.6</v>
      </c>
      <c r="E59" s="22">
        <v>118.4</v>
      </c>
      <c r="F59" s="22">
        <v>104.1</v>
      </c>
    </row>
    <row r="60" spans="2:6" x14ac:dyDescent="0.35">
      <c r="B60" s="1" t="s">
        <v>178</v>
      </c>
      <c r="C60" s="22">
        <v>47.8</v>
      </c>
      <c r="D60" s="22">
        <v>169.4</v>
      </c>
      <c r="E60" s="22">
        <v>119.1</v>
      </c>
      <c r="F60" s="22">
        <v>104.9</v>
      </c>
    </row>
    <row r="61" spans="2:6" x14ac:dyDescent="0.35">
      <c r="B61" s="1" t="s">
        <v>179</v>
      </c>
      <c r="C61" s="22">
        <v>47.4</v>
      </c>
      <c r="D61" s="22">
        <v>171.2</v>
      </c>
      <c r="E61" s="22">
        <v>119.8</v>
      </c>
      <c r="F61" s="22">
        <v>105.7</v>
      </c>
    </row>
    <row r="62" spans="2:6" x14ac:dyDescent="0.35">
      <c r="B62" s="1" t="s">
        <v>180</v>
      </c>
      <c r="C62" s="22">
        <v>47</v>
      </c>
      <c r="D62" s="22">
        <v>173</v>
      </c>
      <c r="E62" s="22">
        <v>120.5</v>
      </c>
      <c r="F62" s="22">
        <v>106.5</v>
      </c>
    </row>
    <row r="63" spans="2:6" x14ac:dyDescent="0.35">
      <c r="B63" s="1" t="s">
        <v>181</v>
      </c>
      <c r="C63" s="22">
        <v>46.6</v>
      </c>
      <c r="D63" s="22">
        <v>174.8</v>
      </c>
      <c r="E63" s="22">
        <v>121.2</v>
      </c>
      <c r="F63" s="22">
        <v>107.3</v>
      </c>
    </row>
    <row r="64" spans="2:6" x14ac:dyDescent="0.35">
      <c r="B64" s="1" t="s">
        <v>182</v>
      </c>
      <c r="C64" s="22">
        <v>46.2</v>
      </c>
      <c r="D64" s="22">
        <v>176.6</v>
      </c>
      <c r="E64" s="22">
        <v>121.9</v>
      </c>
      <c r="F64" s="22">
        <v>108.1</v>
      </c>
    </row>
    <row r="65" spans="2:6" x14ac:dyDescent="0.35">
      <c r="B65" s="1" t="s">
        <v>183</v>
      </c>
      <c r="C65" s="22">
        <v>45.8</v>
      </c>
      <c r="D65" s="22">
        <v>178.4</v>
      </c>
      <c r="E65" s="22">
        <v>122.6</v>
      </c>
      <c r="F65" s="22">
        <v>108.9</v>
      </c>
    </row>
    <row r="66" spans="2:6" x14ac:dyDescent="0.35">
      <c r="B66" s="1" t="s">
        <v>184</v>
      </c>
      <c r="C66" s="22">
        <v>45.4</v>
      </c>
      <c r="D66" s="22">
        <v>180.2</v>
      </c>
      <c r="E66" s="22">
        <v>123.3</v>
      </c>
      <c r="F66" s="22">
        <v>109.7</v>
      </c>
    </row>
    <row r="67" spans="2:6" x14ac:dyDescent="0.35">
      <c r="B67" s="1" t="s">
        <v>185</v>
      </c>
      <c r="C67" s="22">
        <v>45</v>
      </c>
      <c r="D67" s="22">
        <v>182</v>
      </c>
      <c r="E67" s="22">
        <v>124</v>
      </c>
      <c r="F67" s="22">
        <v>110.5</v>
      </c>
    </row>
    <row r="68" spans="2:6" x14ac:dyDescent="0.35">
      <c r="B68" s="1" t="s">
        <v>186</v>
      </c>
      <c r="C68" s="22">
        <v>44.6</v>
      </c>
      <c r="D68" s="22">
        <v>183.8</v>
      </c>
      <c r="E68" s="22">
        <v>124.7</v>
      </c>
      <c r="F68" s="22">
        <v>111.3</v>
      </c>
    </row>
    <row r="69" spans="2:6" x14ac:dyDescent="0.35">
      <c r="B69" s="1" t="s">
        <v>187</v>
      </c>
      <c r="C69" s="22">
        <v>44.2</v>
      </c>
      <c r="D69" s="22">
        <v>185.6</v>
      </c>
      <c r="E69" s="22">
        <v>125.4</v>
      </c>
      <c r="F69" s="22">
        <v>112.1</v>
      </c>
    </row>
    <row r="70" spans="2:6" x14ac:dyDescent="0.35">
      <c r="B70" s="1" t="s">
        <v>188</v>
      </c>
      <c r="C70" s="22">
        <v>43.8</v>
      </c>
      <c r="D70" s="22">
        <v>187.4</v>
      </c>
      <c r="E70" s="22">
        <v>126.1</v>
      </c>
      <c r="F70" s="22">
        <v>112.9</v>
      </c>
    </row>
    <row r="71" spans="2:6" x14ac:dyDescent="0.35">
      <c r="B71" s="1" t="s">
        <v>189</v>
      </c>
      <c r="C71" s="22">
        <v>43.4</v>
      </c>
      <c r="D71" s="22">
        <v>189.2</v>
      </c>
      <c r="E71" s="22">
        <v>126.8</v>
      </c>
      <c r="F71" s="22">
        <v>113.7</v>
      </c>
    </row>
    <row r="72" spans="2:6" x14ac:dyDescent="0.35">
      <c r="B72" s="1" t="s">
        <v>190</v>
      </c>
      <c r="C72" s="22">
        <v>43</v>
      </c>
      <c r="D72" s="22">
        <v>191</v>
      </c>
      <c r="E72" s="22">
        <v>127.5</v>
      </c>
      <c r="F72" s="22">
        <v>114.5</v>
      </c>
    </row>
    <row r="73" spans="2:6" x14ac:dyDescent="0.35">
      <c r="B73" s="1" t="s">
        <v>191</v>
      </c>
      <c r="C73" s="22">
        <v>42.6</v>
      </c>
      <c r="D73" s="22">
        <v>192.8</v>
      </c>
      <c r="E73" s="22">
        <v>128.19999999999999</v>
      </c>
      <c r="F73" s="22">
        <v>115.3</v>
      </c>
    </row>
    <row r="74" spans="2:6" x14ac:dyDescent="0.35">
      <c r="B74" s="1" t="s">
        <v>192</v>
      </c>
      <c r="C74" s="22">
        <v>42.2</v>
      </c>
      <c r="D74" s="22">
        <v>194.6</v>
      </c>
      <c r="E74" s="22">
        <v>128.9</v>
      </c>
      <c r="F74" s="22">
        <v>116.1</v>
      </c>
    </row>
    <row r="75" spans="2:6" x14ac:dyDescent="0.35">
      <c r="B75" s="1" t="s">
        <v>193</v>
      </c>
      <c r="C75" s="22">
        <v>41.8</v>
      </c>
      <c r="D75" s="22">
        <v>196.4</v>
      </c>
      <c r="E75" s="22">
        <v>129.6</v>
      </c>
      <c r="F75" s="22">
        <v>116.9</v>
      </c>
    </row>
    <row r="76" spans="2:6" x14ac:dyDescent="0.35">
      <c r="B76" s="1" t="s">
        <v>194</v>
      </c>
      <c r="C76" s="22">
        <v>41.4</v>
      </c>
      <c r="D76" s="22">
        <v>198.2</v>
      </c>
      <c r="E76" s="22">
        <v>130.30000000000001</v>
      </c>
      <c r="F76" s="22">
        <v>117.7</v>
      </c>
    </row>
    <row r="77" spans="2:6" x14ac:dyDescent="0.35">
      <c r="B77" s="1" t="s">
        <v>195</v>
      </c>
      <c r="C77" s="22">
        <v>41</v>
      </c>
      <c r="D77" s="22">
        <v>200</v>
      </c>
      <c r="E77" s="22">
        <v>131</v>
      </c>
      <c r="F77" s="22">
        <v>118.5</v>
      </c>
    </row>
    <row r="78" spans="2:6" x14ac:dyDescent="0.35">
      <c r="B78" s="1" t="s">
        <v>196</v>
      </c>
      <c r="C78" s="22">
        <v>40.6</v>
      </c>
      <c r="D78" s="22">
        <v>201.8</v>
      </c>
      <c r="E78" s="22">
        <v>131.69999999999999</v>
      </c>
      <c r="F78" s="22">
        <v>119.3</v>
      </c>
    </row>
    <row r="79" spans="2:6" x14ac:dyDescent="0.35">
      <c r="B79" s="1" t="s">
        <v>197</v>
      </c>
      <c r="C79" s="22">
        <v>40.200000000000003</v>
      </c>
      <c r="D79" s="22">
        <v>203.6</v>
      </c>
      <c r="E79" s="22">
        <v>132.4</v>
      </c>
      <c r="F79" s="22">
        <v>120.1</v>
      </c>
    </row>
    <row r="80" spans="2:6" x14ac:dyDescent="0.35">
      <c r="B80" s="1" t="s">
        <v>198</v>
      </c>
      <c r="C80" s="22">
        <v>39.799999999999997</v>
      </c>
      <c r="D80" s="22">
        <v>205.4</v>
      </c>
      <c r="E80" s="22">
        <v>133.1</v>
      </c>
      <c r="F80" s="22">
        <v>120.9</v>
      </c>
    </row>
    <row r="81" spans="2:6" x14ac:dyDescent="0.35">
      <c r="B81" s="1" t="s">
        <v>199</v>
      </c>
      <c r="C81" s="22">
        <v>39.4</v>
      </c>
      <c r="D81" s="22">
        <v>207.2</v>
      </c>
      <c r="E81" s="22">
        <v>133.80000000000001</v>
      </c>
      <c r="F81" s="22">
        <v>121.7</v>
      </c>
    </row>
    <row r="82" spans="2:6" x14ac:dyDescent="0.35">
      <c r="B82" s="1" t="s">
        <v>200</v>
      </c>
      <c r="C82" s="22">
        <v>39</v>
      </c>
      <c r="D82" s="22">
        <v>209</v>
      </c>
      <c r="E82" s="22">
        <v>134.5</v>
      </c>
      <c r="F82" s="22">
        <v>122.5</v>
      </c>
    </row>
    <row r="83" spans="2:6" x14ac:dyDescent="0.35">
      <c r="B83" s="1" t="s">
        <v>201</v>
      </c>
      <c r="C83" s="22">
        <v>38.6</v>
      </c>
      <c r="D83" s="22">
        <v>210.8</v>
      </c>
      <c r="E83" s="22">
        <v>135.19999999999999</v>
      </c>
      <c r="F83" s="22">
        <v>123.3</v>
      </c>
    </row>
    <row r="84" spans="2:6" x14ac:dyDescent="0.35">
      <c r="B84" s="1" t="s">
        <v>202</v>
      </c>
      <c r="C84" s="22">
        <v>38.200000000000003</v>
      </c>
      <c r="D84" s="22">
        <v>212.6</v>
      </c>
      <c r="E84" s="22">
        <v>135.9</v>
      </c>
      <c r="F84" s="22">
        <v>124.1</v>
      </c>
    </row>
    <row r="85" spans="2:6" x14ac:dyDescent="0.35">
      <c r="B85" s="1" t="s">
        <v>203</v>
      </c>
      <c r="C85" s="22">
        <v>37.799999999999997</v>
      </c>
      <c r="D85" s="22">
        <v>214.4</v>
      </c>
      <c r="E85" s="22">
        <v>136.6</v>
      </c>
      <c r="F85" s="22">
        <v>124.9</v>
      </c>
    </row>
    <row r="86" spans="2:6" x14ac:dyDescent="0.35">
      <c r="B86" s="1" t="s">
        <v>204</v>
      </c>
      <c r="C86" s="22">
        <v>37.4</v>
      </c>
      <c r="D86" s="22">
        <v>216.2</v>
      </c>
      <c r="E86" s="22">
        <v>137.30000000000001</v>
      </c>
      <c r="F86" s="22">
        <v>125.7</v>
      </c>
    </row>
    <row r="87" spans="2:6" x14ac:dyDescent="0.35">
      <c r="B87" s="1" t="s">
        <v>205</v>
      </c>
      <c r="C87" s="22">
        <v>37</v>
      </c>
      <c r="D87" s="22">
        <v>218</v>
      </c>
      <c r="E87" s="22">
        <v>138</v>
      </c>
      <c r="F87" s="22">
        <v>126.5</v>
      </c>
    </row>
    <row r="88" spans="2:6" x14ac:dyDescent="0.35">
      <c r="B88" s="1" t="s">
        <v>206</v>
      </c>
      <c r="C88" s="22">
        <v>36.6</v>
      </c>
      <c r="D88" s="22">
        <v>219.8</v>
      </c>
      <c r="E88" s="22">
        <v>138.69999999999999</v>
      </c>
      <c r="F88" s="22">
        <v>127.3</v>
      </c>
    </row>
    <row r="89" spans="2:6" x14ac:dyDescent="0.35">
      <c r="B89" s="1" t="s">
        <v>207</v>
      </c>
      <c r="C89" s="22">
        <v>36.200000000000003</v>
      </c>
      <c r="D89" s="22">
        <v>221.6</v>
      </c>
      <c r="E89" s="22">
        <v>139.4</v>
      </c>
      <c r="F89" s="22">
        <v>128.1</v>
      </c>
    </row>
    <row r="90" spans="2:6" x14ac:dyDescent="0.35">
      <c r="B90" s="1" t="s">
        <v>208</v>
      </c>
      <c r="C90" s="22">
        <v>35.799999999999997</v>
      </c>
      <c r="D90" s="22">
        <v>223.4</v>
      </c>
      <c r="E90" s="22">
        <v>140.1</v>
      </c>
      <c r="F90" s="22">
        <v>128.9</v>
      </c>
    </row>
    <row r="91" spans="2:6" x14ac:dyDescent="0.35">
      <c r="B91" s="1" t="s">
        <v>209</v>
      </c>
      <c r="C91" s="22">
        <v>35.4</v>
      </c>
      <c r="D91" s="22">
        <v>225.2</v>
      </c>
      <c r="E91" s="22">
        <v>140.80000000000001</v>
      </c>
      <c r="F91" s="22">
        <v>129.69999999999999</v>
      </c>
    </row>
    <row r="92" spans="2:6" x14ac:dyDescent="0.35">
      <c r="B92" s="1" t="s">
        <v>210</v>
      </c>
      <c r="C92" s="22">
        <v>35</v>
      </c>
      <c r="D92" s="22">
        <v>227</v>
      </c>
      <c r="E92" s="22">
        <v>141.5</v>
      </c>
      <c r="F92" s="22">
        <v>130.5</v>
      </c>
    </row>
    <row r="93" spans="2:6" x14ac:dyDescent="0.35">
      <c r="B93" s="1" t="s">
        <v>211</v>
      </c>
      <c r="C93" s="22">
        <v>34.6</v>
      </c>
      <c r="D93" s="22">
        <v>228.8</v>
      </c>
      <c r="E93" s="22">
        <v>142.19999999999999</v>
      </c>
      <c r="F93" s="22">
        <v>131.30000000000001</v>
      </c>
    </row>
    <row r="94" spans="2:6" x14ac:dyDescent="0.35">
      <c r="B94" s="1" t="s">
        <v>212</v>
      </c>
      <c r="C94" s="22">
        <v>34.200000000000003</v>
      </c>
      <c r="D94" s="22">
        <v>230.6</v>
      </c>
      <c r="E94" s="22">
        <v>142.9</v>
      </c>
      <c r="F94" s="22">
        <v>132.1</v>
      </c>
    </row>
    <row r="95" spans="2:6" x14ac:dyDescent="0.35">
      <c r="B95" s="1" t="s">
        <v>213</v>
      </c>
      <c r="C95" s="22">
        <v>33.799999999999997</v>
      </c>
      <c r="D95" s="22">
        <v>232.4</v>
      </c>
      <c r="E95" s="22">
        <v>143.6</v>
      </c>
      <c r="F95" s="22">
        <v>132.9</v>
      </c>
    </row>
    <row r="96" spans="2:6" x14ac:dyDescent="0.35">
      <c r="B96" s="1" t="s">
        <v>214</v>
      </c>
      <c r="C96" s="22">
        <v>33.4</v>
      </c>
      <c r="D96" s="22">
        <v>234.2</v>
      </c>
      <c r="E96" s="22">
        <v>144.30000000000001</v>
      </c>
      <c r="F96" s="22">
        <v>133.69999999999999</v>
      </c>
    </row>
    <row r="97" spans="2:6" x14ac:dyDescent="0.35">
      <c r="B97" s="1" t="s">
        <v>215</v>
      </c>
      <c r="C97" s="22">
        <v>33</v>
      </c>
      <c r="D97" s="22">
        <v>236</v>
      </c>
      <c r="E97" s="22">
        <v>145</v>
      </c>
      <c r="F97" s="22">
        <v>134.5</v>
      </c>
    </row>
    <row r="98" spans="2:6" x14ac:dyDescent="0.35">
      <c r="B98" s="1" t="s">
        <v>216</v>
      </c>
      <c r="C98" s="22">
        <v>32.6</v>
      </c>
      <c r="D98" s="22">
        <v>237.8</v>
      </c>
      <c r="E98" s="22">
        <v>145.69999999999999</v>
      </c>
      <c r="F98" s="22">
        <v>135.30000000000001</v>
      </c>
    </row>
    <row r="99" spans="2:6" x14ac:dyDescent="0.35">
      <c r="B99" s="1" t="s">
        <v>217</v>
      </c>
      <c r="C99" s="22">
        <v>32.200000000000003</v>
      </c>
      <c r="D99" s="22">
        <v>239.6</v>
      </c>
      <c r="E99" s="22">
        <v>146.4</v>
      </c>
      <c r="F99" s="22">
        <v>136.1</v>
      </c>
    </row>
    <row r="100" spans="2:6" x14ac:dyDescent="0.35">
      <c r="B100" s="1" t="s">
        <v>218</v>
      </c>
      <c r="C100" s="22">
        <v>31.8</v>
      </c>
      <c r="D100" s="22">
        <v>241.4</v>
      </c>
      <c r="E100" s="22">
        <v>147.1</v>
      </c>
      <c r="F100" s="22">
        <v>136.9</v>
      </c>
    </row>
    <row r="101" spans="2:6" x14ac:dyDescent="0.35">
      <c r="B101" s="1" t="s">
        <v>219</v>
      </c>
      <c r="C101" s="22">
        <v>31.4</v>
      </c>
      <c r="D101" s="22">
        <v>243.2</v>
      </c>
      <c r="E101" s="22">
        <v>147.80000000000001</v>
      </c>
      <c r="F101" s="22">
        <v>137.69999999999999</v>
      </c>
    </row>
    <row r="102" spans="2:6" x14ac:dyDescent="0.35">
      <c r="B102" s="1" t="s">
        <v>220</v>
      </c>
      <c r="C102" s="22">
        <v>31</v>
      </c>
      <c r="D102" s="22">
        <v>245</v>
      </c>
      <c r="E102" s="22">
        <v>148.5</v>
      </c>
      <c r="F102" s="22">
        <v>138.5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229D0-01A2-438F-9BD9-B91F0533E85B}">
  <dimension ref="A1:J101"/>
  <sheetViews>
    <sheetView workbookViewId="0">
      <selection activeCell="M6" sqref="M6"/>
    </sheetView>
  </sheetViews>
  <sheetFormatPr defaultRowHeight="14.5" x14ac:dyDescent="0.35"/>
  <cols>
    <col min="9" max="9" width="17.6328125" customWidth="1"/>
  </cols>
  <sheetData>
    <row r="1" spans="1:10" ht="15" thickBot="1" x14ac:dyDescent="0.4">
      <c r="A1" s="52" t="s">
        <v>12</v>
      </c>
      <c r="B1" s="53" t="s">
        <v>117</v>
      </c>
      <c r="C1" s="53" t="s">
        <v>224</v>
      </c>
      <c r="D1" s="53" t="s">
        <v>118</v>
      </c>
      <c r="E1" s="53" t="s">
        <v>65</v>
      </c>
      <c r="F1" s="54" t="s">
        <v>275</v>
      </c>
    </row>
    <row r="2" spans="1:10" x14ac:dyDescent="0.35">
      <c r="A2" s="35" t="s">
        <v>13</v>
      </c>
      <c r="B2" s="23">
        <v>50</v>
      </c>
      <c r="C2" s="23">
        <v>67</v>
      </c>
      <c r="D2" s="23">
        <v>80</v>
      </c>
      <c r="E2" s="23">
        <v>64</v>
      </c>
      <c r="F2" s="23">
        <f>AVERAGE(B2:E2)</f>
        <v>65.25</v>
      </c>
    </row>
    <row r="3" spans="1:10" ht="15" thickBot="1" x14ac:dyDescent="0.4">
      <c r="A3" s="1" t="s">
        <v>14</v>
      </c>
      <c r="B3" s="22">
        <v>51</v>
      </c>
      <c r="C3" s="22">
        <v>68</v>
      </c>
      <c r="D3" s="22">
        <v>81</v>
      </c>
      <c r="E3" s="22">
        <v>63</v>
      </c>
      <c r="F3" s="22">
        <f t="shared" ref="F3:F66" si="0">AVERAGE(B3:E3)</f>
        <v>65.75</v>
      </c>
    </row>
    <row r="4" spans="1:10" ht="101.5" x14ac:dyDescent="0.35">
      <c r="A4" s="1" t="s">
        <v>15</v>
      </c>
      <c r="B4" s="22">
        <v>48</v>
      </c>
      <c r="C4" s="22">
        <v>64</v>
      </c>
      <c r="D4" s="22">
        <v>79</v>
      </c>
      <c r="E4" s="22">
        <v>62</v>
      </c>
      <c r="F4" s="22">
        <f t="shared" si="0"/>
        <v>63.25</v>
      </c>
      <c r="I4" s="58" t="s">
        <v>277</v>
      </c>
      <c r="J4" s="25">
        <f>SUMIFS(D:D,E:E,"&gt;60",C:C,"&gt;50")</f>
        <v>319</v>
      </c>
    </row>
    <row r="5" spans="1:10" ht="101.5" x14ac:dyDescent="0.35">
      <c r="A5" s="1" t="s">
        <v>16</v>
      </c>
      <c r="B5" s="22">
        <v>47.6666666666667</v>
      </c>
      <c r="C5" s="22">
        <v>63.3333333333333</v>
      </c>
      <c r="D5" s="22">
        <v>79</v>
      </c>
      <c r="E5" s="22">
        <v>61</v>
      </c>
      <c r="F5" s="22">
        <f t="shared" si="0"/>
        <v>62.75</v>
      </c>
      <c r="I5" s="59" t="s">
        <v>278</v>
      </c>
      <c r="J5" s="25">
        <f>SUMIFS(E:E,C:C,"&lt;100",D:D,"&gt;60")</f>
        <v>1804</v>
      </c>
    </row>
    <row r="6" spans="1:10" ht="87.5" thickBot="1" x14ac:dyDescent="0.4">
      <c r="A6" s="1" t="s">
        <v>17</v>
      </c>
      <c r="B6" s="22">
        <v>46.6666666666667</v>
      </c>
      <c r="C6" s="22">
        <v>61.8333333333333</v>
      </c>
      <c r="D6" s="22">
        <v>78.5</v>
      </c>
      <c r="E6" s="22">
        <v>60</v>
      </c>
      <c r="F6" s="22">
        <f t="shared" si="0"/>
        <v>61.75</v>
      </c>
      <c r="I6" s="60" t="s">
        <v>276</v>
      </c>
      <c r="J6" s="25">
        <f>SUMIFS(C:C,F:F,"&gt;60")</f>
        <v>384.49999999999994</v>
      </c>
    </row>
    <row r="7" spans="1:10" x14ac:dyDescent="0.35">
      <c r="A7" s="1" t="s">
        <v>18</v>
      </c>
      <c r="B7" s="22">
        <v>45.6666666666667</v>
      </c>
      <c r="C7" s="22">
        <v>60.3333333333333</v>
      </c>
      <c r="D7" s="22">
        <v>78</v>
      </c>
      <c r="E7" s="22">
        <v>59</v>
      </c>
      <c r="F7" s="22">
        <f t="shared" si="0"/>
        <v>60.75</v>
      </c>
    </row>
    <row r="8" spans="1:10" x14ac:dyDescent="0.35">
      <c r="A8" s="1" t="s">
        <v>19</v>
      </c>
      <c r="B8" s="22">
        <v>44.6666666666667</v>
      </c>
      <c r="C8" s="22">
        <v>58.8333333333333</v>
      </c>
      <c r="D8" s="22">
        <v>77.5</v>
      </c>
      <c r="E8" s="22">
        <v>58</v>
      </c>
      <c r="F8" s="22">
        <f t="shared" si="0"/>
        <v>59.75</v>
      </c>
    </row>
    <row r="9" spans="1:10" x14ac:dyDescent="0.35">
      <c r="A9" s="1" t="s">
        <v>20</v>
      </c>
      <c r="B9" s="22">
        <v>43.6666666666667</v>
      </c>
      <c r="C9" s="22">
        <v>57.3333333333333</v>
      </c>
      <c r="D9" s="22">
        <v>77</v>
      </c>
      <c r="E9" s="22">
        <v>57</v>
      </c>
      <c r="F9" s="22">
        <f t="shared" si="0"/>
        <v>58.75</v>
      </c>
    </row>
    <row r="10" spans="1:10" x14ac:dyDescent="0.35">
      <c r="A10" s="1" t="s">
        <v>21</v>
      </c>
      <c r="B10" s="22">
        <v>42.6666666666667</v>
      </c>
      <c r="C10" s="22">
        <v>55.8333333333333</v>
      </c>
      <c r="D10" s="22">
        <v>76.5</v>
      </c>
      <c r="E10" s="22">
        <v>56</v>
      </c>
      <c r="F10" s="22">
        <f t="shared" si="0"/>
        <v>57.75</v>
      </c>
    </row>
    <row r="11" spans="1:10" x14ac:dyDescent="0.35">
      <c r="A11" s="1" t="s">
        <v>22</v>
      </c>
      <c r="B11" s="22">
        <v>41.6666666666667</v>
      </c>
      <c r="C11" s="22">
        <v>54.3333333333333</v>
      </c>
      <c r="D11" s="22">
        <v>76</v>
      </c>
      <c r="E11" s="22">
        <v>55</v>
      </c>
      <c r="F11" s="22">
        <f t="shared" si="0"/>
        <v>56.75</v>
      </c>
    </row>
    <row r="12" spans="1:10" x14ac:dyDescent="0.35">
      <c r="A12" s="1" t="s">
        <v>23</v>
      </c>
      <c r="B12" s="22">
        <v>40.6666666666667</v>
      </c>
      <c r="C12" s="22">
        <v>52.8333333333333</v>
      </c>
      <c r="D12" s="22">
        <v>75.5</v>
      </c>
      <c r="E12" s="22">
        <v>54</v>
      </c>
      <c r="F12" s="22">
        <f t="shared" si="0"/>
        <v>55.75</v>
      </c>
    </row>
    <row r="13" spans="1:10" x14ac:dyDescent="0.35">
      <c r="A13" s="1" t="s">
        <v>24</v>
      </c>
      <c r="B13" s="22">
        <v>39.6666666666667</v>
      </c>
      <c r="C13" s="22">
        <v>51.3333333333333</v>
      </c>
      <c r="D13" s="22">
        <v>75</v>
      </c>
      <c r="E13" s="22">
        <v>53</v>
      </c>
      <c r="F13" s="22">
        <f t="shared" si="0"/>
        <v>54.75</v>
      </c>
    </row>
    <row r="14" spans="1:10" x14ac:dyDescent="0.35">
      <c r="A14" s="1" t="s">
        <v>25</v>
      </c>
      <c r="B14" s="22">
        <v>38.6666666666667</v>
      </c>
      <c r="C14" s="22">
        <v>49.8333333333333</v>
      </c>
      <c r="D14" s="22">
        <v>74.5</v>
      </c>
      <c r="E14" s="22">
        <v>52</v>
      </c>
      <c r="F14" s="22">
        <f t="shared" si="0"/>
        <v>53.75</v>
      </c>
    </row>
    <row r="15" spans="1:10" x14ac:dyDescent="0.35">
      <c r="A15" s="1" t="s">
        <v>26</v>
      </c>
      <c r="B15" s="22">
        <v>37.6666666666667</v>
      </c>
      <c r="C15" s="22">
        <v>48.3333333333333</v>
      </c>
      <c r="D15" s="22">
        <v>74</v>
      </c>
      <c r="E15" s="22">
        <v>51</v>
      </c>
      <c r="F15" s="22">
        <f t="shared" si="0"/>
        <v>52.75</v>
      </c>
    </row>
    <row r="16" spans="1:10" x14ac:dyDescent="0.35">
      <c r="A16" s="1" t="s">
        <v>27</v>
      </c>
      <c r="B16" s="22">
        <v>36.6666666666667</v>
      </c>
      <c r="C16" s="22">
        <v>46.8333333333333</v>
      </c>
      <c r="D16" s="22">
        <v>73.5</v>
      </c>
      <c r="E16" s="22">
        <v>50</v>
      </c>
      <c r="F16" s="22">
        <f t="shared" si="0"/>
        <v>51.75</v>
      </c>
    </row>
    <row r="17" spans="1:6" x14ac:dyDescent="0.35">
      <c r="A17" s="1" t="s">
        <v>28</v>
      </c>
      <c r="B17" s="22">
        <v>35.6666666666667</v>
      </c>
      <c r="C17" s="22">
        <v>45.3333333333333</v>
      </c>
      <c r="D17" s="22">
        <v>73</v>
      </c>
      <c r="E17" s="22">
        <v>49</v>
      </c>
      <c r="F17" s="22">
        <f t="shared" si="0"/>
        <v>50.75</v>
      </c>
    </row>
    <row r="18" spans="1:6" x14ac:dyDescent="0.35">
      <c r="A18" s="1" t="s">
        <v>29</v>
      </c>
      <c r="B18" s="22">
        <v>34.6666666666667</v>
      </c>
      <c r="C18" s="22">
        <v>43.8333333333333</v>
      </c>
      <c r="D18" s="22">
        <v>72.5</v>
      </c>
      <c r="E18" s="22">
        <v>48</v>
      </c>
      <c r="F18" s="22">
        <f t="shared" si="0"/>
        <v>49.75</v>
      </c>
    </row>
    <row r="19" spans="1:6" x14ac:dyDescent="0.35">
      <c r="A19" s="1" t="s">
        <v>30</v>
      </c>
      <c r="B19" s="22">
        <v>33.6666666666667</v>
      </c>
      <c r="C19" s="22">
        <v>42.3333333333333</v>
      </c>
      <c r="D19" s="22">
        <v>72</v>
      </c>
      <c r="E19" s="22">
        <v>47</v>
      </c>
      <c r="F19" s="22">
        <f t="shared" si="0"/>
        <v>48.75</v>
      </c>
    </row>
    <row r="20" spans="1:6" x14ac:dyDescent="0.35">
      <c r="A20" s="1" t="s">
        <v>31</v>
      </c>
      <c r="B20" s="22">
        <v>32.6666666666667</v>
      </c>
      <c r="C20" s="22">
        <v>40.8333333333333</v>
      </c>
      <c r="D20" s="22">
        <v>71.5</v>
      </c>
      <c r="E20" s="22">
        <v>46</v>
      </c>
      <c r="F20" s="22">
        <f t="shared" si="0"/>
        <v>47.75</v>
      </c>
    </row>
    <row r="21" spans="1:6" x14ac:dyDescent="0.35">
      <c r="A21" s="1" t="s">
        <v>32</v>
      </c>
      <c r="B21" s="22">
        <v>31.6666666666667</v>
      </c>
      <c r="C21" s="22">
        <v>39.3333333333333</v>
      </c>
      <c r="D21" s="22">
        <v>71</v>
      </c>
      <c r="E21" s="22">
        <v>45</v>
      </c>
      <c r="F21" s="22">
        <f t="shared" si="0"/>
        <v>46.75</v>
      </c>
    </row>
    <row r="22" spans="1:6" x14ac:dyDescent="0.35">
      <c r="A22" s="1" t="s">
        <v>33</v>
      </c>
      <c r="B22" s="22">
        <v>30.6666666666667</v>
      </c>
      <c r="C22" s="22">
        <v>37.8333333333333</v>
      </c>
      <c r="D22" s="22">
        <v>70.5</v>
      </c>
      <c r="E22" s="22">
        <v>44</v>
      </c>
      <c r="F22" s="22">
        <f t="shared" si="0"/>
        <v>45.75</v>
      </c>
    </row>
    <row r="23" spans="1:6" x14ac:dyDescent="0.35">
      <c r="A23" s="1" t="s">
        <v>34</v>
      </c>
      <c r="B23" s="22">
        <v>29.6666666666667</v>
      </c>
      <c r="C23" s="22">
        <v>36.3333333333333</v>
      </c>
      <c r="D23" s="22">
        <v>70</v>
      </c>
      <c r="E23" s="22">
        <v>43</v>
      </c>
      <c r="F23" s="22">
        <f t="shared" si="0"/>
        <v>44.75</v>
      </c>
    </row>
    <row r="24" spans="1:6" x14ac:dyDescent="0.35">
      <c r="A24" s="1" t="s">
        <v>35</v>
      </c>
      <c r="B24" s="22">
        <v>28.6666666666667</v>
      </c>
      <c r="C24" s="22">
        <v>34.8333333333333</v>
      </c>
      <c r="D24" s="22">
        <v>69.5</v>
      </c>
      <c r="E24" s="22">
        <v>42</v>
      </c>
      <c r="F24" s="22">
        <f t="shared" si="0"/>
        <v>43.75</v>
      </c>
    </row>
    <row r="25" spans="1:6" x14ac:dyDescent="0.35">
      <c r="A25" s="1" t="s">
        <v>36</v>
      </c>
      <c r="B25" s="22">
        <v>27.6666666666667</v>
      </c>
      <c r="C25" s="22">
        <v>33.3333333333333</v>
      </c>
      <c r="D25" s="22">
        <v>69</v>
      </c>
      <c r="E25" s="22">
        <v>41</v>
      </c>
      <c r="F25" s="22">
        <f t="shared" si="0"/>
        <v>42.75</v>
      </c>
    </row>
    <row r="26" spans="1:6" x14ac:dyDescent="0.35">
      <c r="A26" s="1" t="s">
        <v>37</v>
      </c>
      <c r="B26" s="22">
        <v>26.6666666666667</v>
      </c>
      <c r="C26" s="22">
        <v>31.8333333333333</v>
      </c>
      <c r="D26" s="22">
        <v>68.5</v>
      </c>
      <c r="E26" s="22">
        <v>40</v>
      </c>
      <c r="F26" s="22">
        <f t="shared" si="0"/>
        <v>41.75</v>
      </c>
    </row>
    <row r="27" spans="1:6" x14ac:dyDescent="0.35">
      <c r="A27" s="1" t="s">
        <v>38</v>
      </c>
      <c r="B27" s="22">
        <v>25.6666666666667</v>
      </c>
      <c r="C27" s="22">
        <v>30.3333333333333</v>
      </c>
      <c r="D27" s="22">
        <v>68</v>
      </c>
      <c r="E27" s="22">
        <v>39</v>
      </c>
      <c r="F27" s="22">
        <f t="shared" si="0"/>
        <v>40.75</v>
      </c>
    </row>
    <row r="28" spans="1:6" x14ac:dyDescent="0.35">
      <c r="A28" s="1" t="s">
        <v>39</v>
      </c>
      <c r="B28" s="22">
        <v>24.6666666666667</v>
      </c>
      <c r="C28" s="22">
        <v>28.8333333333333</v>
      </c>
      <c r="D28" s="22">
        <v>67.5</v>
      </c>
      <c r="E28" s="22">
        <v>38</v>
      </c>
      <c r="F28" s="22">
        <f t="shared" si="0"/>
        <v>39.75</v>
      </c>
    </row>
    <row r="29" spans="1:6" x14ac:dyDescent="0.35">
      <c r="A29" s="1" t="s">
        <v>40</v>
      </c>
      <c r="B29" s="22">
        <v>23.6666666666667</v>
      </c>
      <c r="C29" s="22">
        <v>27.3333333333333</v>
      </c>
      <c r="D29" s="22">
        <v>67</v>
      </c>
      <c r="E29" s="22">
        <v>37</v>
      </c>
      <c r="F29" s="22">
        <f t="shared" si="0"/>
        <v>38.75</v>
      </c>
    </row>
    <row r="30" spans="1:6" x14ac:dyDescent="0.35">
      <c r="A30" s="1" t="s">
        <v>41</v>
      </c>
      <c r="B30" s="22">
        <v>22.6666666666667</v>
      </c>
      <c r="C30" s="22">
        <v>25.8333333333333</v>
      </c>
      <c r="D30" s="22">
        <v>66.5</v>
      </c>
      <c r="E30" s="22">
        <v>36</v>
      </c>
      <c r="F30" s="22">
        <f t="shared" si="0"/>
        <v>37.75</v>
      </c>
    </row>
    <row r="31" spans="1:6" x14ac:dyDescent="0.35">
      <c r="A31" s="1" t="s">
        <v>42</v>
      </c>
      <c r="B31" s="22">
        <v>21.6666666666667</v>
      </c>
      <c r="C31" s="22">
        <v>24.3333333333333</v>
      </c>
      <c r="D31" s="22">
        <v>66</v>
      </c>
      <c r="E31" s="22">
        <v>35</v>
      </c>
      <c r="F31" s="22">
        <f t="shared" si="0"/>
        <v>36.75</v>
      </c>
    </row>
    <row r="32" spans="1:6" x14ac:dyDescent="0.35">
      <c r="A32" s="1" t="s">
        <v>43</v>
      </c>
      <c r="B32" s="22">
        <v>20.6666666666667</v>
      </c>
      <c r="C32" s="22">
        <v>22.8333333333333</v>
      </c>
      <c r="D32" s="22">
        <v>65.5</v>
      </c>
      <c r="E32" s="22">
        <v>34</v>
      </c>
      <c r="F32" s="22">
        <f t="shared" si="0"/>
        <v>35.75</v>
      </c>
    </row>
    <row r="33" spans="1:6" x14ac:dyDescent="0.35">
      <c r="A33" s="1" t="s">
        <v>44</v>
      </c>
      <c r="B33" s="22">
        <v>19.6666666666667</v>
      </c>
      <c r="C33" s="22">
        <v>21.3333333333333</v>
      </c>
      <c r="D33" s="22">
        <v>65</v>
      </c>
      <c r="E33" s="22">
        <v>33</v>
      </c>
      <c r="F33" s="22">
        <f t="shared" si="0"/>
        <v>34.75</v>
      </c>
    </row>
    <row r="34" spans="1:6" x14ac:dyDescent="0.35">
      <c r="A34" s="1" t="s">
        <v>45</v>
      </c>
      <c r="B34" s="22">
        <v>18.6666666666667</v>
      </c>
      <c r="C34" s="22">
        <v>19.8333333333333</v>
      </c>
      <c r="D34" s="22">
        <v>64.5</v>
      </c>
      <c r="E34" s="22">
        <v>32</v>
      </c>
      <c r="F34" s="22">
        <f t="shared" si="0"/>
        <v>33.75</v>
      </c>
    </row>
    <row r="35" spans="1:6" x14ac:dyDescent="0.35">
      <c r="A35" s="1" t="s">
        <v>46</v>
      </c>
      <c r="B35" s="22">
        <v>17.6666666666667</v>
      </c>
      <c r="C35" s="22">
        <v>18.3333333333333</v>
      </c>
      <c r="D35" s="22">
        <v>64</v>
      </c>
      <c r="E35" s="22">
        <v>31</v>
      </c>
      <c r="F35" s="22">
        <f t="shared" si="0"/>
        <v>32.75</v>
      </c>
    </row>
    <row r="36" spans="1:6" x14ac:dyDescent="0.35">
      <c r="A36" s="1" t="s">
        <v>47</v>
      </c>
      <c r="B36" s="22">
        <v>16.6666666666667</v>
      </c>
      <c r="C36" s="22">
        <v>16.8333333333333</v>
      </c>
      <c r="D36" s="22">
        <v>63.5</v>
      </c>
      <c r="E36" s="22">
        <v>30</v>
      </c>
      <c r="F36" s="22">
        <f t="shared" si="0"/>
        <v>31.75</v>
      </c>
    </row>
    <row r="37" spans="1:6" x14ac:dyDescent="0.35">
      <c r="A37" s="1" t="s">
        <v>48</v>
      </c>
      <c r="B37" s="22">
        <v>15.6666666666667</v>
      </c>
      <c r="C37" s="22">
        <v>15.3333333333333</v>
      </c>
      <c r="D37" s="22">
        <v>63</v>
      </c>
      <c r="E37" s="22">
        <v>29</v>
      </c>
      <c r="F37" s="22">
        <f t="shared" si="0"/>
        <v>30.75</v>
      </c>
    </row>
    <row r="38" spans="1:6" x14ac:dyDescent="0.35">
      <c r="A38" s="1" t="s">
        <v>49</v>
      </c>
      <c r="B38" s="22">
        <v>14.6666666666667</v>
      </c>
      <c r="C38" s="22">
        <v>13.8333333333333</v>
      </c>
      <c r="D38" s="22">
        <v>62.5</v>
      </c>
      <c r="E38" s="22">
        <v>28</v>
      </c>
      <c r="F38" s="22">
        <f t="shared" si="0"/>
        <v>29.75</v>
      </c>
    </row>
    <row r="39" spans="1:6" x14ac:dyDescent="0.35">
      <c r="A39" s="1" t="s">
        <v>50</v>
      </c>
      <c r="B39" s="22">
        <v>13.6666666666667</v>
      </c>
      <c r="C39" s="22">
        <v>12.3333333333333</v>
      </c>
      <c r="D39" s="22">
        <v>62</v>
      </c>
      <c r="E39" s="22">
        <v>27</v>
      </c>
      <c r="F39" s="22">
        <f t="shared" si="0"/>
        <v>28.75</v>
      </c>
    </row>
    <row r="40" spans="1:6" x14ac:dyDescent="0.35">
      <c r="A40" s="1" t="s">
        <v>51</v>
      </c>
      <c r="B40" s="22">
        <v>12.6666666666667</v>
      </c>
      <c r="C40" s="22">
        <v>10.8333333333333</v>
      </c>
      <c r="D40" s="22">
        <v>61.5</v>
      </c>
      <c r="E40" s="22">
        <v>26</v>
      </c>
      <c r="F40" s="22">
        <f t="shared" si="0"/>
        <v>27.75</v>
      </c>
    </row>
    <row r="41" spans="1:6" x14ac:dyDescent="0.35">
      <c r="A41" s="1" t="s">
        <v>52</v>
      </c>
      <c r="B41" s="22">
        <v>11.6666666666667</v>
      </c>
      <c r="C41" s="22">
        <v>9.3333333333333304</v>
      </c>
      <c r="D41" s="22">
        <v>61</v>
      </c>
      <c r="E41" s="22">
        <v>25</v>
      </c>
      <c r="F41" s="22">
        <f t="shared" si="0"/>
        <v>26.750000000000007</v>
      </c>
    </row>
    <row r="42" spans="1:6" x14ac:dyDescent="0.35">
      <c r="A42" s="1" t="s">
        <v>53</v>
      </c>
      <c r="B42" s="22">
        <v>10.6666666666667</v>
      </c>
      <c r="C42" s="22">
        <v>7.8333333333333304</v>
      </c>
      <c r="D42" s="22">
        <v>60.5</v>
      </c>
      <c r="E42" s="22">
        <v>24</v>
      </c>
      <c r="F42" s="22">
        <f t="shared" si="0"/>
        <v>25.750000000000007</v>
      </c>
    </row>
    <row r="43" spans="1:6" x14ac:dyDescent="0.35">
      <c r="A43" s="1" t="s">
        <v>54</v>
      </c>
      <c r="B43" s="22">
        <v>9.6666666666666607</v>
      </c>
      <c r="C43" s="22">
        <v>6.3333333333333304</v>
      </c>
      <c r="D43" s="22">
        <v>60</v>
      </c>
      <c r="E43" s="22">
        <v>23</v>
      </c>
      <c r="F43" s="22">
        <f t="shared" si="0"/>
        <v>24.749999999999996</v>
      </c>
    </row>
    <row r="44" spans="1:6" x14ac:dyDescent="0.35">
      <c r="A44" s="1" t="s">
        <v>55</v>
      </c>
      <c r="B44" s="22">
        <v>8.6666666666666607</v>
      </c>
      <c r="C44" s="22">
        <v>4.8333333333333304</v>
      </c>
      <c r="D44" s="22">
        <v>59.5</v>
      </c>
      <c r="E44" s="22">
        <v>22</v>
      </c>
      <c r="F44" s="22">
        <f t="shared" si="0"/>
        <v>23.749999999999996</v>
      </c>
    </row>
    <row r="45" spans="1:6" x14ac:dyDescent="0.35">
      <c r="A45" s="1" t="s">
        <v>56</v>
      </c>
      <c r="B45" s="22">
        <v>7.6666666666666599</v>
      </c>
      <c r="C45" s="22">
        <v>3.3333333333333299</v>
      </c>
      <c r="D45" s="22">
        <v>59</v>
      </c>
      <c r="E45" s="22">
        <v>21</v>
      </c>
      <c r="F45" s="22">
        <f t="shared" si="0"/>
        <v>22.749999999999996</v>
      </c>
    </row>
    <row r="46" spans="1:6" x14ac:dyDescent="0.35">
      <c r="A46" s="1" t="s">
        <v>57</v>
      </c>
      <c r="B46" s="22">
        <v>6.6666666666666599</v>
      </c>
      <c r="C46" s="22">
        <v>1.8333333333333299</v>
      </c>
      <c r="D46" s="22">
        <v>58.5</v>
      </c>
      <c r="E46" s="22">
        <v>20</v>
      </c>
      <c r="F46" s="22">
        <f t="shared" si="0"/>
        <v>21.749999999999996</v>
      </c>
    </row>
    <row r="47" spans="1:6" x14ac:dyDescent="0.35">
      <c r="A47" s="1" t="s">
        <v>58</v>
      </c>
      <c r="B47" s="22">
        <v>5.6666666666666599</v>
      </c>
      <c r="C47" s="22">
        <v>0.33333333333332898</v>
      </c>
      <c r="D47" s="22">
        <v>58</v>
      </c>
      <c r="E47" s="22">
        <v>19</v>
      </c>
      <c r="F47" s="22">
        <f t="shared" si="0"/>
        <v>20.749999999999996</v>
      </c>
    </row>
    <row r="48" spans="1:6" x14ac:dyDescent="0.35">
      <c r="A48" s="1" t="s">
        <v>59</v>
      </c>
      <c r="B48" s="22">
        <v>4.6666666666666599</v>
      </c>
      <c r="C48" s="22">
        <v>-1.1666666666666701</v>
      </c>
      <c r="D48" s="22">
        <v>57.5</v>
      </c>
      <c r="E48" s="22">
        <v>18</v>
      </c>
      <c r="F48" s="22">
        <f t="shared" si="0"/>
        <v>19.75</v>
      </c>
    </row>
    <row r="49" spans="1:6" x14ac:dyDescent="0.35">
      <c r="A49" s="1" t="s">
        <v>60</v>
      </c>
      <c r="B49" s="22">
        <v>3.6666666666666599</v>
      </c>
      <c r="C49" s="22">
        <v>-2.6666666666666701</v>
      </c>
      <c r="D49" s="22">
        <v>57</v>
      </c>
      <c r="E49" s="22">
        <v>17</v>
      </c>
      <c r="F49" s="22">
        <f t="shared" si="0"/>
        <v>18.75</v>
      </c>
    </row>
    <row r="50" spans="1:6" x14ac:dyDescent="0.35">
      <c r="A50" s="1" t="s">
        <v>61</v>
      </c>
      <c r="B50" s="22">
        <v>2.6666666666666599</v>
      </c>
      <c r="C50" s="22">
        <v>-4.1666666666666696</v>
      </c>
      <c r="D50" s="22">
        <v>56.5</v>
      </c>
      <c r="E50" s="22">
        <v>16</v>
      </c>
      <c r="F50" s="22">
        <f t="shared" si="0"/>
        <v>17.75</v>
      </c>
    </row>
    <row r="51" spans="1:6" x14ac:dyDescent="0.35">
      <c r="A51" s="1" t="s">
        <v>62</v>
      </c>
      <c r="B51" s="22">
        <v>1.6666666666666601</v>
      </c>
      <c r="C51" s="22">
        <v>-5.6666666666666696</v>
      </c>
      <c r="D51" s="22">
        <v>56</v>
      </c>
      <c r="E51" s="22">
        <v>15</v>
      </c>
      <c r="F51" s="22">
        <f t="shared" si="0"/>
        <v>16.75</v>
      </c>
    </row>
    <row r="52" spans="1:6" x14ac:dyDescent="0.35">
      <c r="A52" s="1" t="s">
        <v>225</v>
      </c>
      <c r="B52" s="22">
        <v>0.66666666666666397</v>
      </c>
      <c r="C52" s="22">
        <v>-7.1666666666666696</v>
      </c>
      <c r="D52" s="22">
        <v>55.5</v>
      </c>
      <c r="E52" s="22">
        <v>14</v>
      </c>
      <c r="F52" s="22">
        <f t="shared" si="0"/>
        <v>15.749999999999998</v>
      </c>
    </row>
    <row r="53" spans="1:6" x14ac:dyDescent="0.35">
      <c r="A53" s="1" t="s">
        <v>226</v>
      </c>
      <c r="B53" s="22">
        <v>-0.33333333333333598</v>
      </c>
      <c r="C53" s="22">
        <v>-8.6666666666666696</v>
      </c>
      <c r="D53" s="22">
        <v>55</v>
      </c>
      <c r="E53" s="22">
        <v>13</v>
      </c>
      <c r="F53" s="22">
        <f t="shared" si="0"/>
        <v>14.749999999999998</v>
      </c>
    </row>
    <row r="54" spans="1:6" x14ac:dyDescent="0.35">
      <c r="A54" s="1" t="s">
        <v>227</v>
      </c>
      <c r="B54" s="22">
        <v>-1.3333333333333399</v>
      </c>
      <c r="C54" s="22">
        <v>-10.1666666666667</v>
      </c>
      <c r="D54" s="22">
        <v>54.5</v>
      </c>
      <c r="E54" s="22">
        <v>12</v>
      </c>
      <c r="F54" s="22">
        <f t="shared" si="0"/>
        <v>13.749999999999989</v>
      </c>
    </row>
    <row r="55" spans="1:6" x14ac:dyDescent="0.35">
      <c r="A55" s="1" t="s">
        <v>228</v>
      </c>
      <c r="B55" s="22">
        <v>-2.3333333333333401</v>
      </c>
      <c r="C55" s="22">
        <v>-11.6666666666667</v>
      </c>
      <c r="D55" s="22">
        <v>54</v>
      </c>
      <c r="E55" s="22">
        <v>11</v>
      </c>
      <c r="F55" s="22">
        <f t="shared" si="0"/>
        <v>12.749999999999989</v>
      </c>
    </row>
    <row r="56" spans="1:6" x14ac:dyDescent="0.35">
      <c r="A56" s="1" t="s">
        <v>229</v>
      </c>
      <c r="B56" s="22">
        <v>-3.3333333333333401</v>
      </c>
      <c r="C56" s="22">
        <v>-13.1666666666667</v>
      </c>
      <c r="D56" s="22">
        <v>53.5</v>
      </c>
      <c r="E56" s="22">
        <v>10</v>
      </c>
      <c r="F56" s="22">
        <f t="shared" si="0"/>
        <v>11.749999999999989</v>
      </c>
    </row>
    <row r="57" spans="1:6" x14ac:dyDescent="0.35">
      <c r="A57" s="1" t="s">
        <v>230</v>
      </c>
      <c r="B57" s="22">
        <v>-4.3333333333333401</v>
      </c>
      <c r="C57" s="22">
        <v>-14.6666666666667</v>
      </c>
      <c r="D57" s="22">
        <v>53</v>
      </c>
      <c r="E57" s="22">
        <v>9</v>
      </c>
      <c r="F57" s="22">
        <f t="shared" si="0"/>
        <v>10.749999999999989</v>
      </c>
    </row>
    <row r="58" spans="1:6" x14ac:dyDescent="0.35">
      <c r="A58" s="1" t="s">
        <v>231</v>
      </c>
      <c r="B58" s="22">
        <v>-5.3333333333333401</v>
      </c>
      <c r="C58" s="22">
        <v>-16.1666666666667</v>
      </c>
      <c r="D58" s="22">
        <v>52.5</v>
      </c>
      <c r="E58" s="22">
        <v>8</v>
      </c>
      <c r="F58" s="22">
        <f t="shared" si="0"/>
        <v>9.7499999999999893</v>
      </c>
    </row>
    <row r="59" spans="1:6" x14ac:dyDescent="0.35">
      <c r="A59" s="1" t="s">
        <v>232</v>
      </c>
      <c r="B59" s="22">
        <v>-6.3333333333333401</v>
      </c>
      <c r="C59" s="22">
        <v>-17.6666666666667</v>
      </c>
      <c r="D59" s="22">
        <v>52</v>
      </c>
      <c r="E59" s="22">
        <v>7</v>
      </c>
      <c r="F59" s="22">
        <f t="shared" si="0"/>
        <v>8.7499999999999893</v>
      </c>
    </row>
    <row r="60" spans="1:6" x14ac:dyDescent="0.35">
      <c r="A60" s="1" t="s">
        <v>233</v>
      </c>
      <c r="B60" s="22">
        <v>-7.3333333333333401</v>
      </c>
      <c r="C60" s="22">
        <v>-19.1666666666667</v>
      </c>
      <c r="D60" s="22">
        <v>51.5</v>
      </c>
      <c r="E60" s="22">
        <v>6</v>
      </c>
      <c r="F60" s="22">
        <f t="shared" si="0"/>
        <v>7.7499999999999902</v>
      </c>
    </row>
    <row r="61" spans="1:6" x14ac:dyDescent="0.35">
      <c r="A61" s="1" t="s">
        <v>234</v>
      </c>
      <c r="B61" s="22">
        <v>-8.3333333333333393</v>
      </c>
      <c r="C61" s="22">
        <v>-20.6666666666667</v>
      </c>
      <c r="D61" s="22">
        <v>51</v>
      </c>
      <c r="E61" s="22">
        <v>5</v>
      </c>
      <c r="F61" s="22">
        <f t="shared" si="0"/>
        <v>6.7499999999999902</v>
      </c>
    </row>
    <row r="62" spans="1:6" x14ac:dyDescent="0.35">
      <c r="A62" s="1" t="s">
        <v>235</v>
      </c>
      <c r="B62" s="22">
        <v>-9.3333333333333393</v>
      </c>
      <c r="C62" s="22">
        <v>-22.1666666666667</v>
      </c>
      <c r="D62" s="22">
        <v>50.5</v>
      </c>
      <c r="E62" s="22">
        <v>4</v>
      </c>
      <c r="F62" s="22">
        <f t="shared" si="0"/>
        <v>5.7499999999999902</v>
      </c>
    </row>
    <row r="63" spans="1:6" x14ac:dyDescent="0.35">
      <c r="A63" s="1" t="s">
        <v>236</v>
      </c>
      <c r="B63" s="22">
        <v>-10.3333333333333</v>
      </c>
      <c r="C63" s="22">
        <v>-23.6666666666667</v>
      </c>
      <c r="D63" s="22">
        <v>50</v>
      </c>
      <c r="E63" s="22">
        <v>3</v>
      </c>
      <c r="F63" s="22">
        <f t="shared" si="0"/>
        <v>4.75</v>
      </c>
    </row>
    <row r="64" spans="1:6" x14ac:dyDescent="0.35">
      <c r="A64" s="1" t="s">
        <v>237</v>
      </c>
      <c r="B64" s="22">
        <v>-11.3333333333333</v>
      </c>
      <c r="C64" s="22">
        <v>-25.1666666666667</v>
      </c>
      <c r="D64" s="22">
        <v>49.5</v>
      </c>
      <c r="E64" s="22">
        <v>2</v>
      </c>
      <c r="F64" s="22">
        <f t="shared" si="0"/>
        <v>3.75</v>
      </c>
    </row>
    <row r="65" spans="1:6" x14ac:dyDescent="0.35">
      <c r="A65" s="1" t="s">
        <v>238</v>
      </c>
      <c r="B65" s="22">
        <v>-12.3333333333333</v>
      </c>
      <c r="C65" s="22">
        <v>-26.6666666666667</v>
      </c>
      <c r="D65" s="22">
        <v>49</v>
      </c>
      <c r="E65" s="22">
        <v>1</v>
      </c>
      <c r="F65" s="22">
        <f t="shared" si="0"/>
        <v>2.75</v>
      </c>
    </row>
    <row r="66" spans="1:6" x14ac:dyDescent="0.35">
      <c r="A66" s="1" t="s">
        <v>239</v>
      </c>
      <c r="B66" s="22">
        <v>-13.3333333333333</v>
      </c>
      <c r="C66" s="22">
        <v>-28.1666666666667</v>
      </c>
      <c r="D66" s="22">
        <v>48.5</v>
      </c>
      <c r="E66" s="22">
        <v>0</v>
      </c>
      <c r="F66" s="22">
        <f t="shared" si="0"/>
        <v>1.75</v>
      </c>
    </row>
    <row r="67" spans="1:6" x14ac:dyDescent="0.35">
      <c r="A67" s="1" t="s">
        <v>240</v>
      </c>
      <c r="B67" s="22">
        <v>-14.3333333333333</v>
      </c>
      <c r="C67" s="22">
        <v>-29.6666666666667</v>
      </c>
      <c r="D67" s="22">
        <v>48</v>
      </c>
      <c r="E67" s="22">
        <v>-1</v>
      </c>
      <c r="F67" s="22">
        <f t="shared" ref="F67:F101" si="1">AVERAGE(B67:E67)</f>
        <v>0.75</v>
      </c>
    </row>
    <row r="68" spans="1:6" x14ac:dyDescent="0.35">
      <c r="A68" s="1" t="s">
        <v>241</v>
      </c>
      <c r="B68" s="22">
        <v>-15.3333333333333</v>
      </c>
      <c r="C68" s="22">
        <v>-31.1666666666667</v>
      </c>
      <c r="D68" s="22">
        <v>47.5</v>
      </c>
      <c r="E68" s="22">
        <v>-2</v>
      </c>
      <c r="F68" s="22">
        <f t="shared" si="1"/>
        <v>-0.25</v>
      </c>
    </row>
    <row r="69" spans="1:6" x14ac:dyDescent="0.35">
      <c r="A69" s="1" t="s">
        <v>242</v>
      </c>
      <c r="B69" s="22">
        <v>-16.3333333333333</v>
      </c>
      <c r="C69" s="22">
        <v>-32.6666666666667</v>
      </c>
      <c r="D69" s="22">
        <v>47</v>
      </c>
      <c r="E69" s="22">
        <v>-3</v>
      </c>
      <c r="F69" s="22">
        <f t="shared" si="1"/>
        <v>-1.25</v>
      </c>
    </row>
    <row r="70" spans="1:6" x14ac:dyDescent="0.35">
      <c r="A70" s="1" t="s">
        <v>243</v>
      </c>
      <c r="B70" s="22">
        <v>-17.3333333333333</v>
      </c>
      <c r="C70" s="22">
        <v>-34.1666666666667</v>
      </c>
      <c r="D70" s="22">
        <v>46.5</v>
      </c>
      <c r="E70" s="22">
        <v>-4</v>
      </c>
      <c r="F70" s="22">
        <f t="shared" si="1"/>
        <v>-2.25</v>
      </c>
    </row>
    <row r="71" spans="1:6" x14ac:dyDescent="0.35">
      <c r="A71" s="1" t="s">
        <v>244</v>
      </c>
      <c r="B71" s="22">
        <v>-18.3333333333333</v>
      </c>
      <c r="C71" s="22">
        <v>-35.6666666666667</v>
      </c>
      <c r="D71" s="22">
        <v>46</v>
      </c>
      <c r="E71" s="22">
        <v>-5</v>
      </c>
      <c r="F71" s="22">
        <f t="shared" si="1"/>
        <v>-3.25</v>
      </c>
    </row>
    <row r="72" spans="1:6" x14ac:dyDescent="0.35">
      <c r="A72" s="1" t="s">
        <v>245</v>
      </c>
      <c r="B72" s="22">
        <v>-19.3333333333333</v>
      </c>
      <c r="C72" s="22">
        <v>-37.1666666666667</v>
      </c>
      <c r="D72" s="22">
        <v>45.5</v>
      </c>
      <c r="E72" s="22">
        <v>-6</v>
      </c>
      <c r="F72" s="22">
        <f t="shared" si="1"/>
        <v>-4.25</v>
      </c>
    </row>
    <row r="73" spans="1:6" x14ac:dyDescent="0.35">
      <c r="A73" s="1" t="s">
        <v>246</v>
      </c>
      <c r="B73" s="22">
        <v>-20.3333333333333</v>
      </c>
      <c r="C73" s="22">
        <v>-38.6666666666667</v>
      </c>
      <c r="D73" s="22">
        <v>45</v>
      </c>
      <c r="E73" s="22">
        <v>-7</v>
      </c>
      <c r="F73" s="22">
        <f t="shared" si="1"/>
        <v>-5.25</v>
      </c>
    </row>
    <row r="74" spans="1:6" x14ac:dyDescent="0.35">
      <c r="A74" s="1" t="s">
        <v>247</v>
      </c>
      <c r="B74" s="22">
        <v>-21.3333333333333</v>
      </c>
      <c r="C74" s="22">
        <v>-40.1666666666667</v>
      </c>
      <c r="D74" s="22">
        <v>44.5</v>
      </c>
      <c r="E74" s="22">
        <v>-8</v>
      </c>
      <c r="F74" s="22">
        <f t="shared" si="1"/>
        <v>-6.25</v>
      </c>
    </row>
    <row r="75" spans="1:6" x14ac:dyDescent="0.35">
      <c r="A75" s="1" t="s">
        <v>248</v>
      </c>
      <c r="B75" s="22">
        <v>-22.3333333333333</v>
      </c>
      <c r="C75" s="22">
        <v>-41.6666666666667</v>
      </c>
      <c r="D75" s="22">
        <v>44</v>
      </c>
      <c r="E75" s="22">
        <v>-9</v>
      </c>
      <c r="F75" s="22">
        <f t="shared" si="1"/>
        <v>-7.25</v>
      </c>
    </row>
    <row r="76" spans="1:6" x14ac:dyDescent="0.35">
      <c r="A76" s="1" t="s">
        <v>249</v>
      </c>
      <c r="B76" s="22">
        <v>-23.3333333333333</v>
      </c>
      <c r="C76" s="22">
        <v>-43.1666666666667</v>
      </c>
      <c r="D76" s="22">
        <v>43.5</v>
      </c>
      <c r="E76" s="22">
        <v>-10</v>
      </c>
      <c r="F76" s="22">
        <f t="shared" si="1"/>
        <v>-8.25</v>
      </c>
    </row>
    <row r="77" spans="1:6" x14ac:dyDescent="0.35">
      <c r="A77" s="1" t="s">
        <v>250</v>
      </c>
      <c r="B77" s="22">
        <v>-24.3333333333333</v>
      </c>
      <c r="C77" s="22">
        <v>-44.6666666666667</v>
      </c>
      <c r="D77" s="22">
        <v>43</v>
      </c>
      <c r="E77" s="22">
        <v>-11</v>
      </c>
      <c r="F77" s="22">
        <f t="shared" si="1"/>
        <v>-9.25</v>
      </c>
    </row>
    <row r="78" spans="1:6" x14ac:dyDescent="0.35">
      <c r="A78" s="1" t="s">
        <v>251</v>
      </c>
      <c r="B78" s="22">
        <v>-25.3333333333333</v>
      </c>
      <c r="C78" s="22">
        <v>-46.1666666666667</v>
      </c>
      <c r="D78" s="22">
        <v>42.5</v>
      </c>
      <c r="E78" s="22">
        <v>-12</v>
      </c>
      <c r="F78" s="22">
        <f t="shared" si="1"/>
        <v>-10.25</v>
      </c>
    </row>
    <row r="79" spans="1:6" x14ac:dyDescent="0.35">
      <c r="A79" s="1" t="s">
        <v>252</v>
      </c>
      <c r="B79" s="22">
        <v>-26.3333333333333</v>
      </c>
      <c r="C79" s="22">
        <v>-47.6666666666667</v>
      </c>
      <c r="D79" s="22">
        <v>42</v>
      </c>
      <c r="E79" s="22">
        <v>-13</v>
      </c>
      <c r="F79" s="22">
        <f t="shared" si="1"/>
        <v>-11.25</v>
      </c>
    </row>
    <row r="80" spans="1:6" x14ac:dyDescent="0.35">
      <c r="A80" s="1" t="s">
        <v>253</v>
      </c>
      <c r="B80" s="22">
        <v>-27.3333333333333</v>
      </c>
      <c r="C80" s="22">
        <v>-49.1666666666667</v>
      </c>
      <c r="D80" s="22">
        <v>41.5</v>
      </c>
      <c r="E80" s="22">
        <v>-14</v>
      </c>
      <c r="F80" s="22">
        <f t="shared" si="1"/>
        <v>-12.25</v>
      </c>
    </row>
    <row r="81" spans="1:6" x14ac:dyDescent="0.35">
      <c r="A81" s="1" t="s">
        <v>254</v>
      </c>
      <c r="B81" s="22">
        <v>-28.3333333333333</v>
      </c>
      <c r="C81" s="22">
        <v>-50.6666666666667</v>
      </c>
      <c r="D81" s="22">
        <v>41</v>
      </c>
      <c r="E81" s="22">
        <v>-15</v>
      </c>
      <c r="F81" s="22">
        <f t="shared" si="1"/>
        <v>-13.25</v>
      </c>
    </row>
    <row r="82" spans="1:6" x14ac:dyDescent="0.35">
      <c r="A82" s="1" t="s">
        <v>255</v>
      </c>
      <c r="B82" s="22">
        <v>-29.3333333333333</v>
      </c>
      <c r="C82" s="22">
        <v>-52.1666666666667</v>
      </c>
      <c r="D82" s="22">
        <v>40.5</v>
      </c>
      <c r="E82" s="22">
        <v>-16</v>
      </c>
      <c r="F82" s="22">
        <f t="shared" si="1"/>
        <v>-14.25</v>
      </c>
    </row>
    <row r="83" spans="1:6" x14ac:dyDescent="0.35">
      <c r="A83" s="1" t="s">
        <v>256</v>
      </c>
      <c r="B83" s="22">
        <v>-30.3333333333333</v>
      </c>
      <c r="C83" s="22">
        <v>-53.6666666666667</v>
      </c>
      <c r="D83" s="22">
        <v>40</v>
      </c>
      <c r="E83" s="22">
        <v>-17</v>
      </c>
      <c r="F83" s="22">
        <f t="shared" si="1"/>
        <v>-15.25</v>
      </c>
    </row>
    <row r="84" spans="1:6" x14ac:dyDescent="0.35">
      <c r="A84" s="1" t="s">
        <v>257</v>
      </c>
      <c r="B84" s="22">
        <v>-31.3333333333333</v>
      </c>
      <c r="C84" s="22">
        <v>-55.1666666666667</v>
      </c>
      <c r="D84" s="22">
        <v>39.5</v>
      </c>
      <c r="E84" s="22">
        <v>-18</v>
      </c>
      <c r="F84" s="22">
        <f t="shared" si="1"/>
        <v>-16.25</v>
      </c>
    </row>
    <row r="85" spans="1:6" x14ac:dyDescent="0.35">
      <c r="A85" s="1" t="s">
        <v>258</v>
      </c>
      <c r="B85" s="22">
        <v>-32.3333333333333</v>
      </c>
      <c r="C85" s="22">
        <v>-56.6666666666667</v>
      </c>
      <c r="D85" s="22">
        <v>39</v>
      </c>
      <c r="E85" s="22">
        <v>-19</v>
      </c>
      <c r="F85" s="22">
        <f t="shared" si="1"/>
        <v>-17.25</v>
      </c>
    </row>
    <row r="86" spans="1:6" x14ac:dyDescent="0.35">
      <c r="A86" s="1" t="s">
        <v>259</v>
      </c>
      <c r="B86" s="22">
        <v>-33.3333333333333</v>
      </c>
      <c r="C86" s="22">
        <v>-58.1666666666667</v>
      </c>
      <c r="D86" s="22">
        <v>38.5</v>
      </c>
      <c r="E86" s="22">
        <v>-20</v>
      </c>
      <c r="F86" s="22">
        <f t="shared" si="1"/>
        <v>-18.25</v>
      </c>
    </row>
    <row r="87" spans="1:6" x14ac:dyDescent="0.35">
      <c r="A87" s="1" t="s">
        <v>260</v>
      </c>
      <c r="B87" s="22">
        <v>-34.3333333333333</v>
      </c>
      <c r="C87" s="22">
        <v>-59.6666666666667</v>
      </c>
      <c r="D87" s="22">
        <v>38</v>
      </c>
      <c r="E87" s="22">
        <v>-21</v>
      </c>
      <c r="F87" s="22">
        <f t="shared" si="1"/>
        <v>-19.25</v>
      </c>
    </row>
    <row r="88" spans="1:6" x14ac:dyDescent="0.35">
      <c r="A88" s="1" t="s">
        <v>261</v>
      </c>
      <c r="B88" s="22">
        <v>-35.3333333333333</v>
      </c>
      <c r="C88" s="22">
        <v>-61.1666666666667</v>
      </c>
      <c r="D88" s="22">
        <v>37.5</v>
      </c>
      <c r="E88" s="22">
        <v>-22</v>
      </c>
      <c r="F88" s="22">
        <f t="shared" si="1"/>
        <v>-20.25</v>
      </c>
    </row>
    <row r="89" spans="1:6" x14ac:dyDescent="0.35">
      <c r="A89" s="1" t="s">
        <v>262</v>
      </c>
      <c r="B89" s="22">
        <v>-36.3333333333333</v>
      </c>
      <c r="C89" s="22">
        <v>-62.6666666666667</v>
      </c>
      <c r="D89" s="22">
        <v>37</v>
      </c>
      <c r="E89" s="22">
        <v>-23</v>
      </c>
      <c r="F89" s="22">
        <f t="shared" si="1"/>
        <v>-21.25</v>
      </c>
    </row>
    <row r="90" spans="1:6" x14ac:dyDescent="0.35">
      <c r="A90" s="1" t="s">
        <v>263</v>
      </c>
      <c r="B90" s="22">
        <v>-37.3333333333333</v>
      </c>
      <c r="C90" s="22">
        <v>-64.1666666666667</v>
      </c>
      <c r="D90" s="22">
        <v>36.5</v>
      </c>
      <c r="E90" s="22">
        <v>-24</v>
      </c>
      <c r="F90" s="22">
        <f t="shared" si="1"/>
        <v>-22.25</v>
      </c>
    </row>
    <row r="91" spans="1:6" x14ac:dyDescent="0.35">
      <c r="A91" s="1" t="s">
        <v>264</v>
      </c>
      <c r="B91" s="22">
        <v>-38.3333333333333</v>
      </c>
      <c r="C91" s="22">
        <v>-65.6666666666667</v>
      </c>
      <c r="D91" s="22">
        <v>36</v>
      </c>
      <c r="E91" s="22">
        <v>-25</v>
      </c>
      <c r="F91" s="22">
        <f t="shared" si="1"/>
        <v>-23.25</v>
      </c>
    </row>
    <row r="92" spans="1:6" x14ac:dyDescent="0.35">
      <c r="A92" s="1" t="s">
        <v>265</v>
      </c>
      <c r="B92" s="22">
        <v>-39.3333333333333</v>
      </c>
      <c r="C92" s="22">
        <v>-67.1666666666667</v>
      </c>
      <c r="D92" s="22">
        <v>35.5</v>
      </c>
      <c r="E92" s="22">
        <v>-26</v>
      </c>
      <c r="F92" s="22">
        <f t="shared" si="1"/>
        <v>-24.25</v>
      </c>
    </row>
    <row r="93" spans="1:6" x14ac:dyDescent="0.35">
      <c r="A93" s="1" t="s">
        <v>266</v>
      </c>
      <c r="B93" s="22">
        <v>-40.3333333333333</v>
      </c>
      <c r="C93" s="22">
        <v>-68.6666666666667</v>
      </c>
      <c r="D93" s="22">
        <v>35</v>
      </c>
      <c r="E93" s="22">
        <v>-27</v>
      </c>
      <c r="F93" s="22">
        <f t="shared" si="1"/>
        <v>-25.25</v>
      </c>
    </row>
    <row r="94" spans="1:6" x14ac:dyDescent="0.35">
      <c r="A94" s="1" t="s">
        <v>267</v>
      </c>
      <c r="B94" s="22">
        <v>-41.3333333333333</v>
      </c>
      <c r="C94" s="22">
        <v>-70.1666666666667</v>
      </c>
      <c r="D94" s="22">
        <v>34.5</v>
      </c>
      <c r="E94" s="22">
        <v>-28</v>
      </c>
      <c r="F94" s="22">
        <f t="shared" si="1"/>
        <v>-26.25</v>
      </c>
    </row>
    <row r="95" spans="1:6" x14ac:dyDescent="0.35">
      <c r="A95" s="1" t="s">
        <v>268</v>
      </c>
      <c r="B95" s="22">
        <v>-42.3333333333333</v>
      </c>
      <c r="C95" s="22">
        <v>-71.6666666666667</v>
      </c>
      <c r="D95" s="22">
        <v>34</v>
      </c>
      <c r="E95" s="22">
        <v>-29</v>
      </c>
      <c r="F95" s="22">
        <f t="shared" si="1"/>
        <v>-27.25</v>
      </c>
    </row>
    <row r="96" spans="1:6" x14ac:dyDescent="0.35">
      <c r="A96" s="1" t="s">
        <v>269</v>
      </c>
      <c r="B96" s="22">
        <v>-43.3333333333333</v>
      </c>
      <c r="C96" s="22">
        <v>-73.1666666666667</v>
      </c>
      <c r="D96" s="22">
        <v>33.5</v>
      </c>
      <c r="E96" s="22">
        <v>-30</v>
      </c>
      <c r="F96" s="22">
        <f t="shared" si="1"/>
        <v>-28.25</v>
      </c>
    </row>
    <row r="97" spans="1:6" x14ac:dyDescent="0.35">
      <c r="A97" s="1" t="s">
        <v>270</v>
      </c>
      <c r="B97" s="22">
        <v>-44.3333333333333</v>
      </c>
      <c r="C97" s="22">
        <v>-74.6666666666667</v>
      </c>
      <c r="D97" s="22">
        <v>33</v>
      </c>
      <c r="E97" s="22">
        <v>-31</v>
      </c>
      <c r="F97" s="22">
        <f t="shared" si="1"/>
        <v>-29.25</v>
      </c>
    </row>
    <row r="98" spans="1:6" x14ac:dyDescent="0.35">
      <c r="A98" s="1" t="s">
        <v>271</v>
      </c>
      <c r="B98" s="22">
        <v>-45.3333333333333</v>
      </c>
      <c r="C98" s="22">
        <v>-76.1666666666667</v>
      </c>
      <c r="D98" s="22">
        <v>32.5</v>
      </c>
      <c r="E98" s="22">
        <v>-32</v>
      </c>
      <c r="F98" s="22">
        <f t="shared" si="1"/>
        <v>-30.25</v>
      </c>
    </row>
    <row r="99" spans="1:6" x14ac:dyDescent="0.35">
      <c r="A99" s="1" t="s">
        <v>272</v>
      </c>
      <c r="B99" s="22">
        <v>-46.3333333333333</v>
      </c>
      <c r="C99" s="22">
        <v>-77.6666666666667</v>
      </c>
      <c r="D99" s="22">
        <v>32</v>
      </c>
      <c r="E99" s="22">
        <v>-33</v>
      </c>
      <c r="F99" s="22">
        <f t="shared" si="1"/>
        <v>-31.25</v>
      </c>
    </row>
    <row r="100" spans="1:6" x14ac:dyDescent="0.35">
      <c r="A100" s="1" t="s">
        <v>273</v>
      </c>
      <c r="B100" s="22">
        <v>-47.3333333333333</v>
      </c>
      <c r="C100" s="22">
        <v>-79.1666666666667</v>
      </c>
      <c r="D100" s="22">
        <v>31.5</v>
      </c>
      <c r="E100" s="22">
        <v>-34</v>
      </c>
      <c r="F100" s="22">
        <f t="shared" si="1"/>
        <v>-32.25</v>
      </c>
    </row>
    <row r="101" spans="1:6" x14ac:dyDescent="0.35">
      <c r="A101" s="1" t="s">
        <v>274</v>
      </c>
      <c r="B101" s="22">
        <v>-48.3333333333333</v>
      </c>
      <c r="C101" s="22">
        <v>-80.6666666666667</v>
      </c>
      <c r="D101" s="22">
        <v>31</v>
      </c>
      <c r="E101" s="22">
        <v>-35</v>
      </c>
      <c r="F101" s="22">
        <f t="shared" si="1"/>
        <v>-33.25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95870-4B9D-4DD1-AA84-7D48F185B6B3}">
  <dimension ref="A1:D11"/>
  <sheetViews>
    <sheetView workbookViewId="0">
      <selection activeCell="G5" sqref="G5"/>
    </sheetView>
  </sheetViews>
  <sheetFormatPr defaultRowHeight="14.5" x14ac:dyDescent="0.35"/>
  <cols>
    <col min="1" max="1" width="9.54296875" bestFit="1" customWidth="1"/>
    <col min="2" max="2" width="8.90625" bestFit="1" customWidth="1"/>
    <col min="3" max="3" width="10.54296875" bestFit="1" customWidth="1"/>
    <col min="4" max="4" width="6" bestFit="1" customWidth="1"/>
  </cols>
  <sheetData>
    <row r="1" spans="1:4" x14ac:dyDescent="0.35">
      <c r="A1" s="61" t="s">
        <v>103</v>
      </c>
      <c r="B1" s="62" t="s">
        <v>66</v>
      </c>
      <c r="C1" s="62" t="s">
        <v>65</v>
      </c>
      <c r="D1" s="63" t="s">
        <v>118</v>
      </c>
    </row>
    <row r="2" spans="1:4" x14ac:dyDescent="0.35">
      <c r="A2" s="64" t="s">
        <v>16</v>
      </c>
      <c r="B2" s="40">
        <f>VLOOKUP($A2,Sheet4!$A$1:$F$101,3,0)</f>
        <v>63.3333333333333</v>
      </c>
      <c r="C2" s="1">
        <f>VLOOKUP($A2,Sheet4!$A$1:$F$101,5,0)</f>
        <v>61</v>
      </c>
      <c r="D2" s="65">
        <f>VLOOKUP($A2,Sheet4!$A$1:$F$101,4,0)</f>
        <v>79</v>
      </c>
    </row>
    <row r="3" spans="1:4" x14ac:dyDescent="0.35">
      <c r="A3" s="64" t="s">
        <v>18</v>
      </c>
      <c r="B3" s="40">
        <f>VLOOKUP($A3,Sheet4!$A$1:$F$101,3,0)</f>
        <v>60.3333333333333</v>
      </c>
      <c r="C3" s="1">
        <f>VLOOKUP($A3,Sheet4!$A$1:$F$101,5,0)</f>
        <v>59</v>
      </c>
      <c r="D3" s="65">
        <f>VLOOKUP($A3,Sheet4!$A$1:$F$101,4,0)</f>
        <v>78</v>
      </c>
    </row>
    <row r="4" spans="1:4" x14ac:dyDescent="0.35">
      <c r="A4" s="64" t="s">
        <v>21</v>
      </c>
      <c r="B4" s="40">
        <f>VLOOKUP($A4,Sheet4!$A$1:$F$101,3,0)</f>
        <v>55.8333333333333</v>
      </c>
      <c r="C4" s="1">
        <f>VLOOKUP($A4,Sheet4!$A$1:$F$101,5,0)</f>
        <v>56</v>
      </c>
      <c r="D4" s="65">
        <f>VLOOKUP($A4,Sheet4!$A$1:$F$101,4,0)</f>
        <v>76.5</v>
      </c>
    </row>
    <row r="5" spans="1:4" x14ac:dyDescent="0.35">
      <c r="A5" s="64" t="s">
        <v>22</v>
      </c>
      <c r="B5" s="40">
        <f>VLOOKUP($A5,Sheet4!$A$1:$F$101,3,0)</f>
        <v>54.3333333333333</v>
      </c>
      <c r="C5" s="1">
        <f>VLOOKUP($A5,Sheet4!$A$1:$F$101,5,0)</f>
        <v>55</v>
      </c>
      <c r="D5" s="65">
        <f>VLOOKUP($A5,Sheet4!$A$1:$F$101,4,0)</f>
        <v>76</v>
      </c>
    </row>
    <row r="6" spans="1:4" x14ac:dyDescent="0.35">
      <c r="A6" s="64" t="s">
        <v>26</v>
      </c>
      <c r="B6" s="40">
        <f>VLOOKUP($A6,Sheet4!$A$1:$F$101,3,0)</f>
        <v>48.3333333333333</v>
      </c>
      <c r="C6" s="1">
        <f>VLOOKUP($A6,Sheet4!$A$1:$F$101,5,0)</f>
        <v>51</v>
      </c>
      <c r="D6" s="65">
        <f>VLOOKUP($A6,Sheet4!$A$1:$F$101,4,0)</f>
        <v>74</v>
      </c>
    </row>
    <row r="7" spans="1:4" x14ac:dyDescent="0.35">
      <c r="A7" s="64" t="s">
        <v>30</v>
      </c>
      <c r="B7" s="40">
        <f>VLOOKUP($A7,Sheet4!$A$1:$F$101,3,0)</f>
        <v>42.3333333333333</v>
      </c>
      <c r="C7" s="1">
        <f>VLOOKUP($A7,Sheet4!$A$1:$F$101,5,0)</f>
        <v>47</v>
      </c>
      <c r="D7" s="65">
        <f>VLOOKUP($A7,Sheet4!$A$1:$F$101,4,0)</f>
        <v>72</v>
      </c>
    </row>
    <row r="8" spans="1:4" x14ac:dyDescent="0.35">
      <c r="A8" s="64" t="s">
        <v>42</v>
      </c>
      <c r="B8" s="40">
        <f>VLOOKUP($A8,Sheet4!$A$1:$F$101,3,0)</f>
        <v>24.3333333333333</v>
      </c>
      <c r="C8" s="1">
        <f>VLOOKUP($A8,Sheet4!$A$1:$F$101,5,0)</f>
        <v>35</v>
      </c>
      <c r="D8" s="65">
        <f>VLOOKUP($A8,Sheet4!$A$1:$F$101,4,0)</f>
        <v>66</v>
      </c>
    </row>
    <row r="9" spans="1:4" x14ac:dyDescent="0.35">
      <c r="A9" s="64" t="s">
        <v>49</v>
      </c>
      <c r="B9" s="40">
        <f>VLOOKUP($A9,Sheet4!$A$1:$F$101,3,0)</f>
        <v>13.8333333333333</v>
      </c>
      <c r="C9" s="1">
        <f>VLOOKUP($A9,Sheet4!$A$1:$F$101,5,0)</f>
        <v>28</v>
      </c>
      <c r="D9" s="65">
        <f>VLOOKUP($A9,Sheet4!$A$1:$F$101,4,0)</f>
        <v>62.5</v>
      </c>
    </row>
    <row r="10" spans="1:4" x14ac:dyDescent="0.35">
      <c r="A10" s="64" t="s">
        <v>57</v>
      </c>
      <c r="B10" s="40">
        <f>VLOOKUP($A10,Sheet4!$A$1:$F$101,3,0)</f>
        <v>1.8333333333333299</v>
      </c>
      <c r="C10" s="1">
        <f>VLOOKUP($A10,Sheet4!$A$1:$F$101,5,0)</f>
        <v>20</v>
      </c>
      <c r="D10" s="65">
        <f>VLOOKUP($A10,Sheet4!$A$1:$F$101,4,0)</f>
        <v>58.5</v>
      </c>
    </row>
    <row r="11" spans="1:4" ht="15" thickBot="1" x14ac:dyDescent="0.4">
      <c r="A11" s="66" t="s">
        <v>62</v>
      </c>
      <c r="B11" s="69">
        <f>VLOOKUP($A11,Sheet4!$A$1:$F$101,3,0)</f>
        <v>-5.6666666666666696</v>
      </c>
      <c r="C11" s="67">
        <f>VLOOKUP($A11,Sheet4!$A$1:$F$101,5,0)</f>
        <v>15</v>
      </c>
      <c r="D11" s="68">
        <f>VLOOKUP($A11,Sheet4!$A$1:$F$101,4,0)</f>
        <v>56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13D9-29E7-43CE-8A37-E685C09270EE}">
  <dimension ref="A2:N26"/>
  <sheetViews>
    <sheetView topLeftCell="A3" workbookViewId="0">
      <selection activeCell="N17" sqref="N17"/>
    </sheetView>
  </sheetViews>
  <sheetFormatPr defaultRowHeight="14.5" x14ac:dyDescent="0.35"/>
  <cols>
    <col min="2" max="2" width="8.7265625" style="70"/>
    <col min="6" max="6" width="16.81640625" customWidth="1"/>
  </cols>
  <sheetData>
    <row r="2" spans="1:14" ht="15" thickBot="1" x14ac:dyDescent="0.4">
      <c r="K2" t="s">
        <v>297</v>
      </c>
    </row>
    <row r="3" spans="1:14" ht="15" thickBot="1" x14ac:dyDescent="0.4">
      <c r="F3" s="70" t="s">
        <v>293</v>
      </c>
      <c r="H3" s="72" t="s">
        <v>294</v>
      </c>
      <c r="I3" s="73" t="s">
        <v>295</v>
      </c>
      <c r="K3" s="72" t="s">
        <v>294</v>
      </c>
      <c r="L3" s="73" t="s">
        <v>295</v>
      </c>
      <c r="N3" s="74" t="s">
        <v>299</v>
      </c>
    </row>
    <row r="4" spans="1:14" x14ac:dyDescent="0.35">
      <c r="A4" t="s">
        <v>279</v>
      </c>
      <c r="B4" s="70" t="s">
        <v>280</v>
      </c>
      <c r="C4" t="s">
        <v>292</v>
      </c>
      <c r="H4" s="35">
        <v>1</v>
      </c>
      <c r="I4" s="35">
        <v>600</v>
      </c>
      <c r="K4" s="35">
        <v>1</v>
      </c>
      <c r="L4" s="35">
        <v>600</v>
      </c>
    </row>
    <row r="5" spans="1:14" x14ac:dyDescent="0.35">
      <c r="A5">
        <v>2020</v>
      </c>
      <c r="B5" s="70" t="s">
        <v>281</v>
      </c>
      <c r="C5">
        <v>1000</v>
      </c>
      <c r="F5" s="70" t="s">
        <v>296</v>
      </c>
      <c r="H5" s="1">
        <v>2</v>
      </c>
      <c r="I5" s="1">
        <v>400</v>
      </c>
      <c r="K5" s="1">
        <v>2</v>
      </c>
      <c r="L5" s="1">
        <v>400</v>
      </c>
      <c r="N5" t="s">
        <v>302</v>
      </c>
    </row>
    <row r="6" spans="1:14" x14ac:dyDescent="0.35">
      <c r="A6">
        <v>2020</v>
      </c>
      <c r="B6" s="70" t="s">
        <v>282</v>
      </c>
      <c r="C6">
        <v>1200</v>
      </c>
      <c r="H6" s="1">
        <v>3</v>
      </c>
      <c r="I6" s="1">
        <v>550</v>
      </c>
      <c r="K6" s="1">
        <v>3</v>
      </c>
      <c r="L6" s="1">
        <v>550</v>
      </c>
      <c r="N6" t="s">
        <v>303</v>
      </c>
    </row>
    <row r="7" spans="1:14" ht="43.5" x14ac:dyDescent="0.35">
      <c r="A7">
        <v>2020</v>
      </c>
      <c r="B7" s="70" t="s">
        <v>283</v>
      </c>
      <c r="C7">
        <v>1300</v>
      </c>
      <c r="F7" s="71" t="s">
        <v>298</v>
      </c>
      <c r="H7" s="1">
        <v>4</v>
      </c>
      <c r="I7" s="1">
        <v>700</v>
      </c>
      <c r="K7" s="1">
        <v>4</v>
      </c>
      <c r="L7" s="1">
        <v>700</v>
      </c>
      <c r="N7" t="s">
        <v>304</v>
      </c>
    </row>
    <row r="8" spans="1:14" x14ac:dyDescent="0.35">
      <c r="A8">
        <v>2020</v>
      </c>
      <c r="B8" s="70" t="s">
        <v>284</v>
      </c>
      <c r="C8">
        <v>1100</v>
      </c>
      <c r="H8" s="1">
        <v>5</v>
      </c>
      <c r="I8" s="22">
        <f>AVERAGE(I5:I7)</f>
        <v>550</v>
      </c>
      <c r="K8" s="1">
        <v>5</v>
      </c>
      <c r="L8" s="30">
        <f>L7*0.4+L6*0.35+L5*0.25</f>
        <v>572.5</v>
      </c>
    </row>
    <row r="9" spans="1:14" x14ac:dyDescent="0.35">
      <c r="A9">
        <v>2020</v>
      </c>
      <c r="B9" s="70" t="s">
        <v>285</v>
      </c>
      <c r="C9">
        <v>1050</v>
      </c>
      <c r="H9" s="1">
        <v>6</v>
      </c>
      <c r="I9" s="22">
        <f>AVERAGE(I6:I8)</f>
        <v>600</v>
      </c>
      <c r="K9" s="1">
        <v>6</v>
      </c>
      <c r="L9" s="30">
        <f t="shared" ref="L9:L23" si="0">L8*0.4+L7*0.35+L6*0.25</f>
        <v>611.5</v>
      </c>
    </row>
    <row r="10" spans="1:14" x14ac:dyDescent="0.35">
      <c r="A10">
        <v>2020</v>
      </c>
      <c r="B10" s="70" t="s">
        <v>286</v>
      </c>
      <c r="C10">
        <v>1200</v>
      </c>
      <c r="H10" s="1">
        <v>7</v>
      </c>
      <c r="I10" s="22">
        <f>AVERAGE(I7:I9)</f>
        <v>616.66666666666663</v>
      </c>
      <c r="K10" s="1">
        <v>7</v>
      </c>
      <c r="L10" s="30">
        <f t="shared" si="0"/>
        <v>619.97500000000002</v>
      </c>
    </row>
    <row r="11" spans="1:14" x14ac:dyDescent="0.35">
      <c r="A11">
        <v>2020</v>
      </c>
      <c r="B11" s="70" t="s">
        <v>287</v>
      </c>
      <c r="C11">
        <v>1900</v>
      </c>
      <c r="H11" s="1">
        <v>8</v>
      </c>
      <c r="I11" s="22">
        <f t="shared" ref="I11:I23" si="1">AVERAGE(I8:I10)</f>
        <v>588.8888888888888</v>
      </c>
      <c r="K11" s="1">
        <v>8</v>
      </c>
      <c r="L11" s="30">
        <f t="shared" si="0"/>
        <v>605.14</v>
      </c>
    </row>
    <row r="12" spans="1:14" x14ac:dyDescent="0.35">
      <c r="A12">
        <v>2020</v>
      </c>
      <c r="B12" s="70" t="s">
        <v>288</v>
      </c>
      <c r="C12">
        <v>1200</v>
      </c>
      <c r="H12" s="1">
        <v>9</v>
      </c>
      <c r="I12" s="22">
        <f t="shared" si="1"/>
        <v>601.85185185185173</v>
      </c>
      <c r="K12" s="1">
        <v>9</v>
      </c>
      <c r="L12" s="30">
        <f t="shared" si="0"/>
        <v>611.92225000000008</v>
      </c>
    </row>
    <row r="13" spans="1:14" x14ac:dyDescent="0.35">
      <c r="A13">
        <v>2020</v>
      </c>
      <c r="B13" s="70" t="s">
        <v>289</v>
      </c>
      <c r="C13">
        <v>1600</v>
      </c>
      <c r="H13" s="1">
        <v>10</v>
      </c>
      <c r="I13" s="22">
        <f t="shared" si="1"/>
        <v>602.46913580246905</v>
      </c>
      <c r="K13" s="1">
        <v>10</v>
      </c>
      <c r="L13" s="30">
        <f t="shared" si="0"/>
        <v>611.56164999999999</v>
      </c>
    </row>
    <row r="14" spans="1:14" x14ac:dyDescent="0.35">
      <c r="A14">
        <v>2020</v>
      </c>
      <c r="B14" s="70" t="s">
        <v>290</v>
      </c>
      <c r="C14">
        <v>1800</v>
      </c>
      <c r="H14" s="1">
        <v>11</v>
      </c>
      <c r="I14" s="22">
        <f t="shared" si="1"/>
        <v>597.73662551440316</v>
      </c>
      <c r="K14" s="1">
        <v>11</v>
      </c>
      <c r="L14" s="30">
        <f t="shared" si="0"/>
        <v>610.08244750000006</v>
      </c>
    </row>
    <row r="15" spans="1:14" x14ac:dyDescent="0.35">
      <c r="A15">
        <v>2020</v>
      </c>
      <c r="B15" s="70" t="s">
        <v>291</v>
      </c>
      <c r="C15">
        <v>1200</v>
      </c>
      <c r="H15" s="1">
        <v>12</v>
      </c>
      <c r="I15" s="22">
        <f t="shared" si="1"/>
        <v>600.68587105624135</v>
      </c>
      <c r="K15" s="1">
        <v>12</v>
      </c>
      <c r="L15" s="30">
        <f t="shared" si="0"/>
        <v>611.06011899999999</v>
      </c>
    </row>
    <row r="16" spans="1:14" x14ac:dyDescent="0.35">
      <c r="A16">
        <v>2021</v>
      </c>
      <c r="B16" s="70" t="s">
        <v>281</v>
      </c>
      <c r="C16" s="30">
        <f>AVERAGE(C13:C15)</f>
        <v>1533.3333333333333</v>
      </c>
      <c r="H16" s="1">
        <v>13</v>
      </c>
      <c r="I16" s="22">
        <f>AVERAGE(I13:I15)</f>
        <v>600.29721079103786</v>
      </c>
      <c r="K16" s="1">
        <v>13</v>
      </c>
      <c r="L16" s="30">
        <f t="shared" si="0"/>
        <v>610.84331672500002</v>
      </c>
    </row>
    <row r="17" spans="1:12" x14ac:dyDescent="0.35">
      <c r="A17">
        <v>2021</v>
      </c>
      <c r="B17" s="70" t="s">
        <v>282</v>
      </c>
      <c r="C17" s="30">
        <f t="shared" ref="C17:C26" si="2">AVERAGE(C14:C16)</f>
        <v>1511.1111111111111</v>
      </c>
      <c r="H17" s="1">
        <v>14</v>
      </c>
      <c r="I17" s="22">
        <f>AVERAGE(I14:I16)</f>
        <v>599.57323578722742</v>
      </c>
      <c r="K17" s="1">
        <v>14</v>
      </c>
      <c r="L17" s="30">
        <f t="shared" si="0"/>
        <v>610.72898021499998</v>
      </c>
    </row>
    <row r="18" spans="1:12" x14ac:dyDescent="0.35">
      <c r="A18">
        <v>2021</v>
      </c>
      <c r="B18" s="70" t="s">
        <v>283</v>
      </c>
      <c r="C18" s="30">
        <f t="shared" si="2"/>
        <v>1414.8148148148148</v>
      </c>
      <c r="H18" s="1">
        <v>15</v>
      </c>
      <c r="I18" s="22">
        <f t="shared" si="1"/>
        <v>600.18543921150228</v>
      </c>
      <c r="K18" s="1">
        <v>15</v>
      </c>
      <c r="L18" s="30">
        <f t="shared" si="0"/>
        <v>610.85178268975005</v>
      </c>
    </row>
    <row r="19" spans="1:12" x14ac:dyDescent="0.35">
      <c r="A19">
        <v>2021</v>
      </c>
      <c r="B19" s="70" t="s">
        <v>284</v>
      </c>
      <c r="C19" s="30">
        <f t="shared" si="2"/>
        <v>1486.4197530864196</v>
      </c>
      <c r="H19" s="1">
        <v>16</v>
      </c>
      <c r="I19" s="22">
        <f t="shared" si="1"/>
        <v>600.01862859658922</v>
      </c>
      <c r="K19" s="1">
        <v>16</v>
      </c>
      <c r="L19" s="30">
        <f t="shared" si="0"/>
        <v>610.80668533239998</v>
      </c>
    </row>
    <row r="20" spans="1:12" x14ac:dyDescent="0.35">
      <c r="A20">
        <v>2021</v>
      </c>
      <c r="B20" s="70" t="s">
        <v>285</v>
      </c>
      <c r="C20" s="30">
        <f t="shared" si="2"/>
        <v>1470.7818930041151</v>
      </c>
      <c r="H20" s="1">
        <v>17</v>
      </c>
      <c r="I20" s="22">
        <f t="shared" si="1"/>
        <v>599.92576786510631</v>
      </c>
      <c r="K20" s="1">
        <v>17</v>
      </c>
      <c r="L20" s="30">
        <f t="shared" si="0"/>
        <v>610.80304312812245</v>
      </c>
    </row>
    <row r="21" spans="1:12" x14ac:dyDescent="0.35">
      <c r="A21">
        <v>2021</v>
      </c>
      <c r="B21" s="70" t="s">
        <v>286</v>
      </c>
      <c r="C21" s="30">
        <f t="shared" si="2"/>
        <v>1457.338820301783</v>
      </c>
      <c r="H21" s="1">
        <v>18</v>
      </c>
      <c r="I21" s="22">
        <f t="shared" si="1"/>
        <v>600.04327855773261</v>
      </c>
      <c r="K21" s="1">
        <v>18</v>
      </c>
      <c r="L21" s="30">
        <f t="shared" si="0"/>
        <v>610.81650279002645</v>
      </c>
    </row>
    <row r="22" spans="1:12" x14ac:dyDescent="0.35">
      <c r="A22">
        <v>2021</v>
      </c>
      <c r="B22" s="70" t="s">
        <v>287</v>
      </c>
      <c r="C22" s="30">
        <f t="shared" si="2"/>
        <v>1471.5134887974393</v>
      </c>
      <c r="H22" s="1">
        <v>19</v>
      </c>
      <c r="I22" s="22">
        <f t="shared" si="1"/>
        <v>599.99589167314264</v>
      </c>
      <c r="K22" s="1">
        <v>19</v>
      </c>
      <c r="L22" s="30">
        <f t="shared" si="0"/>
        <v>610.80933754395346</v>
      </c>
    </row>
    <row r="23" spans="1:12" x14ac:dyDescent="0.35">
      <c r="A23">
        <v>2021</v>
      </c>
      <c r="B23" s="70" t="s">
        <v>288</v>
      </c>
      <c r="C23" s="30">
        <f t="shared" si="2"/>
        <v>1466.5447340344456</v>
      </c>
      <c r="H23" s="1">
        <v>20</v>
      </c>
      <c r="I23" s="22">
        <f t="shared" si="1"/>
        <v>599.98831269866048</v>
      </c>
      <c r="K23" s="1">
        <v>20</v>
      </c>
      <c r="L23" s="30">
        <f t="shared" si="0"/>
        <v>610.81027177612123</v>
      </c>
    </row>
    <row r="24" spans="1:12" x14ac:dyDescent="0.35">
      <c r="A24">
        <v>2021</v>
      </c>
      <c r="B24" s="70" t="s">
        <v>289</v>
      </c>
      <c r="C24" s="30">
        <f t="shared" si="2"/>
        <v>1465.1323477112226</v>
      </c>
    </row>
    <row r="25" spans="1:12" x14ac:dyDescent="0.35">
      <c r="A25">
        <v>2021</v>
      </c>
      <c r="B25" s="70" t="s">
        <v>290</v>
      </c>
      <c r="C25" s="30">
        <f t="shared" si="2"/>
        <v>1467.7301901810358</v>
      </c>
    </row>
    <row r="26" spans="1:12" x14ac:dyDescent="0.35">
      <c r="A26">
        <v>2021</v>
      </c>
      <c r="B26" s="70" t="s">
        <v>291</v>
      </c>
      <c r="C26" s="30">
        <f t="shared" si="2"/>
        <v>1466.4690906422347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A8A-50C8-4322-B09B-65D7126743BB}">
  <dimension ref="A1:P26"/>
  <sheetViews>
    <sheetView workbookViewId="0">
      <selection activeCell="F5" sqref="F5"/>
    </sheetView>
  </sheetViews>
  <sheetFormatPr defaultRowHeight="14.5" x14ac:dyDescent="0.35"/>
  <cols>
    <col min="2" max="2" width="10.54296875" customWidth="1"/>
  </cols>
  <sheetData>
    <row r="1" spans="1:16" ht="15" thickBot="1" x14ac:dyDescent="0.4">
      <c r="A1" s="72" t="s">
        <v>300</v>
      </c>
      <c r="B1" s="73" t="s">
        <v>301</v>
      </c>
    </row>
    <row r="2" spans="1:16" x14ac:dyDescent="0.35">
      <c r="A2" s="35">
        <v>1</v>
      </c>
      <c r="B2" s="35">
        <v>100</v>
      </c>
    </row>
    <row r="3" spans="1:16" x14ac:dyDescent="0.35">
      <c r="A3" s="1">
        <v>2</v>
      </c>
      <c r="B3" s="1">
        <v>120</v>
      </c>
      <c r="E3" t="s">
        <v>281</v>
      </c>
      <c r="F3" t="s">
        <v>282</v>
      </c>
      <c r="G3" t="s">
        <v>283</v>
      </c>
      <c r="H3" t="s">
        <v>284</v>
      </c>
      <c r="I3" t="s">
        <v>285</v>
      </c>
      <c r="J3" t="s">
        <v>286</v>
      </c>
      <c r="K3" t="s">
        <v>287</v>
      </c>
      <c r="L3" t="s">
        <v>288</v>
      </c>
      <c r="M3" t="s">
        <v>289</v>
      </c>
      <c r="N3" t="s">
        <v>290</v>
      </c>
      <c r="O3" t="s">
        <v>291</v>
      </c>
      <c r="P3" t="s">
        <v>305</v>
      </c>
    </row>
    <row r="4" spans="1:16" x14ac:dyDescent="0.35">
      <c r="A4" s="1">
        <v>3</v>
      </c>
      <c r="B4" s="1">
        <v>130</v>
      </c>
      <c r="D4">
        <v>2017</v>
      </c>
      <c r="E4">
        <v>100</v>
      </c>
    </row>
    <row r="5" spans="1:16" x14ac:dyDescent="0.35">
      <c r="A5" s="1">
        <v>4</v>
      </c>
      <c r="B5" s="1">
        <v>180</v>
      </c>
      <c r="D5">
        <v>2018</v>
      </c>
      <c r="E5">
        <v>120</v>
      </c>
    </row>
    <row r="6" spans="1:16" x14ac:dyDescent="0.35">
      <c r="A6" s="1">
        <v>5</v>
      </c>
      <c r="B6" s="1">
        <v>150</v>
      </c>
      <c r="D6">
        <v>2019</v>
      </c>
      <c r="E6">
        <v>140</v>
      </c>
    </row>
    <row r="7" spans="1:16" x14ac:dyDescent="0.35">
      <c r="A7" s="1">
        <v>6</v>
      </c>
      <c r="B7" s="22">
        <f>B6*0.3+B5*0.3+B4*0.2+B3*0.1+B2*0.1</f>
        <v>147</v>
      </c>
    </row>
    <row r="8" spans="1:16" x14ac:dyDescent="0.35">
      <c r="A8" s="1">
        <v>7</v>
      </c>
      <c r="B8" s="22">
        <f t="shared" ref="B8:B26" si="0">B7*0.3+B6*0.3+B5*0.2+B4*0.1+B3*0.1</f>
        <v>150.1</v>
      </c>
    </row>
    <row r="9" spans="1:16" x14ac:dyDescent="0.35">
      <c r="A9" s="1">
        <v>8</v>
      </c>
      <c r="B9" s="22">
        <f t="shared" si="0"/>
        <v>150.13</v>
      </c>
    </row>
    <row r="10" spans="1:16" x14ac:dyDescent="0.35">
      <c r="A10" s="1">
        <v>9</v>
      </c>
      <c r="B10" s="22">
        <f t="shared" si="0"/>
        <v>152.46899999999999</v>
      </c>
    </row>
    <row r="11" spans="1:16" x14ac:dyDescent="0.35">
      <c r="A11" s="1">
        <v>10</v>
      </c>
      <c r="B11" s="22">
        <f t="shared" si="0"/>
        <v>150.49969999999999</v>
      </c>
    </row>
    <row r="12" spans="1:16" x14ac:dyDescent="0.35">
      <c r="A12" s="1">
        <v>11</v>
      </c>
      <c r="B12" s="22">
        <f t="shared" si="0"/>
        <v>150.62660999999997</v>
      </c>
    </row>
    <row r="13" spans="1:16" x14ac:dyDescent="0.35">
      <c r="A13" s="1">
        <v>12</v>
      </c>
      <c r="B13" s="22">
        <f t="shared" si="0"/>
        <v>150.85469299999997</v>
      </c>
    </row>
    <row r="14" spans="1:16" x14ac:dyDescent="0.35">
      <c r="A14" s="1">
        <v>13</v>
      </c>
      <c r="B14" s="22">
        <f t="shared" si="0"/>
        <v>150.80423089999999</v>
      </c>
    </row>
    <row r="15" spans="1:16" x14ac:dyDescent="0.35">
      <c r="A15" s="1">
        <v>14</v>
      </c>
      <c r="B15" s="22">
        <f t="shared" si="0"/>
        <v>150.91986917</v>
      </c>
    </row>
    <row r="16" spans="1:16" x14ac:dyDescent="0.35">
      <c r="A16" s="1">
        <v>15</v>
      </c>
      <c r="B16" s="22">
        <f t="shared" si="0"/>
        <v>150.80079962099998</v>
      </c>
    </row>
    <row r="17" spans="1:2" x14ac:dyDescent="0.35">
      <c r="A17" s="1">
        <v>16</v>
      </c>
      <c r="B17" s="22">
        <f t="shared" si="0"/>
        <v>150.82517711729997</v>
      </c>
    </row>
    <row r="18" spans="1:2" x14ac:dyDescent="0.35">
      <c r="A18" s="1">
        <v>17</v>
      </c>
      <c r="B18" s="22">
        <f t="shared" si="0"/>
        <v>150.83765924548999</v>
      </c>
    </row>
    <row r="19" spans="1:2" x14ac:dyDescent="0.35">
      <c r="A19" s="1">
        <v>18</v>
      </c>
      <c r="B19" s="22">
        <f t="shared" si="0"/>
        <v>150.831420840037</v>
      </c>
    </row>
    <row r="20" spans="1:2" x14ac:dyDescent="0.35">
      <c r="A20" s="1">
        <v>19</v>
      </c>
      <c r="B20" s="22">
        <f t="shared" si="0"/>
        <v>150.83782632821806</v>
      </c>
    </row>
    <row r="21" spans="1:2" x14ac:dyDescent="0.35">
      <c r="A21" s="1">
        <v>20</v>
      </c>
      <c r="B21" s="22">
        <f t="shared" si="0"/>
        <v>150.83090367340452</v>
      </c>
    </row>
    <row r="22" spans="1:2" x14ac:dyDescent="0.35">
      <c r="A22" s="1">
        <v>21</v>
      </c>
      <c r="B22" s="22">
        <f t="shared" si="0"/>
        <v>150.83318680477316</v>
      </c>
    </row>
    <row r="23" spans="1:2" x14ac:dyDescent="0.35">
      <c r="A23" s="1">
        <v>22</v>
      </c>
      <c r="B23" s="22">
        <f t="shared" si="0"/>
        <v>150.83370041764962</v>
      </c>
    </row>
    <row r="24" spans="1:2" x14ac:dyDescent="0.35">
      <c r="A24" s="1">
        <v>23</v>
      </c>
      <c r="B24" s="22">
        <f t="shared" si="0"/>
        <v>150.83317161823325</v>
      </c>
    </row>
    <row r="25" spans="1:2" x14ac:dyDescent="0.35">
      <c r="A25" s="1">
        <v>24</v>
      </c>
      <c r="B25" s="22">
        <f t="shared" si="0"/>
        <v>150.83357197188175</v>
      </c>
    </row>
    <row r="26" spans="1:2" x14ac:dyDescent="0.35">
      <c r="A26" s="1">
        <v>25</v>
      </c>
      <c r="B26" s="22">
        <f t="shared" si="0"/>
        <v>150.83317220838219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31 oct 2020</vt:lpstr>
      <vt:lpstr>31oct 2020</vt:lpstr>
      <vt:lpstr>Sheet1</vt:lpstr>
      <vt:lpstr>Sheet2</vt:lpstr>
      <vt:lpstr>Sheet3</vt:lpstr>
      <vt:lpstr>Sheet4</vt:lpstr>
      <vt:lpstr>Sheet5</vt:lpstr>
      <vt:lpstr>12 Nov 2020</vt:lpstr>
      <vt:lpstr>Sheet7</vt:lpstr>
      <vt:lpstr>Sheet8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2020-10-30T08:40:31Z</dcterms:created>
  <dcterms:modified xsi:type="dcterms:W3CDTF">2020-11-13T09:53:21Z</dcterms:modified>
</cp:coreProperties>
</file>